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65" windowWidth="14805" windowHeight="6750"/>
  </bookViews>
  <sheets>
    <sheet name="2.ВС" sheetId="1" r:id="rId1"/>
  </sheets>
  <definedNames>
    <definedName name="_xlnm.Print_Titles" localSheetId="0">'2.ВС'!$5:$5</definedName>
  </definedNames>
  <calcPr calcId="145621"/>
</workbook>
</file>

<file path=xl/calcChain.xml><?xml version="1.0" encoding="utf-8"?>
<calcChain xmlns="http://schemas.openxmlformats.org/spreadsheetml/2006/main">
  <c r="X51" i="1" l="1"/>
  <c r="X54" i="1"/>
  <c r="X57" i="1"/>
  <c r="X64" i="1"/>
  <c r="X66" i="1"/>
  <c r="X73" i="1"/>
  <c r="X75" i="1"/>
  <c r="X78" i="1"/>
  <c r="X83" i="1"/>
  <c r="X87" i="1"/>
  <c r="X90" i="1"/>
  <c r="X94" i="1"/>
  <c r="X100" i="1"/>
  <c r="X105" i="1"/>
  <c r="X108" i="1"/>
  <c r="X112" i="1"/>
  <c r="X115" i="1"/>
  <c r="X118" i="1"/>
  <c r="X121" i="1"/>
  <c r="X124" i="1"/>
  <c r="X129" i="1"/>
  <c r="X138" i="1"/>
  <c r="X140" i="1"/>
  <c r="X143" i="1"/>
  <c r="X146" i="1"/>
  <c r="X157" i="1"/>
  <c r="X161" i="1"/>
  <c r="X166" i="1"/>
  <c r="X170" i="1"/>
  <c r="X174" i="1"/>
  <c r="X183" i="1"/>
  <c r="X188" i="1"/>
  <c r="X192" i="1"/>
  <c r="X194" i="1"/>
  <c r="X197" i="1"/>
  <c r="X199" i="1"/>
  <c r="X202" i="1"/>
  <c r="X205" i="1"/>
  <c r="X207" i="1"/>
  <c r="X213" i="1"/>
  <c r="X216" i="1"/>
  <c r="X219" i="1"/>
  <c r="X222" i="1"/>
  <c r="X225" i="1"/>
  <c r="X228" i="1"/>
  <c r="X231" i="1"/>
  <c r="X234" i="1"/>
  <c r="X238" i="1"/>
  <c r="X241" i="1"/>
  <c r="X244" i="1"/>
  <c r="X247" i="1"/>
  <c r="X250" i="1"/>
  <c r="X253" i="1"/>
  <c r="X256" i="1"/>
  <c r="X259" i="1"/>
  <c r="X262" i="1"/>
  <c r="X265" i="1"/>
  <c r="X268" i="1"/>
  <c r="X272" i="1"/>
  <c r="X275" i="1"/>
  <c r="X278" i="1"/>
  <c r="X281" i="1"/>
  <c r="X285" i="1"/>
  <c r="X287" i="1"/>
  <c r="X296" i="1"/>
  <c r="X301" i="1"/>
  <c r="X306" i="1"/>
  <c r="X310" i="1"/>
  <c r="X313" i="1"/>
  <c r="X314" i="1"/>
  <c r="X317" i="1"/>
  <c r="X323" i="1"/>
  <c r="X326" i="1"/>
  <c r="X334" i="1"/>
  <c r="X337" i="1"/>
  <c r="X341" i="1"/>
  <c r="X346" i="1"/>
  <c r="X350" i="1"/>
  <c r="X358" i="1"/>
  <c r="X364" i="1"/>
  <c r="X370" i="1"/>
  <c r="X16" i="1"/>
  <c r="X21" i="1"/>
  <c r="X24" i="1"/>
  <c r="X27" i="1"/>
  <c r="X31" i="1"/>
  <c r="X37" i="1"/>
  <c r="X39" i="1"/>
  <c r="X42" i="1"/>
  <c r="X45" i="1"/>
  <c r="X48" i="1"/>
  <c r="R369" i="1"/>
  <c r="R368" i="1" s="1"/>
  <c r="R367" i="1"/>
  <c r="R366" i="1" s="1"/>
  <c r="R365" i="1" s="1"/>
  <c r="R363" i="1"/>
  <c r="R362" i="1" s="1"/>
  <c r="R357" i="1"/>
  <c r="R356" i="1"/>
  <c r="R355" i="1" s="1"/>
  <c r="R349" i="1"/>
  <c r="R348" i="1" s="1"/>
  <c r="R347" i="1" s="1"/>
  <c r="R345" i="1"/>
  <c r="R344" i="1" s="1"/>
  <c r="R343" i="1" s="1"/>
  <c r="R340" i="1"/>
  <c r="R339" i="1" s="1"/>
  <c r="R336" i="1"/>
  <c r="R335" i="1" s="1"/>
  <c r="R333" i="1"/>
  <c r="R332" i="1"/>
  <c r="R331" i="1" s="1"/>
  <c r="R330" i="1" s="1"/>
  <c r="R325" i="1"/>
  <c r="R324" i="1" s="1"/>
  <c r="R322" i="1"/>
  <c r="R320" i="1"/>
  <c r="R316" i="1"/>
  <c r="R315" i="1" s="1"/>
  <c r="R312" i="1"/>
  <c r="R311" i="1" s="1"/>
  <c r="R309" i="1"/>
  <c r="R308" i="1" s="1"/>
  <c r="R305" i="1"/>
  <c r="R304" i="1"/>
  <c r="R303" i="1" s="1"/>
  <c r="R300" i="1"/>
  <c r="R299" i="1" s="1"/>
  <c r="R298" i="1"/>
  <c r="R297" i="1" s="1"/>
  <c r="R295" i="1"/>
  <c r="R294" i="1"/>
  <c r="R293" i="1" s="1"/>
  <c r="R291" i="1"/>
  <c r="R290" i="1" s="1"/>
  <c r="R289" i="1" s="1"/>
  <c r="R286" i="1"/>
  <c r="R284" i="1"/>
  <c r="R280" i="1"/>
  <c r="R279" i="1" s="1"/>
  <c r="R277" i="1"/>
  <c r="R276" i="1" s="1"/>
  <c r="R274" i="1"/>
  <c r="R273" i="1" s="1"/>
  <c r="R271" i="1"/>
  <c r="R270" i="1" s="1"/>
  <c r="R267" i="1"/>
  <c r="R266" i="1" s="1"/>
  <c r="R264" i="1"/>
  <c r="R263" i="1" s="1"/>
  <c r="R261" i="1"/>
  <c r="R260" i="1" s="1"/>
  <c r="R258" i="1"/>
  <c r="R257" i="1" s="1"/>
  <c r="R255" i="1"/>
  <c r="R254" i="1" s="1"/>
  <c r="R252" i="1"/>
  <c r="R251" i="1" s="1"/>
  <c r="R249" i="1"/>
  <c r="R248" i="1" s="1"/>
  <c r="R246" i="1"/>
  <c r="R245" i="1" s="1"/>
  <c r="R243" i="1"/>
  <c r="R242" i="1" s="1"/>
  <c r="R240" i="1"/>
  <c r="R239" i="1" s="1"/>
  <c r="R237" i="1"/>
  <c r="R236" i="1" s="1"/>
  <c r="R233" i="1"/>
  <c r="R232" i="1" s="1"/>
  <c r="R230" i="1"/>
  <c r="R229" i="1" s="1"/>
  <c r="R227" i="1"/>
  <c r="R226" i="1" s="1"/>
  <c r="R224" i="1"/>
  <c r="R223" i="1" s="1"/>
  <c r="R221" i="1"/>
  <c r="R220" i="1" s="1"/>
  <c r="R218" i="1"/>
  <c r="R217" i="1" s="1"/>
  <c r="R215" i="1"/>
  <c r="R214" i="1" s="1"/>
  <c r="R212" i="1"/>
  <c r="R211" i="1" s="1"/>
  <c r="R206" i="1"/>
  <c r="R204" i="1"/>
  <c r="R203" i="1" s="1"/>
  <c r="R201" i="1"/>
  <c r="R200" i="1" s="1"/>
  <c r="R198" i="1"/>
  <c r="R196" i="1"/>
  <c r="R193" i="1"/>
  <c r="R191" i="1"/>
  <c r="R187" i="1"/>
  <c r="R186" i="1" s="1"/>
  <c r="R185" i="1" s="1"/>
  <c r="R182" i="1"/>
  <c r="R180" i="1"/>
  <c r="R179" i="1" s="1"/>
  <c r="R178" i="1" s="1"/>
  <c r="R176" i="1"/>
  <c r="R175" i="1" s="1"/>
  <c r="R173" i="1"/>
  <c r="R172" i="1" s="1"/>
  <c r="R169" i="1"/>
  <c r="R168" i="1" s="1"/>
  <c r="R167" i="1" s="1"/>
  <c r="R165" i="1"/>
  <c r="R164" i="1" s="1"/>
  <c r="R163" i="1" s="1"/>
  <c r="R160" i="1"/>
  <c r="R159" i="1" s="1"/>
  <c r="R158" i="1" s="1"/>
  <c r="R156" i="1"/>
  <c r="R155" i="1" s="1"/>
  <c r="R154" i="1"/>
  <c r="R153" i="1" s="1"/>
  <c r="R152" i="1" s="1"/>
  <c r="R151" i="1"/>
  <c r="R150" i="1" s="1"/>
  <c r="R149" i="1" s="1"/>
  <c r="R148" i="1"/>
  <c r="R147" i="1" s="1"/>
  <c r="R144" i="1" s="1"/>
  <c r="R145" i="1"/>
  <c r="R142" i="1"/>
  <c r="R141" i="1" s="1"/>
  <c r="R139" i="1"/>
  <c r="R137" i="1"/>
  <c r="R135" i="1"/>
  <c r="R134" i="1" s="1"/>
  <c r="R133" i="1" s="1"/>
  <c r="R132" i="1"/>
  <c r="R131" i="1" s="1"/>
  <c r="R130" i="1" s="1"/>
  <c r="R128" i="1"/>
  <c r="R127" i="1" s="1"/>
  <c r="R123" i="1"/>
  <c r="R122" i="1" s="1"/>
  <c r="R120" i="1"/>
  <c r="R119" i="1" s="1"/>
  <c r="R117" i="1"/>
  <c r="R116" i="1" s="1"/>
  <c r="R114" i="1"/>
  <c r="R113" i="1" s="1"/>
  <c r="R111" i="1"/>
  <c r="R110" i="1" s="1"/>
  <c r="R109" i="1" s="1"/>
  <c r="R107" i="1"/>
  <c r="R106" i="1" s="1"/>
  <c r="R104" i="1"/>
  <c r="R103" i="1" s="1"/>
  <c r="R99" i="1"/>
  <c r="R98" i="1"/>
  <c r="R97" i="1" s="1"/>
  <c r="R96" i="1" s="1"/>
  <c r="R95" i="1" s="1"/>
  <c r="R93" i="1"/>
  <c r="R92" i="1" s="1"/>
  <c r="R91" i="1" s="1"/>
  <c r="R89" i="1"/>
  <c r="R88" i="1" s="1"/>
  <c r="R86" i="1"/>
  <c r="R85" i="1" s="1"/>
  <c r="R82" i="1"/>
  <c r="R81" i="1" s="1"/>
  <c r="R80" i="1" s="1"/>
  <c r="R77" i="1"/>
  <c r="R76" i="1" s="1"/>
  <c r="R74" i="1"/>
  <c r="R72" i="1"/>
  <c r="R71" i="1"/>
  <c r="R70" i="1" s="1"/>
  <c r="R69" i="1" s="1"/>
  <c r="R68" i="1" s="1"/>
  <c r="R67" i="1" s="1"/>
  <c r="R65" i="1"/>
  <c r="R63" i="1"/>
  <c r="R62" i="1"/>
  <c r="R61" i="1" s="1"/>
  <c r="R56" i="1"/>
  <c r="R55" i="1" s="1"/>
  <c r="R53" i="1"/>
  <c r="R52" i="1" s="1"/>
  <c r="R50" i="1"/>
  <c r="R49" i="1" s="1"/>
  <c r="R47" i="1"/>
  <c r="R46" i="1" s="1"/>
  <c r="R44" i="1"/>
  <c r="R43" i="1" s="1"/>
  <c r="R41" i="1"/>
  <c r="R40" i="1"/>
  <c r="R38" i="1"/>
  <c r="R36" i="1"/>
  <c r="R35" i="1"/>
  <c r="R34" i="1"/>
  <c r="R30" i="1"/>
  <c r="R29" i="1" s="1"/>
  <c r="R28" i="1" s="1"/>
  <c r="R26" i="1"/>
  <c r="R25" i="1" s="1"/>
  <c r="R23" i="1"/>
  <c r="R22" i="1" s="1"/>
  <c r="R20" i="1"/>
  <c r="R19" i="1" s="1"/>
  <c r="R18" i="1"/>
  <c r="R17" i="1" s="1"/>
  <c r="R15" i="1"/>
  <c r="R14" i="1"/>
  <c r="R13" i="1" s="1"/>
  <c r="R11" i="1"/>
  <c r="R10" i="1" s="1"/>
  <c r="R9" i="1" s="1"/>
  <c r="AA16" i="1"/>
  <c r="AA21" i="1"/>
  <c r="AA24" i="1"/>
  <c r="AA27" i="1"/>
  <c r="AA31" i="1"/>
  <c r="AA37" i="1"/>
  <c r="AA39" i="1"/>
  <c r="AA42" i="1"/>
  <c r="AA45" i="1"/>
  <c r="AA48" i="1"/>
  <c r="AA51" i="1"/>
  <c r="AA54" i="1"/>
  <c r="AA57" i="1"/>
  <c r="AA64" i="1"/>
  <c r="AA66" i="1"/>
  <c r="AA73" i="1"/>
  <c r="AA75" i="1"/>
  <c r="AA78" i="1"/>
  <c r="AA83" i="1"/>
  <c r="AA87" i="1"/>
  <c r="AA90" i="1"/>
  <c r="AA94" i="1"/>
  <c r="AA100" i="1"/>
  <c r="AA105" i="1"/>
  <c r="AA108" i="1"/>
  <c r="AA112" i="1"/>
  <c r="AA115" i="1"/>
  <c r="AA118" i="1"/>
  <c r="AA121" i="1"/>
  <c r="AA124" i="1"/>
  <c r="AA129" i="1"/>
  <c r="AA138" i="1"/>
  <c r="AA140" i="1"/>
  <c r="AA143" i="1"/>
  <c r="AA146" i="1"/>
  <c r="AA157" i="1"/>
  <c r="AA161" i="1"/>
  <c r="AA166" i="1"/>
  <c r="AA170" i="1"/>
  <c r="AA174" i="1"/>
  <c r="AA177" i="1"/>
  <c r="AA181" i="1"/>
  <c r="AA183" i="1"/>
  <c r="AA188" i="1"/>
  <c r="AA192" i="1"/>
  <c r="AA194" i="1"/>
  <c r="AA197" i="1"/>
  <c r="AA199" i="1"/>
  <c r="AA202" i="1"/>
  <c r="AA205" i="1"/>
  <c r="AA207" i="1"/>
  <c r="AA213" i="1"/>
  <c r="AA216" i="1"/>
  <c r="AA219" i="1"/>
  <c r="AA222" i="1"/>
  <c r="AA225" i="1"/>
  <c r="AA228" i="1"/>
  <c r="AA231" i="1"/>
  <c r="AA234" i="1"/>
  <c r="AA238" i="1"/>
  <c r="AA241" i="1"/>
  <c r="AA244" i="1"/>
  <c r="AA247" i="1"/>
  <c r="AA250" i="1"/>
  <c r="AA253" i="1"/>
  <c r="AA256" i="1"/>
  <c r="AA259" i="1"/>
  <c r="AA262" i="1"/>
  <c r="AA265" i="1"/>
  <c r="AA268" i="1"/>
  <c r="AA272" i="1"/>
  <c r="AA275" i="1"/>
  <c r="AA278" i="1"/>
  <c r="AA281" i="1"/>
  <c r="AA285" i="1"/>
  <c r="AA287" i="1"/>
  <c r="AA296" i="1"/>
  <c r="AA301" i="1"/>
  <c r="AA306" i="1"/>
  <c r="AA310" i="1"/>
  <c r="AA313" i="1"/>
  <c r="AA314" i="1"/>
  <c r="AA317" i="1"/>
  <c r="AA321" i="1"/>
  <c r="AA323" i="1"/>
  <c r="AA326" i="1"/>
  <c r="AA334" i="1"/>
  <c r="AA337" i="1"/>
  <c r="AA341" i="1"/>
  <c r="AA346" i="1"/>
  <c r="AA350" i="1"/>
  <c r="AA358" i="1"/>
  <c r="AA364" i="1"/>
  <c r="AA370" i="1"/>
  <c r="W177" i="1"/>
  <c r="X177" i="1" s="1"/>
  <c r="W321" i="1"/>
  <c r="W181" i="1"/>
  <c r="X181" i="1" s="1"/>
  <c r="W154" i="1"/>
  <c r="V154" i="1"/>
  <c r="AA154" i="1" s="1"/>
  <c r="V151" i="1"/>
  <c r="W148" i="1"/>
  <c r="V148" i="1"/>
  <c r="AA148" i="1" s="1"/>
  <c r="V135" i="1"/>
  <c r="W132" i="1"/>
  <c r="V132" i="1"/>
  <c r="V298" i="1"/>
  <c r="X298" i="1" s="1"/>
  <c r="W294" i="1"/>
  <c r="V294" i="1"/>
  <c r="AA294" i="1" s="1"/>
  <c r="W291" i="1"/>
  <c r="V291" i="1"/>
  <c r="W98" i="1"/>
  <c r="V98" i="1"/>
  <c r="W71" i="1"/>
  <c r="V71" i="1"/>
  <c r="AA71" i="1" s="1"/>
  <c r="W62" i="1"/>
  <c r="V62" i="1"/>
  <c r="V56" i="1"/>
  <c r="X56" i="1" s="1"/>
  <c r="W35" i="1"/>
  <c r="V35" i="1"/>
  <c r="AA35" i="1" s="1"/>
  <c r="W367" i="1"/>
  <c r="V367" i="1"/>
  <c r="AA367" i="1" s="1"/>
  <c r="W332" i="1"/>
  <c r="V332" i="1"/>
  <c r="W18" i="1"/>
  <c r="V18" i="1"/>
  <c r="W14" i="1"/>
  <c r="V14" i="1"/>
  <c r="W11" i="1"/>
  <c r="V11" i="1"/>
  <c r="W356" i="1"/>
  <c r="W369" i="1"/>
  <c r="W366" i="1"/>
  <c r="W363" i="1"/>
  <c r="W357" i="1"/>
  <c r="W355" i="1"/>
  <c r="W349" i="1"/>
  <c r="W345" i="1"/>
  <c r="W340" i="1"/>
  <c r="W336" i="1"/>
  <c r="W333" i="1"/>
  <c r="W325" i="1"/>
  <c r="W322" i="1"/>
  <c r="W320" i="1"/>
  <c r="W316" i="1"/>
  <c r="W312" i="1"/>
  <c r="W309" i="1"/>
  <c r="W305" i="1"/>
  <c r="W300" i="1"/>
  <c r="W297" i="1"/>
  <c r="W295" i="1"/>
  <c r="W293" i="1"/>
  <c r="W290" i="1"/>
  <c r="W286" i="1"/>
  <c r="W284" i="1"/>
  <c r="W280" i="1"/>
  <c r="W277" i="1"/>
  <c r="W274" i="1"/>
  <c r="W271" i="1"/>
  <c r="W267" i="1"/>
  <c r="W264" i="1"/>
  <c r="W261" i="1"/>
  <c r="W258" i="1"/>
  <c r="W255" i="1"/>
  <c r="W252" i="1"/>
  <c r="W249" i="1"/>
  <c r="W246" i="1"/>
  <c r="W243" i="1"/>
  <c r="W240" i="1"/>
  <c r="W237" i="1"/>
  <c r="W233" i="1"/>
  <c r="W230" i="1"/>
  <c r="W227" i="1"/>
  <c r="W224" i="1"/>
  <c r="W221" i="1"/>
  <c r="W218" i="1"/>
  <c r="W215" i="1"/>
  <c r="W212" i="1"/>
  <c r="W206" i="1"/>
  <c r="W204" i="1"/>
  <c r="W201" i="1"/>
  <c r="W198" i="1"/>
  <c r="W196" i="1"/>
  <c r="W193" i="1"/>
  <c r="W191" i="1"/>
  <c r="W187" i="1"/>
  <c r="W182" i="1"/>
  <c r="W180" i="1"/>
  <c r="W176" i="1"/>
  <c r="W173" i="1"/>
  <c r="W169" i="1"/>
  <c r="W165" i="1"/>
  <c r="W160" i="1"/>
  <c r="W156" i="1"/>
  <c r="W155" i="1" s="1"/>
  <c r="W153" i="1"/>
  <c r="W150" i="1"/>
  <c r="W145" i="1"/>
  <c r="W142" i="1"/>
  <c r="W139" i="1"/>
  <c r="W137" i="1"/>
  <c r="W134" i="1"/>
  <c r="W131" i="1"/>
  <c r="W128" i="1"/>
  <c r="W123" i="1"/>
  <c r="W120" i="1"/>
  <c r="W117" i="1"/>
  <c r="W114" i="1"/>
  <c r="W111" i="1"/>
  <c r="W107" i="1"/>
  <c r="W104" i="1"/>
  <c r="W99" i="1"/>
  <c r="W97" i="1"/>
  <c r="W93" i="1"/>
  <c r="W89" i="1"/>
  <c r="W86" i="1"/>
  <c r="W85" i="1" s="1"/>
  <c r="W82" i="1"/>
  <c r="W77" i="1"/>
  <c r="W74" i="1"/>
  <c r="W72" i="1"/>
  <c r="W70" i="1"/>
  <c r="W65" i="1"/>
  <c r="W63" i="1"/>
  <c r="W61" i="1"/>
  <c r="W53" i="1"/>
  <c r="W50" i="1"/>
  <c r="W47" i="1"/>
  <c r="W44" i="1"/>
  <c r="W41" i="1"/>
  <c r="W38" i="1"/>
  <c r="W36" i="1"/>
  <c r="W34" i="1"/>
  <c r="W30" i="1"/>
  <c r="W26" i="1"/>
  <c r="W23" i="1"/>
  <c r="W20" i="1"/>
  <c r="W15" i="1"/>
  <c r="W13" i="1"/>
  <c r="W10" i="1"/>
  <c r="V356" i="1"/>
  <c r="V355" i="1" s="1"/>
  <c r="V369" i="1"/>
  <c r="V368" i="1" s="1"/>
  <c r="V366" i="1"/>
  <c r="V365" i="1" s="1"/>
  <c r="V363" i="1"/>
  <c r="V362" i="1" s="1"/>
  <c r="V357" i="1"/>
  <c r="AA357" i="1" s="1"/>
  <c r="V349" i="1"/>
  <c r="V348" i="1" s="1"/>
  <c r="V347" i="1" s="1"/>
  <c r="V345" i="1"/>
  <c r="V344" i="1" s="1"/>
  <c r="V343" i="1" s="1"/>
  <c r="V340" i="1"/>
  <c r="V339" i="1" s="1"/>
  <c r="V338" i="1" s="1"/>
  <c r="V336" i="1"/>
  <c r="V335" i="1" s="1"/>
  <c r="AA335" i="1" s="1"/>
  <c r="V333" i="1"/>
  <c r="AA333" i="1" s="1"/>
  <c r="V331" i="1"/>
  <c r="V325" i="1"/>
  <c r="V324" i="1" s="1"/>
  <c r="V322" i="1"/>
  <c r="AA322" i="1" s="1"/>
  <c r="V320" i="1"/>
  <c r="AA320" i="1" s="1"/>
  <c r="V316" i="1"/>
  <c r="V315" i="1" s="1"/>
  <c r="V312" i="1"/>
  <c r="V311" i="1" s="1"/>
  <c r="V309" i="1"/>
  <c r="V308" i="1" s="1"/>
  <c r="V305" i="1"/>
  <c r="V304" i="1" s="1"/>
  <c r="V303" i="1" s="1"/>
  <c r="V300" i="1"/>
  <c r="V299" i="1" s="1"/>
  <c r="AA299" i="1" s="1"/>
  <c r="V297" i="1"/>
  <c r="V295" i="1"/>
  <c r="AA295" i="1" s="1"/>
  <c r="V293" i="1"/>
  <c r="V290" i="1"/>
  <c r="V289" i="1" s="1"/>
  <c r="V286" i="1"/>
  <c r="AA286" i="1" s="1"/>
  <c r="V284" i="1"/>
  <c r="V280" i="1"/>
  <c r="V279" i="1" s="1"/>
  <c r="V277" i="1"/>
  <c r="V276" i="1" s="1"/>
  <c r="V274" i="1"/>
  <c r="V273" i="1" s="1"/>
  <c r="V271" i="1"/>
  <c r="V270" i="1" s="1"/>
  <c r="V267" i="1"/>
  <c r="V266" i="1" s="1"/>
  <c r="V264" i="1"/>
  <c r="V263" i="1" s="1"/>
  <c r="V261" i="1"/>
  <c r="V260" i="1" s="1"/>
  <c r="V258" i="1"/>
  <c r="V257" i="1" s="1"/>
  <c r="V255" i="1"/>
  <c r="V254" i="1" s="1"/>
  <c r="V252" i="1"/>
  <c r="V251" i="1" s="1"/>
  <c r="V249" i="1"/>
  <c r="V248" i="1" s="1"/>
  <c r="V246" i="1"/>
  <c r="V245" i="1" s="1"/>
  <c r="V243" i="1"/>
  <c r="V242" i="1" s="1"/>
  <c r="V240" i="1"/>
  <c r="V239" i="1" s="1"/>
  <c r="V237" i="1"/>
  <c r="V236" i="1" s="1"/>
  <c r="V233" i="1"/>
  <c r="V232" i="1" s="1"/>
  <c r="V230" i="1"/>
  <c r="V229" i="1" s="1"/>
  <c r="V227" i="1"/>
  <c r="V226" i="1" s="1"/>
  <c r="V224" i="1"/>
  <c r="V223" i="1" s="1"/>
  <c r="V221" i="1"/>
  <c r="V220" i="1" s="1"/>
  <c r="V218" i="1"/>
  <c r="V217" i="1" s="1"/>
  <c r="V215" i="1"/>
  <c r="V214" i="1" s="1"/>
  <c r="V212" i="1"/>
  <c r="V211" i="1" s="1"/>
  <c r="V206" i="1"/>
  <c r="AA206" i="1" s="1"/>
  <c r="V204" i="1"/>
  <c r="AA204" i="1" s="1"/>
  <c r="V201" i="1"/>
  <c r="V200" i="1" s="1"/>
  <c r="V198" i="1"/>
  <c r="V196" i="1"/>
  <c r="AA196" i="1" s="1"/>
  <c r="V193" i="1"/>
  <c r="AA193" i="1" s="1"/>
  <c r="V191" i="1"/>
  <c r="AA191" i="1" s="1"/>
  <c r="V187" i="1"/>
  <c r="V186" i="1" s="1"/>
  <c r="V185" i="1" s="1"/>
  <c r="V182" i="1"/>
  <c r="AA182" i="1" s="1"/>
  <c r="V180" i="1"/>
  <c r="AA180" i="1" s="1"/>
  <c r="V176" i="1"/>
  <c r="V175" i="1" s="1"/>
  <c r="V173" i="1"/>
  <c r="V172" i="1" s="1"/>
  <c r="V169" i="1"/>
  <c r="V168" i="1" s="1"/>
  <c r="V167" i="1" s="1"/>
  <c r="V165" i="1"/>
  <c r="V164" i="1" s="1"/>
  <c r="V163" i="1" s="1"/>
  <c r="V160" i="1"/>
  <c r="V159" i="1" s="1"/>
  <c r="V158" i="1" s="1"/>
  <c r="V156" i="1"/>
  <c r="V155" i="1" s="1"/>
  <c r="V153" i="1"/>
  <c r="V152" i="1" s="1"/>
  <c r="V150" i="1"/>
  <c r="V149" i="1" s="1"/>
  <c r="V147" i="1"/>
  <c r="V145" i="1"/>
  <c r="V142" i="1"/>
  <c r="V141" i="1" s="1"/>
  <c r="V139" i="1"/>
  <c r="AA139" i="1" s="1"/>
  <c r="V137" i="1"/>
  <c r="V131" i="1"/>
  <c r="V130" i="1" s="1"/>
  <c r="V128" i="1"/>
  <c r="V127" i="1" s="1"/>
  <c r="V123" i="1"/>
  <c r="V122" i="1" s="1"/>
  <c r="V120" i="1"/>
  <c r="V119" i="1" s="1"/>
  <c r="V117" i="1"/>
  <c r="V116" i="1" s="1"/>
  <c r="V114" i="1"/>
  <c r="V113" i="1" s="1"/>
  <c r="V111" i="1"/>
  <c r="V110" i="1" s="1"/>
  <c r="V109" i="1" s="1"/>
  <c r="V107" i="1"/>
  <c r="V106" i="1" s="1"/>
  <c r="V104" i="1"/>
  <c r="V103" i="1" s="1"/>
  <c r="V99" i="1"/>
  <c r="AA99" i="1" s="1"/>
  <c r="V97" i="1"/>
  <c r="V93" i="1"/>
  <c r="V92" i="1" s="1"/>
  <c r="V91" i="1" s="1"/>
  <c r="V89" i="1"/>
  <c r="V88" i="1" s="1"/>
  <c r="V86" i="1"/>
  <c r="V85" i="1" s="1"/>
  <c r="V82" i="1"/>
  <c r="V81" i="1" s="1"/>
  <c r="V80" i="1" s="1"/>
  <c r="V77" i="1"/>
  <c r="V76" i="1" s="1"/>
  <c r="V74" i="1"/>
  <c r="V72" i="1"/>
  <c r="AA72" i="1" s="1"/>
  <c r="V70" i="1"/>
  <c r="V65" i="1"/>
  <c r="AA65" i="1" s="1"/>
  <c r="V63" i="1"/>
  <c r="AA63" i="1" s="1"/>
  <c r="V61" i="1"/>
  <c r="V53" i="1"/>
  <c r="V52" i="1" s="1"/>
  <c r="V50" i="1"/>
  <c r="V49" i="1" s="1"/>
  <c r="V47" i="1"/>
  <c r="V46" i="1" s="1"/>
  <c r="V44" i="1"/>
  <c r="V43" i="1" s="1"/>
  <c r="V41" i="1"/>
  <c r="V40" i="1" s="1"/>
  <c r="V38" i="1"/>
  <c r="V36" i="1"/>
  <c r="AA36" i="1" s="1"/>
  <c r="V34" i="1"/>
  <c r="V30" i="1"/>
  <c r="V29" i="1" s="1"/>
  <c r="V28" i="1" s="1"/>
  <c r="V26" i="1"/>
  <c r="V25" i="1" s="1"/>
  <c r="V23" i="1"/>
  <c r="V22" i="1" s="1"/>
  <c r="V20" i="1"/>
  <c r="V19" i="1" s="1"/>
  <c r="V17" i="1"/>
  <c r="V15" i="1"/>
  <c r="AA15" i="1" s="1"/>
  <c r="V13" i="1"/>
  <c r="V10" i="1"/>
  <c r="V9" i="1" s="1"/>
  <c r="R283" i="1" l="1"/>
  <c r="R282" i="1" s="1"/>
  <c r="AA270" i="1"/>
  <c r="R190" i="1"/>
  <c r="V283" i="1"/>
  <c r="V282" i="1" s="1"/>
  <c r="AA276" i="1"/>
  <c r="R136" i="1"/>
  <c r="AA19" i="1"/>
  <c r="AA155" i="1"/>
  <c r="AA220" i="1"/>
  <c r="AA232" i="1"/>
  <c r="AA141" i="1"/>
  <c r="AA273" i="1"/>
  <c r="AA297" i="1"/>
  <c r="AA214" i="1"/>
  <c r="AA223" i="1"/>
  <c r="X11" i="1"/>
  <c r="V55" i="1"/>
  <c r="X55" i="1" s="1"/>
  <c r="R33" i="1"/>
  <c r="R84" i="1"/>
  <c r="AA226" i="1"/>
  <c r="AA106" i="1"/>
  <c r="AA217" i="1"/>
  <c r="AA279" i="1"/>
  <c r="R102" i="1"/>
  <c r="R101" i="1" s="1"/>
  <c r="R195" i="1"/>
  <c r="R189" i="1" s="1"/>
  <c r="R184" i="1" s="1"/>
  <c r="AA229" i="1"/>
  <c r="R210" i="1"/>
  <c r="AA211" i="1"/>
  <c r="W9" i="1"/>
  <c r="X9" i="1" s="1"/>
  <c r="X10" i="1"/>
  <c r="W22" i="1"/>
  <c r="X22" i="1" s="1"/>
  <c r="X23" i="1"/>
  <c r="X36" i="1"/>
  <c r="W46" i="1"/>
  <c r="X46" i="1" s="1"/>
  <c r="X47" i="1"/>
  <c r="X63" i="1"/>
  <c r="X74" i="1"/>
  <c r="X86" i="1"/>
  <c r="X99" i="1"/>
  <c r="W113" i="1"/>
  <c r="X113" i="1" s="1"/>
  <c r="X114" i="1"/>
  <c r="W119" i="1"/>
  <c r="X119" i="1" s="1"/>
  <c r="X120" i="1"/>
  <c r="W127" i="1"/>
  <c r="X127" i="1" s="1"/>
  <c r="X128" i="1"/>
  <c r="X139" i="1"/>
  <c r="W152" i="1"/>
  <c r="X152" i="1" s="1"/>
  <c r="X153" i="1"/>
  <c r="W164" i="1"/>
  <c r="X165" i="1"/>
  <c r="X180" i="1"/>
  <c r="X193" i="1"/>
  <c r="X204" i="1"/>
  <c r="W214" i="1"/>
  <c r="X214" i="1" s="1"/>
  <c r="X215" i="1"/>
  <c r="W226" i="1"/>
  <c r="X226" i="1" s="1"/>
  <c r="X227" i="1"/>
  <c r="W239" i="1"/>
  <c r="X239" i="1" s="1"/>
  <c r="X240" i="1"/>
  <c r="W251" i="1"/>
  <c r="X251" i="1" s="1"/>
  <c r="X252" i="1"/>
  <c r="W263" i="1"/>
  <c r="X263" i="1" s="1"/>
  <c r="X264" i="1"/>
  <c r="W276" i="1"/>
  <c r="X276" i="1" s="1"/>
  <c r="X277" i="1"/>
  <c r="W289" i="1"/>
  <c r="X289" i="1" s="1"/>
  <c r="X290" i="1"/>
  <c r="W299" i="1"/>
  <c r="X299" i="1" s="1"/>
  <c r="X300" i="1"/>
  <c r="W315" i="1"/>
  <c r="X315" i="1" s="1"/>
  <c r="X316" i="1"/>
  <c r="X333" i="1"/>
  <c r="W348" i="1"/>
  <c r="X349" i="1"/>
  <c r="W365" i="1"/>
  <c r="X365" i="1" s="1"/>
  <c r="X366" i="1"/>
  <c r="X62" i="1"/>
  <c r="X98" i="1"/>
  <c r="X132" i="1"/>
  <c r="X151" i="1"/>
  <c r="X321" i="1"/>
  <c r="AA349" i="1"/>
  <c r="AA325" i="1"/>
  <c r="AA298" i="1"/>
  <c r="AA280" i="1"/>
  <c r="AA274" i="1"/>
  <c r="AA237" i="1"/>
  <c r="AA221" i="1"/>
  <c r="AA201" i="1"/>
  <c r="AA160" i="1"/>
  <c r="AA151" i="1"/>
  <c r="AA107" i="1"/>
  <c r="AA98" i="1"/>
  <c r="R60" i="1"/>
  <c r="R59" i="1" s="1"/>
  <c r="R58" i="1" s="1"/>
  <c r="AA127" i="1"/>
  <c r="X13" i="1"/>
  <c r="W25" i="1"/>
  <c r="X25" i="1" s="1"/>
  <c r="X26" i="1"/>
  <c r="X38" i="1"/>
  <c r="W49" i="1"/>
  <c r="X49" i="1" s="1"/>
  <c r="X50" i="1"/>
  <c r="X65" i="1"/>
  <c r="W76" i="1"/>
  <c r="X76" i="1" s="1"/>
  <c r="X77" i="1"/>
  <c r="W88" i="1"/>
  <c r="X88" i="1" s="1"/>
  <c r="X89" i="1"/>
  <c r="W103" i="1"/>
  <c r="X103" i="1" s="1"/>
  <c r="X104" i="1"/>
  <c r="W116" i="1"/>
  <c r="X116" i="1" s="1"/>
  <c r="X117" i="1"/>
  <c r="W122" i="1"/>
  <c r="X122" i="1" s="1"/>
  <c r="X123" i="1"/>
  <c r="W130" i="1"/>
  <c r="X130" i="1" s="1"/>
  <c r="X131" i="1"/>
  <c r="W141" i="1"/>
  <c r="X141" i="1" s="1"/>
  <c r="X142" i="1"/>
  <c r="X155" i="1"/>
  <c r="W168" i="1"/>
  <c r="X169" i="1"/>
  <c r="X182" i="1"/>
  <c r="X196" i="1"/>
  <c r="X206" i="1"/>
  <c r="W217" i="1"/>
  <c r="X217" i="1" s="1"/>
  <c r="X218" i="1"/>
  <c r="W229" i="1"/>
  <c r="X229" i="1" s="1"/>
  <c r="X230" i="1"/>
  <c r="W242" i="1"/>
  <c r="X242" i="1" s="1"/>
  <c r="X243" i="1"/>
  <c r="W254" i="1"/>
  <c r="X254" i="1" s="1"/>
  <c r="X255" i="1"/>
  <c r="W266" i="1"/>
  <c r="X266" i="1" s="1"/>
  <c r="X267" i="1"/>
  <c r="W279" i="1"/>
  <c r="X279" i="1" s="1"/>
  <c r="X280" i="1"/>
  <c r="X293" i="1"/>
  <c r="W304" i="1"/>
  <c r="X305" i="1"/>
  <c r="X320" i="1"/>
  <c r="W335" i="1"/>
  <c r="X335" i="1" s="1"/>
  <c r="X336" i="1"/>
  <c r="X355" i="1"/>
  <c r="W368" i="1"/>
  <c r="X368" i="1" s="1"/>
  <c r="X369" i="1"/>
  <c r="X14" i="1"/>
  <c r="X332" i="1"/>
  <c r="X35" i="1"/>
  <c r="X294" i="1"/>
  <c r="V134" i="1"/>
  <c r="V133" i="1" s="1"/>
  <c r="X135" i="1"/>
  <c r="AA366" i="1"/>
  <c r="AA340" i="1"/>
  <c r="AA312" i="1"/>
  <c r="AA304" i="1"/>
  <c r="AA291" i="1"/>
  <c r="AA267" i="1"/>
  <c r="AA261" i="1"/>
  <c r="AA255" i="1"/>
  <c r="AA249" i="1"/>
  <c r="AA224" i="1"/>
  <c r="AA215" i="1"/>
  <c r="AA187" i="1"/>
  <c r="AA128" i="1"/>
  <c r="AA44" i="1"/>
  <c r="AA14" i="1"/>
  <c r="AA43" i="1"/>
  <c r="AA74" i="1"/>
  <c r="AA239" i="1"/>
  <c r="AA251" i="1"/>
  <c r="V203" i="1"/>
  <c r="AA203" i="1" s="1"/>
  <c r="X15" i="1"/>
  <c r="W29" i="1"/>
  <c r="X30" i="1"/>
  <c r="W40" i="1"/>
  <c r="X40" i="1" s="1"/>
  <c r="X41" i="1"/>
  <c r="W52" i="1"/>
  <c r="X52" i="1" s="1"/>
  <c r="X53" i="1"/>
  <c r="X70" i="1"/>
  <c r="W81" i="1"/>
  <c r="X82" i="1"/>
  <c r="W92" i="1"/>
  <c r="X93" i="1"/>
  <c r="W106" i="1"/>
  <c r="X106" i="1" s="1"/>
  <c r="X107" i="1"/>
  <c r="W133" i="1"/>
  <c r="X133" i="1" s="1"/>
  <c r="X134" i="1"/>
  <c r="X145" i="1"/>
  <c r="X156" i="1"/>
  <c r="W172" i="1"/>
  <c r="X172" i="1" s="1"/>
  <c r="X173" i="1"/>
  <c r="W186" i="1"/>
  <c r="X187" i="1"/>
  <c r="X198" i="1"/>
  <c r="W220" i="1"/>
  <c r="X220" i="1" s="1"/>
  <c r="X221" i="1"/>
  <c r="W232" i="1"/>
  <c r="X232" i="1" s="1"/>
  <c r="X233" i="1"/>
  <c r="W245" i="1"/>
  <c r="X245" i="1" s="1"/>
  <c r="X246" i="1"/>
  <c r="W257" i="1"/>
  <c r="X257" i="1" s="1"/>
  <c r="X258" i="1"/>
  <c r="W270" i="1"/>
  <c r="X270" i="1" s="1"/>
  <c r="X271" i="1"/>
  <c r="X284" i="1"/>
  <c r="X295" i="1"/>
  <c r="W308" i="1"/>
  <c r="X308" i="1" s="1"/>
  <c r="X309" i="1"/>
  <c r="X322" i="1"/>
  <c r="W339" i="1"/>
  <c r="X340" i="1"/>
  <c r="X357" i="1"/>
  <c r="X356" i="1"/>
  <c r="X71" i="1"/>
  <c r="X291" i="1"/>
  <c r="X154" i="1"/>
  <c r="AA356" i="1"/>
  <c r="AA345" i="1"/>
  <c r="AA332" i="1"/>
  <c r="AA316" i="1"/>
  <c r="AA290" i="1"/>
  <c r="AA284" i="1"/>
  <c r="AA271" i="1"/>
  <c r="AA240" i="1"/>
  <c r="AA233" i="1"/>
  <c r="AA156" i="1"/>
  <c r="AA135" i="1"/>
  <c r="AA111" i="1"/>
  <c r="AA11" i="1"/>
  <c r="AA38" i="1"/>
  <c r="AA76" i="1"/>
  <c r="AA242" i="1"/>
  <c r="AA365" i="1"/>
  <c r="W19" i="1"/>
  <c r="X19" i="1" s="1"/>
  <c r="X20" i="1"/>
  <c r="X34" i="1"/>
  <c r="W43" i="1"/>
  <c r="X43" i="1" s="1"/>
  <c r="X44" i="1"/>
  <c r="X61" i="1"/>
  <c r="X72" i="1"/>
  <c r="X85" i="1"/>
  <c r="X97" i="1"/>
  <c r="W110" i="1"/>
  <c r="X111" i="1"/>
  <c r="X137" i="1"/>
  <c r="W149" i="1"/>
  <c r="X149" i="1" s="1"/>
  <c r="X150" i="1"/>
  <c r="W159" i="1"/>
  <c r="X160" i="1"/>
  <c r="W175" i="1"/>
  <c r="X175" i="1" s="1"/>
  <c r="X176" i="1"/>
  <c r="X191" i="1"/>
  <c r="W200" i="1"/>
  <c r="X200" i="1" s="1"/>
  <c r="X201" i="1"/>
  <c r="W211" i="1"/>
  <c r="X211" i="1" s="1"/>
  <c r="X212" i="1"/>
  <c r="W223" i="1"/>
  <c r="X223" i="1" s="1"/>
  <c r="X224" i="1"/>
  <c r="W236" i="1"/>
  <c r="X236" i="1" s="1"/>
  <c r="X237" i="1"/>
  <c r="W248" i="1"/>
  <c r="X248" i="1" s="1"/>
  <c r="X249" i="1"/>
  <c r="W260" i="1"/>
  <c r="X260" i="1" s="1"/>
  <c r="X261" i="1"/>
  <c r="W273" i="1"/>
  <c r="X273" i="1" s="1"/>
  <c r="X274" i="1"/>
  <c r="X286" i="1"/>
  <c r="X297" i="1"/>
  <c r="W311" i="1"/>
  <c r="X311" i="1" s="1"/>
  <c r="X312" i="1"/>
  <c r="W324" i="1"/>
  <c r="X324" i="1" s="1"/>
  <c r="X325" i="1"/>
  <c r="W344" i="1"/>
  <c r="X345" i="1"/>
  <c r="W362" i="1"/>
  <c r="X362" i="1" s="1"/>
  <c r="X363" i="1"/>
  <c r="X18" i="1"/>
  <c r="X367" i="1"/>
  <c r="X148" i="1"/>
  <c r="AA369" i="1"/>
  <c r="AA363" i="1"/>
  <c r="AA344" i="1"/>
  <c r="AA309" i="1"/>
  <c r="AA300" i="1"/>
  <c r="AA264" i="1"/>
  <c r="AA258" i="1"/>
  <c r="AA252" i="1"/>
  <c r="AA246" i="1"/>
  <c r="AA227" i="1"/>
  <c r="AA212" i="1"/>
  <c r="AA176" i="1"/>
  <c r="AA132" i="1"/>
  <c r="AA20" i="1"/>
  <c r="AA62" i="1"/>
  <c r="R32" i="1"/>
  <c r="AA55" i="1"/>
  <c r="R79" i="1"/>
  <c r="AA119" i="1"/>
  <c r="AA245" i="1"/>
  <c r="AA257" i="1"/>
  <c r="R269" i="1"/>
  <c r="R319" i="1"/>
  <c r="AA248" i="1"/>
  <c r="AA260" i="1"/>
  <c r="AA311" i="1"/>
  <c r="AA347" i="1"/>
  <c r="AA263" i="1"/>
  <c r="AA315" i="1"/>
  <c r="R329" i="1"/>
  <c r="AA254" i="1"/>
  <c r="AA266" i="1"/>
  <c r="AA368" i="1"/>
  <c r="R235" i="1"/>
  <c r="AA236" i="1"/>
  <c r="R318" i="1"/>
  <c r="AA324" i="1"/>
  <c r="R126" i="1"/>
  <c r="R125" i="1" s="1"/>
  <c r="R171" i="1"/>
  <c r="R162" i="1" s="1"/>
  <c r="AA289" i="1"/>
  <c r="R338" i="1"/>
  <c r="AA338" i="1" s="1"/>
  <c r="AA339" i="1"/>
  <c r="R361" i="1"/>
  <c r="R360" i="1" s="1"/>
  <c r="R359" i="1" s="1"/>
  <c r="AA362" i="1"/>
  <c r="R292" i="1"/>
  <c r="AA293" i="1"/>
  <c r="R307" i="1"/>
  <c r="R302" i="1" s="1"/>
  <c r="AA308" i="1"/>
  <c r="R354" i="1"/>
  <c r="R353" i="1" s="1"/>
  <c r="R352" i="1" s="1"/>
  <c r="R351" i="1" s="1"/>
  <c r="AA355" i="1"/>
  <c r="R12" i="1"/>
  <c r="R8" i="1" s="1"/>
  <c r="R7" i="1" s="1"/>
  <c r="R342" i="1"/>
  <c r="AA120" i="1"/>
  <c r="AA56" i="1"/>
  <c r="AA18" i="1"/>
  <c r="AA348" i="1"/>
  <c r="AA336" i="1"/>
  <c r="AA305" i="1"/>
  <c r="AA277" i="1"/>
  <c r="AA243" i="1"/>
  <c r="AA230" i="1"/>
  <c r="AA218" i="1"/>
  <c r="AA198" i="1"/>
  <c r="AA169" i="1"/>
  <c r="AA137" i="1"/>
  <c r="AA113" i="1"/>
  <c r="AA114" i="1"/>
  <c r="AA82" i="1"/>
  <c r="AA26" i="1"/>
  <c r="AA25" i="1"/>
  <c r="AA165" i="1"/>
  <c r="AA145" i="1"/>
  <c r="AA104" i="1"/>
  <c r="AA52" i="1"/>
  <c r="AA53" i="1"/>
  <c r="AA22" i="1"/>
  <c r="AA23" i="1"/>
  <c r="AA152" i="1"/>
  <c r="AA153" i="1"/>
  <c r="AA131" i="1"/>
  <c r="AA110" i="1"/>
  <c r="AA49" i="1"/>
  <c r="AA50" i="1"/>
  <c r="AA40" i="1"/>
  <c r="AA41" i="1"/>
  <c r="AA34" i="1"/>
  <c r="AA172" i="1"/>
  <c r="AA173" i="1"/>
  <c r="AA158" i="1"/>
  <c r="AA159" i="1"/>
  <c r="AA122" i="1"/>
  <c r="AA123" i="1"/>
  <c r="AA117" i="1"/>
  <c r="AA116" i="1"/>
  <c r="AA86" i="1"/>
  <c r="AA46" i="1"/>
  <c r="AA47" i="1"/>
  <c r="AA30" i="1"/>
  <c r="AA28" i="1"/>
  <c r="AA10" i="1"/>
  <c r="AA200" i="1"/>
  <c r="AA175" i="1"/>
  <c r="AA88" i="1"/>
  <c r="AA133" i="1"/>
  <c r="AA134" i="1"/>
  <c r="AA185" i="1"/>
  <c r="AA186" i="1"/>
  <c r="AA147" i="1"/>
  <c r="AA70" i="1"/>
  <c r="AA81" i="1"/>
  <c r="AA91" i="1"/>
  <c r="AA92" i="1"/>
  <c r="AA97" i="1"/>
  <c r="AA331" i="1"/>
  <c r="AA343" i="1"/>
  <c r="AA149" i="1"/>
  <c r="AA150" i="1"/>
  <c r="AA282" i="1"/>
  <c r="AA303" i="1"/>
  <c r="AA142" i="1"/>
  <c r="AA93" i="1"/>
  <c r="AA89" i="1"/>
  <c r="AA77" i="1"/>
  <c r="AA13" i="1"/>
  <c r="AA9" i="1"/>
  <c r="AA17" i="1"/>
  <c r="V195" i="1"/>
  <c r="AA195" i="1" s="1"/>
  <c r="W147" i="1"/>
  <c r="W136" i="1"/>
  <c r="W60" i="1"/>
  <c r="V179" i="1"/>
  <c r="V178" i="1" s="1"/>
  <c r="AA178" i="1" s="1"/>
  <c r="W179" i="1"/>
  <c r="W331" i="1"/>
  <c r="W17" i="1"/>
  <c r="X17" i="1" s="1"/>
  <c r="V12" i="1"/>
  <c r="V8" i="1" s="1"/>
  <c r="W354" i="1"/>
  <c r="V171" i="1"/>
  <c r="V162" i="1" s="1"/>
  <c r="V60" i="1"/>
  <c r="V59" i="1" s="1"/>
  <c r="V58" i="1" s="1"/>
  <c r="V144" i="1"/>
  <c r="AA144" i="1" s="1"/>
  <c r="V319" i="1"/>
  <c r="V318" i="1" s="1"/>
  <c r="AA318" i="1" s="1"/>
  <c r="V330" i="1"/>
  <c r="V329" i="1" s="1"/>
  <c r="V328" i="1" s="1"/>
  <c r="V361" i="1"/>
  <c r="V360" i="1" s="1"/>
  <c r="V359" i="1" s="1"/>
  <c r="W33" i="1"/>
  <c r="W96" i="1"/>
  <c r="W307" i="1"/>
  <c r="V33" i="1"/>
  <c r="V32" i="1" s="1"/>
  <c r="V96" i="1"/>
  <c r="V95" i="1" s="1"/>
  <c r="V136" i="1"/>
  <c r="AA136" i="1" s="1"/>
  <c r="V84" i="1"/>
  <c r="V102" i="1"/>
  <c r="V101" i="1" s="1"/>
  <c r="W195" i="1"/>
  <c r="X195" i="1" s="1"/>
  <c r="W203" i="1"/>
  <c r="X203" i="1" s="1"/>
  <c r="V69" i="1"/>
  <c r="V190" i="1"/>
  <c r="V307" i="1"/>
  <c r="AA307" i="1" s="1"/>
  <c r="V354" i="1"/>
  <c r="V353" i="1" s="1"/>
  <c r="V352" i="1" s="1"/>
  <c r="V351" i="1" s="1"/>
  <c r="W12" i="1"/>
  <c r="W102" i="1"/>
  <c r="X102" i="1" s="1"/>
  <c r="W171" i="1"/>
  <c r="X171" i="1" s="1"/>
  <c r="W190" i="1"/>
  <c r="W283" i="1"/>
  <c r="W292" i="1"/>
  <c r="W319" i="1"/>
  <c r="W361" i="1"/>
  <c r="W69" i="1"/>
  <c r="W84" i="1"/>
  <c r="X84" i="1" s="1"/>
  <c r="W235" i="1"/>
  <c r="W269" i="1"/>
  <c r="V210" i="1"/>
  <c r="V292" i="1"/>
  <c r="V288" i="1" s="1"/>
  <c r="V342" i="1"/>
  <c r="V68" i="1"/>
  <c r="V67" i="1" s="1"/>
  <c r="V79" i="1"/>
  <c r="V235" i="1"/>
  <c r="V269" i="1"/>
  <c r="AA269" i="1" s="1"/>
  <c r="W210" i="1" l="1"/>
  <c r="W209" i="1" s="1"/>
  <c r="X209" i="1" s="1"/>
  <c r="W189" i="1"/>
  <c r="X110" i="1"/>
  <c r="W109" i="1"/>
  <c r="W101" i="1" s="1"/>
  <c r="V189" i="1"/>
  <c r="V184" i="1" s="1"/>
  <c r="X307" i="1"/>
  <c r="R328" i="1"/>
  <c r="X109" i="1"/>
  <c r="W68" i="1"/>
  <c r="X69" i="1"/>
  <c r="W288" i="1"/>
  <c r="X288" i="1" s="1"/>
  <c r="X292" i="1"/>
  <c r="W353" i="1"/>
  <c r="X354" i="1"/>
  <c r="AA319" i="1"/>
  <c r="AA292" i="1"/>
  <c r="W80" i="1"/>
  <c r="X80" i="1" s="1"/>
  <c r="X81" i="1"/>
  <c r="W303" i="1"/>
  <c r="X303" i="1" s="1"/>
  <c r="X304" i="1"/>
  <c r="X269" i="1"/>
  <c r="W282" i="1"/>
  <c r="X282" i="1" s="1"/>
  <c r="X283" i="1"/>
  <c r="W8" i="1"/>
  <c r="X8" i="1" s="1"/>
  <c r="X12" i="1"/>
  <c r="W59" i="1"/>
  <c r="X60" i="1"/>
  <c r="X136" i="1"/>
  <c r="AA179" i="1"/>
  <c r="AA342" i="1"/>
  <c r="W360" i="1"/>
  <c r="X361" i="1"/>
  <c r="X190" i="1"/>
  <c r="W95" i="1"/>
  <c r="X95" i="1" s="1"/>
  <c r="X96" i="1"/>
  <c r="W330" i="1"/>
  <c r="X331" i="1"/>
  <c r="W178" i="1"/>
  <c r="X178" i="1" s="1"/>
  <c r="X179" i="1"/>
  <c r="W144" i="1"/>
  <c r="X147" i="1"/>
  <c r="W343" i="1"/>
  <c r="X344" i="1"/>
  <c r="W338" i="1"/>
  <c r="X338" i="1" s="1"/>
  <c r="X339" i="1"/>
  <c r="W185" i="1"/>
  <c r="X185" i="1" s="1"/>
  <c r="X186" i="1"/>
  <c r="W91" i="1"/>
  <c r="X91" i="1" s="1"/>
  <c r="X92" i="1"/>
  <c r="W167" i="1"/>
  <c r="X167" i="1" s="1"/>
  <c r="X168" i="1"/>
  <c r="W347" i="1"/>
  <c r="X347" i="1" s="1"/>
  <c r="X348" i="1"/>
  <c r="W163" i="1"/>
  <c r="X163" i="1" s="1"/>
  <c r="X164" i="1"/>
  <c r="X235" i="1"/>
  <c r="X210" i="1"/>
  <c r="W318" i="1"/>
  <c r="X318" i="1" s="1"/>
  <c r="X319" i="1"/>
  <c r="X33" i="1"/>
  <c r="W32" i="1"/>
  <c r="X32" i="1" s="1"/>
  <c r="R288" i="1"/>
  <c r="AA288" i="1" s="1"/>
  <c r="W158" i="1"/>
  <c r="X158" i="1" s="1"/>
  <c r="X159" i="1"/>
  <c r="W28" i="1"/>
  <c r="X28" i="1" s="1"/>
  <c r="X29" i="1"/>
  <c r="R6" i="1"/>
  <c r="AA12" i="1"/>
  <c r="AA235" i="1"/>
  <c r="R327" i="1"/>
  <c r="AA190" i="1"/>
  <c r="AA354" i="1"/>
  <c r="AA130" i="1"/>
  <c r="AA103" i="1"/>
  <c r="AA361" i="1"/>
  <c r="AA85" i="1"/>
  <c r="AA84" i="1"/>
  <c r="AA109" i="1"/>
  <c r="AA167" i="1"/>
  <c r="AA168" i="1"/>
  <c r="AA29" i="1"/>
  <c r="AA283" i="1"/>
  <c r="AA171" i="1"/>
  <c r="AA210" i="1"/>
  <c r="AA164" i="1"/>
  <c r="AA80" i="1"/>
  <c r="AA330" i="1"/>
  <c r="AA61" i="1"/>
  <c r="AA95" i="1"/>
  <c r="AA96" i="1"/>
  <c r="AA32" i="1"/>
  <c r="AA33" i="1"/>
  <c r="AA69" i="1"/>
  <c r="V327" i="1"/>
  <c r="V126" i="1"/>
  <c r="V125" i="1" s="1"/>
  <c r="AA125" i="1" s="1"/>
  <c r="X101" i="1"/>
  <c r="W79" i="1"/>
  <c r="X79" i="1" s="1"/>
  <c r="W302" i="1"/>
  <c r="W162" i="1"/>
  <c r="X162" i="1" s="1"/>
  <c r="V7" i="1"/>
  <c r="V302" i="1"/>
  <c r="AA302" i="1" s="1"/>
  <c r="V209" i="1"/>
  <c r="W7" i="1"/>
  <c r="X7" i="1" s="1"/>
  <c r="X302" i="1" l="1"/>
  <c r="W342" i="1"/>
  <c r="X342" i="1" s="1"/>
  <c r="X343" i="1"/>
  <c r="W359" i="1"/>
  <c r="X359" i="1" s="1"/>
  <c r="X360" i="1"/>
  <c r="X144" i="1"/>
  <c r="W126" i="1"/>
  <c r="W329" i="1"/>
  <c r="W328" i="1" s="1"/>
  <c r="X330" i="1"/>
  <c r="W58" i="1"/>
  <c r="X58" i="1" s="1"/>
  <c r="X59" i="1"/>
  <c r="W352" i="1"/>
  <c r="X353" i="1"/>
  <c r="W184" i="1"/>
  <c r="X184" i="1" s="1"/>
  <c r="X189" i="1"/>
  <c r="AA126" i="1"/>
  <c r="R209" i="1"/>
  <c r="R208" i="1" s="1"/>
  <c r="R371" i="1" s="1"/>
  <c r="W67" i="1"/>
  <c r="X67" i="1" s="1"/>
  <c r="X68" i="1"/>
  <c r="AA162" i="1"/>
  <c r="AA163" i="1"/>
  <c r="AA353" i="1"/>
  <c r="AA359" i="1"/>
  <c r="AA360" i="1"/>
  <c r="AA184" i="1"/>
  <c r="AA189" i="1"/>
  <c r="AA101" i="1"/>
  <c r="AA102" i="1"/>
  <c r="AA329" i="1"/>
  <c r="AA67" i="1"/>
  <c r="AA68" i="1"/>
  <c r="AA8" i="1"/>
  <c r="AA60" i="1"/>
  <c r="AA79" i="1"/>
  <c r="W208" i="1"/>
  <c r="V6" i="1"/>
  <c r="V208" i="1"/>
  <c r="AA208" i="1" s="1"/>
  <c r="AA209" i="1" l="1"/>
  <c r="X208" i="1"/>
  <c r="W351" i="1"/>
  <c r="X351" i="1" s="1"/>
  <c r="X352" i="1"/>
  <c r="X329" i="1"/>
  <c r="W125" i="1"/>
  <c r="X126" i="1"/>
  <c r="AA351" i="1"/>
  <c r="AA352" i="1"/>
  <c r="AA58" i="1"/>
  <c r="AA59" i="1"/>
  <c r="AA327" i="1"/>
  <c r="AA328" i="1"/>
  <c r="AA7" i="1"/>
  <c r="V371" i="1"/>
  <c r="X125" i="1" l="1"/>
  <c r="W6" i="1"/>
  <c r="W327" i="1"/>
  <c r="X327" i="1" s="1"/>
  <c r="X328" i="1"/>
  <c r="AA371" i="1"/>
  <c r="AA6" i="1"/>
  <c r="X6" i="1" l="1"/>
  <c r="W371" i="1"/>
  <c r="X371" i="1" s="1"/>
  <c r="N48" i="1" l="1"/>
  <c r="N16" i="1" l="1"/>
  <c r="N244" i="1" l="1"/>
  <c r="P16" i="1"/>
  <c r="P15" i="1" s="1"/>
  <c r="P48" i="1"/>
  <c r="P47" i="1" s="1"/>
  <c r="P46" i="1" s="1"/>
  <c r="P166" i="1"/>
  <c r="P165" i="1" s="1"/>
  <c r="P164" i="1" s="1"/>
  <c r="P163" i="1" s="1"/>
  <c r="P188" i="1"/>
  <c r="P187" i="1" s="1"/>
  <c r="P186" i="1" s="1"/>
  <c r="P185" i="1" s="1"/>
  <c r="N241" i="1"/>
  <c r="N47" i="1"/>
  <c r="N46" i="1" s="1"/>
  <c r="N15" i="1"/>
  <c r="N89" i="1"/>
  <c r="N88" i="1" s="1"/>
  <c r="N86" i="1"/>
  <c r="N85" i="1" s="1"/>
  <c r="N165" i="1"/>
  <c r="N164" i="1" s="1"/>
  <c r="N163" i="1" s="1"/>
  <c r="N187" i="1"/>
  <c r="N186" i="1" s="1"/>
  <c r="N185" i="1" s="1"/>
  <c r="N349" i="1"/>
  <c r="N348" i="1" s="1"/>
  <c r="N347" i="1" s="1"/>
  <c r="N240" i="1"/>
  <c r="N239" i="1" s="1"/>
  <c r="N243" i="1"/>
  <c r="N242" i="1" s="1"/>
  <c r="N341" i="1"/>
  <c r="N169" i="1"/>
  <c r="N168" i="1" s="1"/>
  <c r="N167" i="1" s="1"/>
  <c r="P350" i="1"/>
  <c r="P349" i="1" s="1"/>
  <c r="P348" i="1" s="1"/>
  <c r="P347" i="1" s="1"/>
  <c r="P170" i="1"/>
  <c r="P169" i="1" s="1"/>
  <c r="P168" i="1" s="1"/>
  <c r="P167" i="1" s="1"/>
  <c r="P90" i="1"/>
  <c r="P89" i="1" s="1"/>
  <c r="P88" i="1" s="1"/>
  <c r="P87" i="1"/>
  <c r="P86" i="1" s="1"/>
  <c r="P85" i="1" s="1"/>
  <c r="P241" i="1"/>
  <c r="P240" i="1" s="1"/>
  <c r="P239" i="1" s="1"/>
  <c r="P244" i="1"/>
  <c r="P243" i="1" s="1"/>
  <c r="P242" i="1" s="1"/>
  <c r="N296" i="1"/>
  <c r="N294" i="1"/>
  <c r="N275" i="1"/>
  <c r="N272" i="1"/>
  <c r="P256" i="1"/>
  <c r="N256" i="1"/>
  <c r="N262" i="1"/>
  <c r="N259" i="1"/>
  <c r="N250" i="1"/>
  <c r="N225" i="1"/>
  <c r="N219" i="1"/>
  <c r="N216" i="1"/>
  <c r="P212" i="1"/>
  <c r="P211" i="1" s="1"/>
  <c r="P222" i="1"/>
  <c r="P221" i="1" s="1"/>
  <c r="P220" i="1" s="1"/>
  <c r="P227" i="1"/>
  <c r="P226" i="1" s="1"/>
  <c r="P230" i="1"/>
  <c r="P229" i="1" s="1"/>
  <c r="P233" i="1"/>
  <c r="P232" i="1" s="1"/>
  <c r="P250" i="1"/>
  <c r="P249" i="1" s="1"/>
  <c r="P248" i="1" s="1"/>
  <c r="P258" i="1"/>
  <c r="P257" i="1" s="1"/>
  <c r="P255" i="1"/>
  <c r="P254" i="1" s="1"/>
  <c r="P237" i="1"/>
  <c r="P236" i="1" s="1"/>
  <c r="P247" i="1"/>
  <c r="P246" i="1" s="1"/>
  <c r="P245" i="1" s="1"/>
  <c r="P252" i="1"/>
  <c r="P251" i="1" s="1"/>
  <c r="P264" i="1"/>
  <c r="P263" i="1" s="1"/>
  <c r="P267" i="1"/>
  <c r="P266" i="1" s="1"/>
  <c r="P272" i="1"/>
  <c r="P271" i="1" s="1"/>
  <c r="P270" i="1" s="1"/>
  <c r="P275" i="1"/>
  <c r="P274" i="1" s="1"/>
  <c r="P273" i="1" s="1"/>
  <c r="P277" i="1"/>
  <c r="P276" i="1" s="1"/>
  <c r="P280" i="1"/>
  <c r="P279" i="1" s="1"/>
  <c r="P294" i="1"/>
  <c r="P293" i="1" s="1"/>
  <c r="P296" i="1"/>
  <c r="P295" i="1" s="1"/>
  <c r="P298" i="1"/>
  <c r="P297" i="1" s="1"/>
  <c r="P291" i="1"/>
  <c r="P290" i="1" s="1"/>
  <c r="P289" i="1" s="1"/>
  <c r="P300" i="1"/>
  <c r="P299" i="1" s="1"/>
  <c r="P285" i="1"/>
  <c r="P284" i="1" s="1"/>
  <c r="P287" i="1"/>
  <c r="P286" i="1" s="1"/>
  <c r="P305" i="1"/>
  <c r="P304" i="1" s="1"/>
  <c r="P303" i="1" s="1"/>
  <c r="P309" i="1"/>
  <c r="P308" i="1" s="1"/>
  <c r="P312" i="1"/>
  <c r="P311" i="1" s="1"/>
  <c r="P316" i="1"/>
  <c r="P315" i="1" s="1"/>
  <c r="P325" i="1"/>
  <c r="P324" i="1" s="1"/>
  <c r="P320" i="1"/>
  <c r="P322" i="1"/>
  <c r="N13" i="1"/>
  <c r="N17" i="1"/>
  <c r="N10" i="1"/>
  <c r="N9" i="1" s="1"/>
  <c r="N26" i="1"/>
  <c r="N25" i="1" s="1"/>
  <c r="N20" i="1"/>
  <c r="N19" i="1" s="1"/>
  <c r="N23" i="1"/>
  <c r="N22" i="1" s="1"/>
  <c r="N30" i="1"/>
  <c r="N29" i="1" s="1"/>
  <c r="N28" i="1" s="1"/>
  <c r="N34" i="1"/>
  <c r="N36" i="1"/>
  <c r="N38" i="1"/>
  <c r="N41" i="1"/>
  <c r="N40" i="1" s="1"/>
  <c r="N44" i="1"/>
  <c r="N43" i="1" s="1"/>
  <c r="N50" i="1"/>
  <c r="N49" i="1" s="1"/>
  <c r="N53" i="1"/>
  <c r="N52" i="1" s="1"/>
  <c r="N61" i="1"/>
  <c r="N63" i="1"/>
  <c r="N65" i="1"/>
  <c r="N70" i="1"/>
  <c r="N72" i="1"/>
  <c r="N74" i="1"/>
  <c r="N77" i="1"/>
  <c r="N76" i="1" s="1"/>
  <c r="N82" i="1"/>
  <c r="N81" i="1" s="1"/>
  <c r="N80" i="1" s="1"/>
  <c r="N93" i="1"/>
  <c r="N92" i="1" s="1"/>
  <c r="N91" i="1" s="1"/>
  <c r="N97" i="1"/>
  <c r="N99" i="1"/>
  <c r="N104" i="1"/>
  <c r="N103" i="1" s="1"/>
  <c r="N107" i="1"/>
  <c r="N106" i="1" s="1"/>
  <c r="N111" i="1"/>
  <c r="N110" i="1" s="1"/>
  <c r="N114" i="1"/>
  <c r="N113" i="1" s="1"/>
  <c r="N117" i="1"/>
  <c r="N116" i="1" s="1"/>
  <c r="N120" i="1"/>
  <c r="N119" i="1" s="1"/>
  <c r="N123" i="1"/>
  <c r="N122" i="1" s="1"/>
  <c r="N131" i="1"/>
  <c r="N130" i="1" s="1"/>
  <c r="N134" i="1"/>
  <c r="N133" i="1" s="1"/>
  <c r="N142" i="1"/>
  <c r="N141" i="1" s="1"/>
  <c r="N145" i="1"/>
  <c r="N147" i="1"/>
  <c r="N128" i="1"/>
  <c r="N127" i="1" s="1"/>
  <c r="N137" i="1"/>
  <c r="N139" i="1"/>
  <c r="N151" i="1"/>
  <c r="N154" i="1"/>
  <c r="N157" i="1"/>
  <c r="N160" i="1"/>
  <c r="N159" i="1" s="1"/>
  <c r="N158" i="1" s="1"/>
  <c r="N176" i="1"/>
  <c r="N175" i="1" s="1"/>
  <c r="N173" i="1"/>
  <c r="N172" i="1" s="1"/>
  <c r="N180" i="1"/>
  <c r="N179" i="1" s="1"/>
  <c r="N178" i="1" s="1"/>
  <c r="N182" i="1"/>
  <c r="N191" i="1"/>
  <c r="N193" i="1"/>
  <c r="N198" i="1"/>
  <c r="N196" i="1"/>
  <c r="N206" i="1"/>
  <c r="N204" i="1"/>
  <c r="N201" i="1"/>
  <c r="N200" i="1" s="1"/>
  <c r="P132" i="1"/>
  <c r="P135" i="1"/>
  <c r="P143" i="1"/>
  <c r="P145" i="1"/>
  <c r="P147" i="1"/>
  <c r="P128" i="1"/>
  <c r="P127" i="1" s="1"/>
  <c r="P138" i="1"/>
  <c r="P140" i="1"/>
  <c r="P150" i="1"/>
  <c r="P149" i="1" s="1"/>
  <c r="P153" i="1"/>
  <c r="P152" i="1" s="1"/>
  <c r="P156" i="1"/>
  <c r="P155" i="1" s="1"/>
  <c r="P161" i="1"/>
  <c r="P160" i="1" s="1"/>
  <c r="P159" i="1" s="1"/>
  <c r="P158" i="1" s="1"/>
  <c r="P14" i="1"/>
  <c r="P13" i="1" s="1"/>
  <c r="P18" i="1"/>
  <c r="P17" i="1" s="1"/>
  <c r="P11" i="1"/>
  <c r="P10" i="1" s="1"/>
  <c r="P9" i="1" s="1"/>
  <c r="P26" i="1"/>
  <c r="P25" i="1" s="1"/>
  <c r="P21" i="1"/>
  <c r="P20" i="1" s="1"/>
  <c r="P19" i="1" s="1"/>
  <c r="P24" i="1"/>
  <c r="P23" i="1" s="1"/>
  <c r="P22" i="1" s="1"/>
  <c r="P30" i="1"/>
  <c r="P29" i="1" s="1"/>
  <c r="P28" i="1" s="1"/>
  <c r="P34" i="1"/>
  <c r="P36" i="1"/>
  <c r="P38" i="1"/>
  <c r="P42" i="1"/>
  <c r="P41" i="1" s="1"/>
  <c r="P40" i="1" s="1"/>
  <c r="P45" i="1"/>
  <c r="P44" i="1" s="1"/>
  <c r="P43" i="1" s="1"/>
  <c r="P51" i="1"/>
  <c r="P50" i="1" s="1"/>
  <c r="P49" i="1" s="1"/>
  <c r="P54" i="1"/>
  <c r="P53" i="1" s="1"/>
  <c r="P52" i="1" s="1"/>
  <c r="P82" i="1"/>
  <c r="P81" i="1" s="1"/>
  <c r="P80" i="1" s="1"/>
  <c r="P94" i="1"/>
  <c r="P93" i="1" s="1"/>
  <c r="P92" i="1" s="1"/>
  <c r="P91" i="1" s="1"/>
  <c r="P97" i="1"/>
  <c r="P99" i="1"/>
  <c r="P61" i="1"/>
  <c r="P63" i="1"/>
  <c r="P65" i="1"/>
  <c r="P71" i="1"/>
  <c r="P70" i="1" s="1"/>
  <c r="P73" i="1"/>
  <c r="P72" i="1" s="1"/>
  <c r="P75" i="1"/>
  <c r="P74" i="1" s="1"/>
  <c r="P78" i="1"/>
  <c r="P77" i="1" s="1"/>
  <c r="P76" i="1" s="1"/>
  <c r="P105" i="1"/>
  <c r="P104" i="1" s="1"/>
  <c r="P103" i="1" s="1"/>
  <c r="P108" i="1"/>
  <c r="P107" i="1" s="1"/>
  <c r="P106" i="1" s="1"/>
  <c r="P112" i="1"/>
  <c r="P115" i="1"/>
  <c r="P118" i="1"/>
  <c r="P117" i="1" s="1"/>
  <c r="P116" i="1" s="1"/>
  <c r="P120" i="1"/>
  <c r="P119" i="1" s="1"/>
  <c r="P123" i="1"/>
  <c r="P122" i="1" s="1"/>
  <c r="P176" i="1"/>
  <c r="P175" i="1" s="1"/>
  <c r="P173" i="1"/>
  <c r="P172" i="1" s="1"/>
  <c r="P180" i="1"/>
  <c r="P182" i="1"/>
  <c r="P192" i="1"/>
  <c r="P191" i="1" s="1"/>
  <c r="P194" i="1"/>
  <c r="P193" i="1" s="1"/>
  <c r="P199" i="1"/>
  <c r="P198" i="1" s="1"/>
  <c r="P197" i="1"/>
  <c r="P196" i="1" s="1"/>
  <c r="P206" i="1"/>
  <c r="P204" i="1"/>
  <c r="P203" i="1" s="1"/>
  <c r="P202" i="1"/>
  <c r="P201" i="1" s="1"/>
  <c r="P200" i="1" s="1"/>
  <c r="S259" i="1"/>
  <c r="T259" i="1"/>
  <c r="T258" i="1" s="1"/>
  <c r="T257" i="1" s="1"/>
  <c r="U259" i="1"/>
  <c r="S262" i="1"/>
  <c r="T262" i="1"/>
  <c r="U262" i="1"/>
  <c r="K258" i="1"/>
  <c r="K257" i="1" s="1"/>
  <c r="L258" i="1"/>
  <c r="L257" i="1" s="1"/>
  <c r="M258" i="1"/>
  <c r="M257" i="1" s="1"/>
  <c r="N258" i="1"/>
  <c r="N257" i="1" s="1"/>
  <c r="O258" i="1"/>
  <c r="O257" i="1" s="1"/>
  <c r="Q258" i="1"/>
  <c r="Q257" i="1" s="1"/>
  <c r="Y258" i="1"/>
  <c r="Y257" i="1" s="1"/>
  <c r="Y235" i="1" s="1"/>
  <c r="Z258" i="1"/>
  <c r="Z257" i="1" s="1"/>
  <c r="Z235" i="1" s="1"/>
  <c r="J258" i="1"/>
  <c r="J257" i="1" s="1"/>
  <c r="L261" i="1"/>
  <c r="L260" i="1" s="1"/>
  <c r="P261" i="1"/>
  <c r="P260" i="1" s="1"/>
  <c r="K261" i="1"/>
  <c r="K260" i="1" s="1"/>
  <c r="M261" i="1"/>
  <c r="M260" i="1" s="1"/>
  <c r="O261" i="1"/>
  <c r="O260" i="1" s="1"/>
  <c r="Q261" i="1"/>
  <c r="Q260" i="1" s="1"/>
  <c r="S261" i="1"/>
  <c r="S260" i="1" s="1"/>
  <c r="T261" i="1"/>
  <c r="T260" i="1" s="1"/>
  <c r="U261" i="1"/>
  <c r="U260" i="1" s="1"/>
  <c r="Y261" i="1"/>
  <c r="Y260" i="1" s="1"/>
  <c r="Z261" i="1"/>
  <c r="Z260" i="1" s="1"/>
  <c r="J261" i="1"/>
  <c r="J260" i="1" s="1"/>
  <c r="N261" i="1"/>
  <c r="N260" i="1" s="1"/>
  <c r="S278" i="1"/>
  <c r="S277" i="1" s="1"/>
  <c r="S276" i="1" s="1"/>
  <c r="T278" i="1"/>
  <c r="T277" i="1" s="1"/>
  <c r="T276" i="1" s="1"/>
  <c r="U278" i="1"/>
  <c r="U277" i="1" s="1"/>
  <c r="U276" i="1" s="1"/>
  <c r="O277" i="1"/>
  <c r="O276" i="1" s="1"/>
  <c r="Q277" i="1"/>
  <c r="Q276" i="1" s="1"/>
  <c r="Y277" i="1"/>
  <c r="Y276" i="1" s="1"/>
  <c r="Y269" i="1" s="1"/>
  <c r="Z277" i="1"/>
  <c r="Z276" i="1" s="1"/>
  <c r="Z269" i="1" s="1"/>
  <c r="N277" i="1"/>
  <c r="N276" i="1" s="1"/>
  <c r="O154" i="1"/>
  <c r="Q370" i="1"/>
  <c r="P369" i="1"/>
  <c r="P368" i="1" s="1"/>
  <c r="O369" i="1"/>
  <c r="O368" i="1" s="1"/>
  <c r="P367" i="1"/>
  <c r="Q366" i="1"/>
  <c r="Q365" i="1" s="1"/>
  <c r="O366" i="1"/>
  <c r="O365" i="1" s="1"/>
  <c r="P364" i="1"/>
  <c r="Q363" i="1"/>
  <c r="Q362" i="1" s="1"/>
  <c r="O363" i="1"/>
  <c r="O362" i="1" s="1"/>
  <c r="P358" i="1"/>
  <c r="Q357" i="1"/>
  <c r="O357" i="1"/>
  <c r="P356" i="1"/>
  <c r="Q355" i="1"/>
  <c r="O355" i="1"/>
  <c r="Q349" i="1"/>
  <c r="Q348" i="1" s="1"/>
  <c r="Q347" i="1" s="1"/>
  <c r="O349" i="1"/>
  <c r="O348" i="1" s="1"/>
  <c r="O347" i="1" s="1"/>
  <c r="O346" i="1"/>
  <c r="O345" i="1" s="1"/>
  <c r="O344" i="1" s="1"/>
  <c r="O343" i="1" s="1"/>
  <c r="Q345" i="1"/>
  <c r="Q344" i="1" s="1"/>
  <c r="Q343" i="1" s="1"/>
  <c r="Q342" i="1" s="1"/>
  <c r="P345" i="1"/>
  <c r="P344" i="1" s="1"/>
  <c r="P343" i="1" s="1"/>
  <c r="P342" i="1" s="1"/>
  <c r="Q340" i="1"/>
  <c r="Q339" i="1" s="1"/>
  <c r="Q338" i="1" s="1"/>
  <c r="O340" i="1"/>
  <c r="O339" i="1" s="1"/>
  <c r="O338" i="1" s="1"/>
  <c r="Q337" i="1"/>
  <c r="P336" i="1"/>
  <c r="P335" i="1" s="1"/>
  <c r="O336" i="1"/>
  <c r="O335" i="1" s="1"/>
  <c r="P334" i="1"/>
  <c r="Q333" i="1"/>
  <c r="O333" i="1"/>
  <c r="P332" i="1"/>
  <c r="Q331" i="1"/>
  <c r="O331" i="1"/>
  <c r="O326" i="1"/>
  <c r="O325" i="1" s="1"/>
  <c r="O324" i="1" s="1"/>
  <c r="Q325" i="1"/>
  <c r="Q324" i="1" s="1"/>
  <c r="O323" i="1"/>
  <c r="O322" i="1" s="1"/>
  <c r="Q322" i="1"/>
  <c r="O321" i="1"/>
  <c r="O320" i="1" s="1"/>
  <c r="Q320" i="1"/>
  <c r="O317" i="1"/>
  <c r="Q316" i="1"/>
  <c r="Q315" i="1" s="1"/>
  <c r="O314" i="1"/>
  <c r="O313" i="1"/>
  <c r="Q312" i="1"/>
  <c r="Q311" i="1" s="1"/>
  <c r="O310" i="1"/>
  <c r="O309" i="1" s="1"/>
  <c r="O308" i="1" s="1"/>
  <c r="Q309" i="1"/>
  <c r="Q308" i="1" s="1"/>
  <c r="O306" i="1"/>
  <c r="Q305" i="1"/>
  <c r="Q304" i="1" s="1"/>
  <c r="Q303" i="1" s="1"/>
  <c r="O301" i="1"/>
  <c r="O300" i="1" s="1"/>
  <c r="O299" i="1" s="1"/>
  <c r="Q300" i="1"/>
  <c r="Q299" i="1" s="1"/>
  <c r="Q297" i="1"/>
  <c r="O297" i="1"/>
  <c r="Q295" i="1"/>
  <c r="O295" i="1"/>
  <c r="Q293" i="1"/>
  <c r="O293" i="1"/>
  <c r="Q290" i="1"/>
  <c r="Q289" i="1" s="1"/>
  <c r="O290" i="1"/>
  <c r="O289" i="1" s="1"/>
  <c r="Q286" i="1"/>
  <c r="O286" i="1"/>
  <c r="Q284" i="1"/>
  <c r="O284" i="1"/>
  <c r="O281" i="1"/>
  <c r="Q280" i="1"/>
  <c r="Q279" i="1" s="1"/>
  <c r="Q274" i="1"/>
  <c r="Q273" i="1" s="1"/>
  <c r="O274" i="1"/>
  <c r="O273" i="1" s="1"/>
  <c r="Q271" i="1"/>
  <c r="Q270" i="1" s="1"/>
  <c r="O271" i="1"/>
  <c r="O270" i="1" s="1"/>
  <c r="Q267" i="1"/>
  <c r="Q266" i="1" s="1"/>
  <c r="O267" i="1"/>
  <c r="O266" i="1" s="1"/>
  <c r="O265" i="1"/>
  <c r="Q264" i="1"/>
  <c r="Q263" i="1" s="1"/>
  <c r="Q255" i="1"/>
  <c r="Q254" i="1" s="1"/>
  <c r="O255" i="1"/>
  <c r="O254" i="1" s="1"/>
  <c r="Q252" i="1"/>
  <c r="Q251" i="1" s="1"/>
  <c r="O252" i="1"/>
  <c r="O251" i="1" s="1"/>
  <c r="Q249" i="1"/>
  <c r="Q248" i="1" s="1"/>
  <c r="O249" i="1"/>
  <c r="O248" i="1" s="1"/>
  <c r="Q246" i="1"/>
  <c r="Q245" i="1" s="1"/>
  <c r="O246" i="1"/>
  <c r="O245" i="1" s="1"/>
  <c r="Q243" i="1"/>
  <c r="Q242" i="1" s="1"/>
  <c r="O243" i="1"/>
  <c r="O242" i="1" s="1"/>
  <c r="Q240" i="1"/>
  <c r="Q239" i="1" s="1"/>
  <c r="O240" i="1"/>
  <c r="O239" i="1" s="1"/>
  <c r="O238" i="1"/>
  <c r="Q237" i="1"/>
  <c r="Q236" i="1" s="1"/>
  <c r="O234" i="1"/>
  <c r="Q233" i="1"/>
  <c r="Q232" i="1" s="1"/>
  <c r="Q230" i="1"/>
  <c r="Q229" i="1" s="1"/>
  <c r="O230" i="1"/>
  <c r="O229" i="1" s="1"/>
  <c r="Q227" i="1"/>
  <c r="Q226" i="1" s="1"/>
  <c r="O227" i="1"/>
  <c r="O226" i="1" s="1"/>
  <c r="Q224" i="1"/>
  <c r="Q223" i="1" s="1"/>
  <c r="O224" i="1"/>
  <c r="O223" i="1" s="1"/>
  <c r="Q221" i="1"/>
  <c r="Q220" i="1" s="1"/>
  <c r="O221" i="1"/>
  <c r="O220" i="1" s="1"/>
  <c r="Q218" i="1"/>
  <c r="Q217" i="1" s="1"/>
  <c r="O218" i="1"/>
  <c r="O217" i="1" s="1"/>
  <c r="Q215" i="1"/>
  <c r="Q214" i="1" s="1"/>
  <c r="O215" i="1"/>
  <c r="O214" i="1" s="1"/>
  <c r="O213" i="1"/>
  <c r="Q212" i="1"/>
  <c r="Q211" i="1" s="1"/>
  <c r="Q207" i="1"/>
  <c r="Q206" i="1" s="1"/>
  <c r="O206" i="1"/>
  <c r="Q205" i="1"/>
  <c r="Q204" i="1" s="1"/>
  <c r="O204" i="1"/>
  <c r="Q201" i="1"/>
  <c r="Q200" i="1" s="1"/>
  <c r="O201" i="1"/>
  <c r="O200" i="1" s="1"/>
  <c r="Q198" i="1"/>
  <c r="O198" i="1"/>
  <c r="Q196" i="1"/>
  <c r="O196" i="1"/>
  <c r="Q193" i="1"/>
  <c r="O193" i="1"/>
  <c r="Q191" i="1"/>
  <c r="O191" i="1"/>
  <c r="Q187" i="1"/>
  <c r="Q186" i="1" s="1"/>
  <c r="Q185" i="1" s="1"/>
  <c r="O187" i="1"/>
  <c r="O186" i="1" s="1"/>
  <c r="O185" i="1" s="1"/>
  <c r="O183" i="1"/>
  <c r="Q182" i="1"/>
  <c r="O181" i="1"/>
  <c r="Q180" i="1"/>
  <c r="Q176" i="1"/>
  <c r="Q175" i="1" s="1"/>
  <c r="O176" i="1"/>
  <c r="O175" i="1" s="1"/>
  <c r="O174" i="1"/>
  <c r="O173" i="1" s="1"/>
  <c r="O172" i="1" s="1"/>
  <c r="Q173" i="1"/>
  <c r="Q172" i="1" s="1"/>
  <c r="Q169" i="1"/>
  <c r="Q168" i="1" s="1"/>
  <c r="Q167" i="1" s="1"/>
  <c r="O169" i="1"/>
  <c r="O168" i="1" s="1"/>
  <c r="O167" i="1" s="1"/>
  <c r="Q165" i="1"/>
  <c r="Q164" i="1" s="1"/>
  <c r="Q163" i="1" s="1"/>
  <c r="O165" i="1"/>
  <c r="O164" i="1" s="1"/>
  <c r="O163" i="1" s="1"/>
  <c r="Q160" i="1"/>
  <c r="Q159" i="1" s="1"/>
  <c r="Q158" i="1" s="1"/>
  <c r="O160" i="1"/>
  <c r="O159" i="1" s="1"/>
  <c r="O158" i="1" s="1"/>
  <c r="Q156" i="1"/>
  <c r="Q155" i="1" s="1"/>
  <c r="O156" i="1"/>
  <c r="O155" i="1" s="1"/>
  <c r="Q153" i="1"/>
  <c r="Q152" i="1" s="1"/>
  <c r="O153" i="1"/>
  <c r="O152" i="1" s="1"/>
  <c r="Q150" i="1"/>
  <c r="Q149" i="1" s="1"/>
  <c r="O150" i="1"/>
  <c r="O149" i="1" s="1"/>
  <c r="Q148" i="1"/>
  <c r="O147" i="1"/>
  <c r="Q146" i="1"/>
  <c r="O145" i="1"/>
  <c r="Q142" i="1"/>
  <c r="Q141" i="1" s="1"/>
  <c r="O142" i="1"/>
  <c r="O141" i="1" s="1"/>
  <c r="Q139" i="1"/>
  <c r="O139" i="1"/>
  <c r="Q137" i="1"/>
  <c r="O137" i="1"/>
  <c r="Q134" i="1"/>
  <c r="Q133" i="1" s="1"/>
  <c r="O134" i="1"/>
  <c r="O133" i="1" s="1"/>
  <c r="Q131" i="1"/>
  <c r="Q130" i="1" s="1"/>
  <c r="O131" i="1"/>
  <c r="O130" i="1" s="1"/>
  <c r="O129" i="1"/>
  <c r="Q128" i="1"/>
  <c r="Q127" i="1" s="1"/>
  <c r="Q123" i="1"/>
  <c r="Q122" i="1" s="1"/>
  <c r="O123" i="1"/>
  <c r="O122" i="1" s="1"/>
  <c r="Q120" i="1"/>
  <c r="Q119" i="1" s="1"/>
  <c r="O120" i="1"/>
  <c r="O119" i="1" s="1"/>
  <c r="Q117" i="1"/>
  <c r="Q116" i="1" s="1"/>
  <c r="O117" i="1"/>
  <c r="O116" i="1" s="1"/>
  <c r="Q114" i="1"/>
  <c r="Q113" i="1" s="1"/>
  <c r="O114" i="1"/>
  <c r="O113" i="1" s="1"/>
  <c r="Q111" i="1"/>
  <c r="Q110" i="1" s="1"/>
  <c r="O111" i="1"/>
  <c r="O110" i="1" s="1"/>
  <c r="Q107" i="1"/>
  <c r="Q106" i="1" s="1"/>
  <c r="O107" i="1"/>
  <c r="O106" i="1" s="1"/>
  <c r="Q104" i="1"/>
  <c r="Q103" i="1" s="1"/>
  <c r="O104" i="1"/>
  <c r="O103" i="1" s="1"/>
  <c r="O100" i="1"/>
  <c r="Q99" i="1"/>
  <c r="O98" i="1"/>
  <c r="Q97" i="1"/>
  <c r="Q93" i="1"/>
  <c r="Q92" i="1" s="1"/>
  <c r="Q91" i="1" s="1"/>
  <c r="O93" i="1"/>
  <c r="O92" i="1" s="1"/>
  <c r="O91" i="1" s="1"/>
  <c r="Q89" i="1"/>
  <c r="Q88" i="1" s="1"/>
  <c r="O89" i="1"/>
  <c r="O88" i="1" s="1"/>
  <c r="Q86" i="1"/>
  <c r="Q85" i="1" s="1"/>
  <c r="O86" i="1"/>
  <c r="O85" i="1" s="1"/>
  <c r="O83" i="1"/>
  <c r="O82" i="1" s="1"/>
  <c r="O81" i="1" s="1"/>
  <c r="O80" i="1" s="1"/>
  <c r="Q82" i="1"/>
  <c r="Q81" i="1" s="1"/>
  <c r="Q80" i="1" s="1"/>
  <c r="Q77" i="1"/>
  <c r="Q76" i="1" s="1"/>
  <c r="O77" i="1"/>
  <c r="O76" i="1" s="1"/>
  <c r="Q74" i="1"/>
  <c r="O74" i="1"/>
  <c r="Q72" i="1"/>
  <c r="O72" i="1"/>
  <c r="Q70" i="1"/>
  <c r="O70" i="1"/>
  <c r="O66" i="1"/>
  <c r="O65" i="1" s="1"/>
  <c r="Q65" i="1"/>
  <c r="Q64" i="1"/>
  <c r="Q63" i="1" s="1"/>
  <c r="O63" i="1"/>
  <c r="Q62" i="1"/>
  <c r="Q61" i="1" s="1"/>
  <c r="O61" i="1"/>
  <c r="Q53" i="1"/>
  <c r="Q52" i="1" s="1"/>
  <c r="O53" i="1"/>
  <c r="O52" i="1" s="1"/>
  <c r="Q50" i="1"/>
  <c r="Q49" i="1" s="1"/>
  <c r="O50" i="1"/>
  <c r="O49" i="1" s="1"/>
  <c r="Q47" i="1"/>
  <c r="Q46" i="1" s="1"/>
  <c r="O47" i="1"/>
  <c r="O46" i="1" s="1"/>
  <c r="Q44" i="1"/>
  <c r="Q43" i="1" s="1"/>
  <c r="O44" i="1"/>
  <c r="O43" i="1" s="1"/>
  <c r="Q41" i="1"/>
  <c r="Q40" i="1" s="1"/>
  <c r="O41" i="1"/>
  <c r="O40" i="1" s="1"/>
  <c r="O39" i="1"/>
  <c r="Q38" i="1"/>
  <c r="O37" i="1"/>
  <c r="Q36" i="1"/>
  <c r="O35" i="1"/>
  <c r="Q34" i="1"/>
  <c r="O31" i="1"/>
  <c r="Q30" i="1"/>
  <c r="Q29" i="1" s="1"/>
  <c r="Q28" i="1" s="1"/>
  <c r="Q27" i="1"/>
  <c r="O26" i="1"/>
  <c r="O25" i="1" s="1"/>
  <c r="Q23" i="1"/>
  <c r="Q22" i="1" s="1"/>
  <c r="O23" i="1"/>
  <c r="O22" i="1" s="1"/>
  <c r="Q20" i="1"/>
  <c r="Q19" i="1" s="1"/>
  <c r="O20" i="1"/>
  <c r="O19" i="1" s="1"/>
  <c r="Q17" i="1"/>
  <c r="O17" i="1"/>
  <c r="Q15" i="1"/>
  <c r="O15" i="1"/>
  <c r="Q13" i="1"/>
  <c r="O13" i="1"/>
  <c r="T174" i="1"/>
  <c r="U174" i="1"/>
  <c r="U173" i="1" s="1"/>
  <c r="U172" i="1" s="1"/>
  <c r="K369" i="1"/>
  <c r="K368" i="1" s="1"/>
  <c r="L369" i="1"/>
  <c r="L368" i="1" s="1"/>
  <c r="N369" i="1"/>
  <c r="K366" i="1"/>
  <c r="K365" i="1" s="1"/>
  <c r="M366" i="1"/>
  <c r="M365" i="1" s="1"/>
  <c r="N366" i="1"/>
  <c r="N365" i="1" s="1"/>
  <c r="K363" i="1"/>
  <c r="K362" i="1" s="1"/>
  <c r="M363" i="1"/>
  <c r="M362" i="1" s="1"/>
  <c r="N363" i="1"/>
  <c r="N362" i="1" s="1"/>
  <c r="K357" i="1"/>
  <c r="M357" i="1"/>
  <c r="N357" i="1"/>
  <c r="K355" i="1"/>
  <c r="M355" i="1"/>
  <c r="N355" i="1"/>
  <c r="K349" i="1"/>
  <c r="K348" i="1" s="1"/>
  <c r="K347" i="1" s="1"/>
  <c r="M349" i="1"/>
  <c r="M348" i="1" s="1"/>
  <c r="M347" i="1" s="1"/>
  <c r="L345" i="1"/>
  <c r="L344" i="1" s="1"/>
  <c r="L343" i="1" s="1"/>
  <c r="M345" i="1"/>
  <c r="M344" i="1" s="1"/>
  <c r="M343" i="1" s="1"/>
  <c r="N345" i="1"/>
  <c r="N344" i="1" s="1"/>
  <c r="N343" i="1" s="1"/>
  <c r="N342" i="1" s="1"/>
  <c r="K340" i="1"/>
  <c r="K339" i="1" s="1"/>
  <c r="K338" i="1" s="1"/>
  <c r="M340" i="1"/>
  <c r="M339" i="1" s="1"/>
  <c r="M338" i="1" s="1"/>
  <c r="K336" i="1"/>
  <c r="K335" i="1" s="1"/>
  <c r="L336" i="1"/>
  <c r="L335" i="1" s="1"/>
  <c r="N336" i="1"/>
  <c r="N335" i="1" s="1"/>
  <c r="K333" i="1"/>
  <c r="M333" i="1"/>
  <c r="N333" i="1"/>
  <c r="K331" i="1"/>
  <c r="M331" i="1"/>
  <c r="N331" i="1"/>
  <c r="L325" i="1"/>
  <c r="L324" i="1" s="1"/>
  <c r="M325" i="1"/>
  <c r="M324" i="1" s="1"/>
  <c r="N325" i="1"/>
  <c r="N324" i="1" s="1"/>
  <c r="L322" i="1"/>
  <c r="M322" i="1"/>
  <c r="N322" i="1"/>
  <c r="L320" i="1"/>
  <c r="M320" i="1"/>
  <c r="N320" i="1"/>
  <c r="L316" i="1"/>
  <c r="L315" i="1" s="1"/>
  <c r="M316" i="1"/>
  <c r="M315" i="1" s="1"/>
  <c r="N316" i="1"/>
  <c r="N315" i="1" s="1"/>
  <c r="L312" i="1"/>
  <c r="L311" i="1" s="1"/>
  <c r="M312" i="1"/>
  <c r="M311" i="1" s="1"/>
  <c r="N312" i="1"/>
  <c r="N311" i="1" s="1"/>
  <c r="L309" i="1"/>
  <c r="L308" i="1" s="1"/>
  <c r="M309" i="1"/>
  <c r="M308" i="1" s="1"/>
  <c r="N309" i="1"/>
  <c r="N308" i="1" s="1"/>
  <c r="L305" i="1"/>
  <c r="L304" i="1" s="1"/>
  <c r="L303" i="1" s="1"/>
  <c r="M305" i="1"/>
  <c r="M304" i="1" s="1"/>
  <c r="M303" i="1" s="1"/>
  <c r="N305" i="1"/>
  <c r="N304" i="1" s="1"/>
  <c r="N303" i="1" s="1"/>
  <c r="L300" i="1"/>
  <c r="L299" i="1" s="1"/>
  <c r="M300" i="1"/>
  <c r="M299" i="1" s="1"/>
  <c r="N300" i="1"/>
  <c r="N299" i="1" s="1"/>
  <c r="K297" i="1"/>
  <c r="M297" i="1"/>
  <c r="N297" i="1"/>
  <c r="K295" i="1"/>
  <c r="M295" i="1"/>
  <c r="N295" i="1"/>
  <c r="K293" i="1"/>
  <c r="M293" i="1"/>
  <c r="N293" i="1"/>
  <c r="K290" i="1"/>
  <c r="K289" i="1" s="1"/>
  <c r="M290" i="1"/>
  <c r="M289" i="1" s="1"/>
  <c r="N290" i="1"/>
  <c r="N289" i="1" s="1"/>
  <c r="K286" i="1"/>
  <c r="M286" i="1"/>
  <c r="N286" i="1"/>
  <c r="K284" i="1"/>
  <c r="M284" i="1"/>
  <c r="N284" i="1"/>
  <c r="L280" i="1"/>
  <c r="L279" i="1" s="1"/>
  <c r="M280" i="1"/>
  <c r="M279" i="1" s="1"/>
  <c r="N280" i="1"/>
  <c r="N279" i="1" s="1"/>
  <c r="K274" i="1"/>
  <c r="K273" i="1" s="1"/>
  <c r="M274" i="1"/>
  <c r="M273" i="1" s="1"/>
  <c r="N274" i="1"/>
  <c r="N273" i="1" s="1"/>
  <c r="K271" i="1"/>
  <c r="K270" i="1" s="1"/>
  <c r="M271" i="1"/>
  <c r="M270" i="1" s="1"/>
  <c r="N271" i="1"/>
  <c r="N270" i="1" s="1"/>
  <c r="K267" i="1"/>
  <c r="K266" i="1" s="1"/>
  <c r="L267" i="1"/>
  <c r="L266" i="1" s="1"/>
  <c r="M267" i="1"/>
  <c r="M266" i="1" s="1"/>
  <c r="N267" i="1"/>
  <c r="N266" i="1" s="1"/>
  <c r="L264" i="1"/>
  <c r="L263" i="1" s="1"/>
  <c r="M264" i="1"/>
  <c r="M263" i="1" s="1"/>
  <c r="N264" i="1"/>
  <c r="N263" i="1" s="1"/>
  <c r="K255" i="1"/>
  <c r="K254" i="1" s="1"/>
  <c r="L255" i="1"/>
  <c r="L254" i="1" s="1"/>
  <c r="M255" i="1"/>
  <c r="M254" i="1" s="1"/>
  <c r="N255" i="1"/>
  <c r="N254" i="1" s="1"/>
  <c r="K252" i="1"/>
  <c r="K251" i="1" s="1"/>
  <c r="L252" i="1"/>
  <c r="L251" i="1" s="1"/>
  <c r="M252" i="1"/>
  <c r="M251" i="1" s="1"/>
  <c r="N252" i="1"/>
  <c r="N251" i="1" s="1"/>
  <c r="K249" i="1"/>
  <c r="K248" i="1" s="1"/>
  <c r="M249" i="1"/>
  <c r="M248" i="1" s="1"/>
  <c r="N249" i="1"/>
  <c r="N248" i="1" s="1"/>
  <c r="K246" i="1"/>
  <c r="K245" i="1" s="1"/>
  <c r="M246" i="1"/>
  <c r="M245" i="1" s="1"/>
  <c r="N246" i="1"/>
  <c r="N245" i="1" s="1"/>
  <c r="K243" i="1"/>
  <c r="K242" i="1" s="1"/>
  <c r="M243" i="1"/>
  <c r="M242" i="1" s="1"/>
  <c r="K240" i="1"/>
  <c r="K239" i="1" s="1"/>
  <c r="M240" i="1"/>
  <c r="M239" i="1" s="1"/>
  <c r="L237" i="1"/>
  <c r="L236" i="1" s="1"/>
  <c r="M237" i="1"/>
  <c r="M236" i="1" s="1"/>
  <c r="N237" i="1"/>
  <c r="N236" i="1" s="1"/>
  <c r="L233" i="1"/>
  <c r="L232" i="1" s="1"/>
  <c r="M233" i="1"/>
  <c r="M232" i="1" s="1"/>
  <c r="N233" i="1"/>
  <c r="N232" i="1" s="1"/>
  <c r="K230" i="1"/>
  <c r="K229" i="1" s="1"/>
  <c r="L230" i="1"/>
  <c r="L229" i="1" s="1"/>
  <c r="M230" i="1"/>
  <c r="M229" i="1" s="1"/>
  <c r="N230" i="1"/>
  <c r="N229" i="1" s="1"/>
  <c r="K227" i="1"/>
  <c r="K226" i="1" s="1"/>
  <c r="L227" i="1"/>
  <c r="L226" i="1" s="1"/>
  <c r="M227" i="1"/>
  <c r="M226" i="1" s="1"/>
  <c r="N227" i="1"/>
  <c r="N226" i="1" s="1"/>
  <c r="K224" i="1"/>
  <c r="K223" i="1" s="1"/>
  <c r="M224" i="1"/>
  <c r="M223" i="1" s="1"/>
  <c r="N224" i="1"/>
  <c r="N223" i="1" s="1"/>
  <c r="K221" i="1"/>
  <c r="K220" i="1" s="1"/>
  <c r="M221" i="1"/>
  <c r="M220" i="1" s="1"/>
  <c r="N221" i="1"/>
  <c r="N220" i="1" s="1"/>
  <c r="K218" i="1"/>
  <c r="K217" i="1" s="1"/>
  <c r="M218" i="1"/>
  <c r="M217" i="1" s="1"/>
  <c r="N218" i="1"/>
  <c r="N217" i="1" s="1"/>
  <c r="K215" i="1"/>
  <c r="K214" i="1" s="1"/>
  <c r="M215" i="1"/>
  <c r="M214" i="1" s="1"/>
  <c r="N215" i="1"/>
  <c r="N214" i="1" s="1"/>
  <c r="L212" i="1"/>
  <c r="L211" i="1" s="1"/>
  <c r="M212" i="1"/>
  <c r="M211" i="1" s="1"/>
  <c r="N212" i="1"/>
  <c r="N211" i="1" s="1"/>
  <c r="K206" i="1"/>
  <c r="L206" i="1"/>
  <c r="K204" i="1"/>
  <c r="L204" i="1"/>
  <c r="K201" i="1"/>
  <c r="K200" i="1" s="1"/>
  <c r="M201" i="1"/>
  <c r="M200" i="1" s="1"/>
  <c r="K198" i="1"/>
  <c r="M198" i="1"/>
  <c r="K196" i="1"/>
  <c r="M196" i="1"/>
  <c r="K193" i="1"/>
  <c r="M193" i="1"/>
  <c r="S188" i="1"/>
  <c r="U188" i="1"/>
  <c r="T183" i="1"/>
  <c r="U183" i="1"/>
  <c r="T181" i="1"/>
  <c r="U181" i="1"/>
  <c r="S177" i="1"/>
  <c r="T177" i="1"/>
  <c r="U177" i="1"/>
  <c r="S166" i="1"/>
  <c r="U166" i="1"/>
  <c r="S161" i="1"/>
  <c r="U161" i="1"/>
  <c r="S157" i="1"/>
  <c r="T157" i="1"/>
  <c r="U157" i="1"/>
  <c r="S154" i="1"/>
  <c r="T154" i="1"/>
  <c r="U154" i="1"/>
  <c r="S151" i="1"/>
  <c r="T151" i="1"/>
  <c r="U151" i="1"/>
  <c r="S148" i="1"/>
  <c r="T148" i="1"/>
  <c r="S146" i="1"/>
  <c r="T146" i="1"/>
  <c r="S143" i="1"/>
  <c r="U143" i="1"/>
  <c r="S140" i="1"/>
  <c r="U140" i="1"/>
  <c r="S138" i="1"/>
  <c r="U138" i="1"/>
  <c r="S135" i="1"/>
  <c r="U135" i="1"/>
  <c r="S132" i="1"/>
  <c r="U132" i="1"/>
  <c r="T129" i="1"/>
  <c r="U129" i="1"/>
  <c r="S124" i="1"/>
  <c r="T124" i="1"/>
  <c r="U124" i="1"/>
  <c r="S121" i="1"/>
  <c r="S120" i="1" s="1"/>
  <c r="S119" i="1" s="1"/>
  <c r="T121" i="1"/>
  <c r="U121" i="1"/>
  <c r="U120" i="1" s="1"/>
  <c r="U119" i="1" s="1"/>
  <c r="S118" i="1"/>
  <c r="U118" i="1"/>
  <c r="S115" i="1"/>
  <c r="U115" i="1"/>
  <c r="S112" i="1"/>
  <c r="U112" i="1"/>
  <c r="S108" i="1"/>
  <c r="U108" i="1"/>
  <c r="S105" i="1"/>
  <c r="U105" i="1"/>
  <c r="U104" i="1" s="1"/>
  <c r="U103" i="1" s="1"/>
  <c r="T100" i="1"/>
  <c r="T99" i="1" s="1"/>
  <c r="U100" i="1"/>
  <c r="T98" i="1"/>
  <c r="U98" i="1"/>
  <c r="S94" i="1"/>
  <c r="S93" i="1" s="1"/>
  <c r="S92" i="1" s="1"/>
  <c r="S91" i="1" s="1"/>
  <c r="U94" i="1"/>
  <c r="S90" i="1"/>
  <c r="U90" i="1"/>
  <c r="S87" i="1"/>
  <c r="U87" i="1"/>
  <c r="T83" i="1"/>
  <c r="U83" i="1"/>
  <c r="S78" i="1"/>
  <c r="U78" i="1"/>
  <c r="S75" i="1"/>
  <c r="U75" i="1"/>
  <c r="S73" i="1"/>
  <c r="U73" i="1"/>
  <c r="S71" i="1"/>
  <c r="U71" i="1"/>
  <c r="U70" i="1" s="1"/>
  <c r="T66" i="1"/>
  <c r="T65" i="1" s="1"/>
  <c r="U66" i="1"/>
  <c r="S64" i="1"/>
  <c r="T64" i="1"/>
  <c r="S62" i="1"/>
  <c r="T62" i="1"/>
  <c r="S54" i="1"/>
  <c r="S53" i="1" s="1"/>
  <c r="S52" i="1" s="1"/>
  <c r="U54" i="1"/>
  <c r="S51" i="1"/>
  <c r="U51" i="1"/>
  <c r="S48" i="1"/>
  <c r="S47" i="1" s="1"/>
  <c r="S46" i="1" s="1"/>
  <c r="U48" i="1"/>
  <c r="S45" i="1"/>
  <c r="U45" i="1"/>
  <c r="S42" i="1"/>
  <c r="S41" i="1" s="1"/>
  <c r="S40" i="1" s="1"/>
  <c r="U42" i="1"/>
  <c r="T39" i="1"/>
  <c r="T38" i="1" s="1"/>
  <c r="U39" i="1"/>
  <c r="T37" i="1"/>
  <c r="U37" i="1"/>
  <c r="T35" i="1"/>
  <c r="U35" i="1"/>
  <c r="T31" i="1"/>
  <c r="U31" i="1"/>
  <c r="S27" i="1"/>
  <c r="T27" i="1"/>
  <c r="S24" i="1"/>
  <c r="S23" i="1" s="1"/>
  <c r="S22" i="1" s="1"/>
  <c r="U24" i="1"/>
  <c r="S21" i="1"/>
  <c r="U21" i="1"/>
  <c r="K23" i="1"/>
  <c r="K22" i="1" s="1"/>
  <c r="M23" i="1"/>
  <c r="M22" i="1" s="1"/>
  <c r="S18" i="1"/>
  <c r="U18" i="1"/>
  <c r="S14" i="1"/>
  <c r="U14" i="1"/>
  <c r="U13" i="1" s="1"/>
  <c r="S16" i="1"/>
  <c r="U16" i="1"/>
  <c r="S11" i="1"/>
  <c r="U11" i="1"/>
  <c r="S192" i="1"/>
  <c r="U192" i="1"/>
  <c r="S194" i="1"/>
  <c r="U194" i="1"/>
  <c r="S197" i="1"/>
  <c r="U197" i="1"/>
  <c r="S199" i="1"/>
  <c r="U199" i="1"/>
  <c r="S202" i="1"/>
  <c r="U202" i="1"/>
  <c r="S205" i="1"/>
  <c r="T205" i="1"/>
  <c r="S207" i="1"/>
  <c r="T207" i="1"/>
  <c r="T213" i="1"/>
  <c r="U213" i="1"/>
  <c r="S216" i="1"/>
  <c r="U216" i="1"/>
  <c r="S219" i="1"/>
  <c r="U219" i="1"/>
  <c r="S222" i="1"/>
  <c r="U222" i="1"/>
  <c r="S225" i="1"/>
  <c r="S224" i="1" s="1"/>
  <c r="S223" i="1" s="1"/>
  <c r="U225" i="1"/>
  <c r="U224" i="1" s="1"/>
  <c r="U223" i="1" s="1"/>
  <c r="S228" i="1"/>
  <c r="T228" i="1"/>
  <c r="U228" i="1"/>
  <c r="S231" i="1"/>
  <c r="T231" i="1"/>
  <c r="U231" i="1"/>
  <c r="T234" i="1"/>
  <c r="U234" i="1"/>
  <c r="T238" i="1"/>
  <c r="U238" i="1"/>
  <c r="S241" i="1"/>
  <c r="U241" i="1"/>
  <c r="S244" i="1"/>
  <c r="U244" i="1"/>
  <c r="S247" i="1"/>
  <c r="U247" i="1"/>
  <c r="S250" i="1"/>
  <c r="U250" i="1"/>
  <c r="S253" i="1"/>
  <c r="T253" i="1"/>
  <c r="U253" i="1"/>
  <c r="S256" i="1"/>
  <c r="T256" i="1"/>
  <c r="U256" i="1"/>
  <c r="T265" i="1"/>
  <c r="U265" i="1"/>
  <c r="S268" i="1"/>
  <c r="T268" i="1"/>
  <c r="U268" i="1"/>
  <c r="S272" i="1"/>
  <c r="U272" i="1"/>
  <c r="S275" i="1"/>
  <c r="U275" i="1"/>
  <c r="T281" i="1"/>
  <c r="U281" i="1"/>
  <c r="S285" i="1"/>
  <c r="U285" i="1"/>
  <c r="S287" i="1"/>
  <c r="U287" i="1"/>
  <c r="S291" i="1"/>
  <c r="U291" i="1"/>
  <c r="S294" i="1"/>
  <c r="U294" i="1"/>
  <c r="S296" i="1"/>
  <c r="U296" i="1"/>
  <c r="S298" i="1"/>
  <c r="U298" i="1"/>
  <c r="T301" i="1"/>
  <c r="U301" i="1"/>
  <c r="T306" i="1"/>
  <c r="U306" i="1"/>
  <c r="T310" i="1"/>
  <c r="U310" i="1"/>
  <c r="T313" i="1"/>
  <c r="U313" i="1"/>
  <c r="T314" i="1"/>
  <c r="U314" i="1"/>
  <c r="T317" i="1"/>
  <c r="U317" i="1"/>
  <c r="T321" i="1"/>
  <c r="U321" i="1"/>
  <c r="T323" i="1"/>
  <c r="U323" i="1"/>
  <c r="T326" i="1"/>
  <c r="U326" i="1"/>
  <c r="S332" i="1"/>
  <c r="U332" i="1"/>
  <c r="S334" i="1"/>
  <c r="U334" i="1"/>
  <c r="S337" i="1"/>
  <c r="T337" i="1"/>
  <c r="S341" i="1"/>
  <c r="U341" i="1"/>
  <c r="T346" i="1"/>
  <c r="U346" i="1"/>
  <c r="S350" i="1"/>
  <c r="U350" i="1"/>
  <c r="S356" i="1"/>
  <c r="U356" i="1"/>
  <c r="S358" i="1"/>
  <c r="U358" i="1"/>
  <c r="S364" i="1"/>
  <c r="U364" i="1"/>
  <c r="S367" i="1"/>
  <c r="U367" i="1"/>
  <c r="S370" i="1"/>
  <c r="T370" i="1"/>
  <c r="S170" i="1"/>
  <c r="S169" i="1" s="1"/>
  <c r="S168" i="1" s="1"/>
  <c r="S167" i="1" s="1"/>
  <c r="U170" i="1"/>
  <c r="U169" i="1" s="1"/>
  <c r="U168" i="1" s="1"/>
  <c r="U167" i="1" s="1"/>
  <c r="K191" i="1"/>
  <c r="K190" i="1" s="1"/>
  <c r="M191" i="1"/>
  <c r="S191" i="1"/>
  <c r="U191" i="1"/>
  <c r="K187" i="1"/>
  <c r="K186" i="1" s="1"/>
  <c r="K185" i="1" s="1"/>
  <c r="M187" i="1"/>
  <c r="M186" i="1" s="1"/>
  <c r="M185" i="1" s="1"/>
  <c r="S187" i="1"/>
  <c r="S186" i="1" s="1"/>
  <c r="S185" i="1" s="1"/>
  <c r="U187" i="1"/>
  <c r="U186" i="1"/>
  <c r="U185" i="1" s="1"/>
  <c r="L182" i="1"/>
  <c r="M182" i="1"/>
  <c r="T182" i="1"/>
  <c r="L180" i="1"/>
  <c r="M180" i="1"/>
  <c r="K176" i="1"/>
  <c r="K175" i="1" s="1"/>
  <c r="L176" i="1"/>
  <c r="L175" i="1" s="1"/>
  <c r="M176" i="1"/>
  <c r="M175" i="1" s="1"/>
  <c r="S176" i="1"/>
  <c r="S175" i="1" s="1"/>
  <c r="U176" i="1"/>
  <c r="U175" i="1" s="1"/>
  <c r="L173" i="1"/>
  <c r="L172" i="1" s="1"/>
  <c r="L171" i="1" s="1"/>
  <c r="M173" i="1"/>
  <c r="M172" i="1" s="1"/>
  <c r="T173" i="1"/>
  <c r="T172" i="1" s="1"/>
  <c r="K169" i="1"/>
  <c r="K168" i="1" s="1"/>
  <c r="K167" i="1" s="1"/>
  <c r="M169" i="1"/>
  <c r="M168" i="1" s="1"/>
  <c r="M167" i="1" s="1"/>
  <c r="K165" i="1"/>
  <c r="K164" i="1" s="1"/>
  <c r="K163" i="1" s="1"/>
  <c r="M165" i="1"/>
  <c r="M164" i="1" s="1"/>
  <c r="M163" i="1" s="1"/>
  <c r="U165" i="1"/>
  <c r="U164" i="1" s="1"/>
  <c r="U163" i="1" s="1"/>
  <c r="K160" i="1"/>
  <c r="K159" i="1" s="1"/>
  <c r="K158" i="1" s="1"/>
  <c r="M160" i="1"/>
  <c r="M159" i="1" s="1"/>
  <c r="M158" i="1" s="1"/>
  <c r="K156" i="1"/>
  <c r="K155" i="1" s="1"/>
  <c r="L156" i="1"/>
  <c r="L155" i="1" s="1"/>
  <c r="M156" i="1"/>
  <c r="M155" i="1" s="1"/>
  <c r="T156" i="1"/>
  <c r="T155" i="1" s="1"/>
  <c r="U156" i="1"/>
  <c r="U155" i="1" s="1"/>
  <c r="K153" i="1"/>
  <c r="K152" i="1" s="1"/>
  <c r="L153" i="1"/>
  <c r="L152" i="1" s="1"/>
  <c r="M153" i="1"/>
  <c r="M152" i="1" s="1"/>
  <c r="S153" i="1"/>
  <c r="S152" i="1" s="1"/>
  <c r="U153" i="1"/>
  <c r="U152" i="1" s="1"/>
  <c r="K150" i="1"/>
  <c r="K149" i="1" s="1"/>
  <c r="L150" i="1"/>
  <c r="L149" i="1" s="1"/>
  <c r="M150" i="1"/>
  <c r="M149" i="1" s="1"/>
  <c r="U150" i="1"/>
  <c r="U149" i="1" s="1"/>
  <c r="K147" i="1"/>
  <c r="L147" i="1"/>
  <c r="T147" i="1"/>
  <c r="K145" i="1"/>
  <c r="L145" i="1"/>
  <c r="T145" i="1"/>
  <c r="K142" i="1"/>
  <c r="K141" i="1" s="1"/>
  <c r="M142" i="1"/>
  <c r="M141" i="1" s="1"/>
  <c r="S142" i="1"/>
  <c r="S141" i="1" s="1"/>
  <c r="K139" i="1"/>
  <c r="M139" i="1"/>
  <c r="U139" i="1"/>
  <c r="K137" i="1"/>
  <c r="M137" i="1"/>
  <c r="K134" i="1"/>
  <c r="K133" i="1" s="1"/>
  <c r="M134" i="1"/>
  <c r="M133" i="1" s="1"/>
  <c r="S134" i="1"/>
  <c r="S133" i="1" s="1"/>
  <c r="U134" i="1"/>
  <c r="U133" i="1" s="1"/>
  <c r="K131" i="1"/>
  <c r="K130" i="1" s="1"/>
  <c r="M131" i="1"/>
  <c r="M130" i="1" s="1"/>
  <c r="L128" i="1"/>
  <c r="L127" i="1" s="1"/>
  <c r="M128" i="1"/>
  <c r="M127" i="1" s="1"/>
  <c r="U128" i="1"/>
  <c r="U127" i="1" s="1"/>
  <c r="K123" i="1"/>
  <c r="K122" i="1" s="1"/>
  <c r="L123" i="1"/>
  <c r="L122" i="1" s="1"/>
  <c r="M123" i="1"/>
  <c r="M122" i="1" s="1"/>
  <c r="T123" i="1"/>
  <c r="T122" i="1" s="1"/>
  <c r="U123" i="1"/>
  <c r="U122" i="1" s="1"/>
  <c r="K120" i="1"/>
  <c r="K119" i="1" s="1"/>
  <c r="L120" i="1"/>
  <c r="L119" i="1" s="1"/>
  <c r="M120" i="1"/>
  <c r="M119" i="1" s="1"/>
  <c r="T120" i="1"/>
  <c r="T119" i="1" s="1"/>
  <c r="K117" i="1"/>
  <c r="K116" i="1" s="1"/>
  <c r="M117" i="1"/>
  <c r="M116" i="1" s="1"/>
  <c r="S117" i="1"/>
  <c r="S116" i="1" s="1"/>
  <c r="U117" i="1"/>
  <c r="U116" i="1" s="1"/>
  <c r="K114" i="1"/>
  <c r="K113" i="1" s="1"/>
  <c r="M114" i="1"/>
  <c r="M113" i="1" s="1"/>
  <c r="U114" i="1"/>
  <c r="U113" i="1" s="1"/>
  <c r="K111" i="1"/>
  <c r="K110" i="1" s="1"/>
  <c r="M111" i="1"/>
  <c r="M110" i="1" s="1"/>
  <c r="S111" i="1"/>
  <c r="S110" i="1" s="1"/>
  <c r="U111" i="1"/>
  <c r="U110" i="1" s="1"/>
  <c r="U109" i="1" s="1"/>
  <c r="K107" i="1"/>
  <c r="K106" i="1" s="1"/>
  <c r="M107" i="1"/>
  <c r="M106" i="1" s="1"/>
  <c r="K104" i="1"/>
  <c r="K103" i="1" s="1"/>
  <c r="M104" i="1"/>
  <c r="M103" i="1" s="1"/>
  <c r="L99" i="1"/>
  <c r="M99" i="1"/>
  <c r="U99" i="1"/>
  <c r="L97" i="1"/>
  <c r="M97" i="1"/>
  <c r="T97" i="1"/>
  <c r="U97" i="1"/>
  <c r="K93" i="1"/>
  <c r="K92" i="1" s="1"/>
  <c r="K91" i="1" s="1"/>
  <c r="M93" i="1"/>
  <c r="M92" i="1" s="1"/>
  <c r="M91" i="1" s="1"/>
  <c r="K89" i="1"/>
  <c r="K88" i="1" s="1"/>
  <c r="M89" i="1"/>
  <c r="M88" i="1" s="1"/>
  <c r="U89" i="1"/>
  <c r="U88" i="1" s="1"/>
  <c r="K86" i="1"/>
  <c r="K85" i="1" s="1"/>
  <c r="M86" i="1"/>
  <c r="M85" i="1" s="1"/>
  <c r="L82" i="1"/>
  <c r="L81" i="1" s="1"/>
  <c r="L80" i="1" s="1"/>
  <c r="M82" i="1"/>
  <c r="M81" i="1" s="1"/>
  <c r="M80" i="1" s="1"/>
  <c r="U82" i="1"/>
  <c r="U81" i="1" s="1"/>
  <c r="U80" i="1" s="1"/>
  <c r="K77" i="1"/>
  <c r="K76" i="1" s="1"/>
  <c r="M77" i="1"/>
  <c r="M76" i="1" s="1"/>
  <c r="U77" i="1"/>
  <c r="U76" i="1" s="1"/>
  <c r="K74" i="1"/>
  <c r="M74" i="1"/>
  <c r="U74" i="1"/>
  <c r="K72" i="1"/>
  <c r="M72" i="1"/>
  <c r="U72" i="1"/>
  <c r="K70" i="1"/>
  <c r="M70" i="1"/>
  <c r="S70" i="1"/>
  <c r="L65" i="1"/>
  <c r="M65" i="1"/>
  <c r="U65" i="1"/>
  <c r="K63" i="1"/>
  <c r="L63" i="1"/>
  <c r="S63" i="1"/>
  <c r="T63" i="1"/>
  <c r="K61" i="1"/>
  <c r="L61" i="1"/>
  <c r="S61" i="1"/>
  <c r="T61" i="1"/>
  <c r="K53" i="1"/>
  <c r="K52" i="1" s="1"/>
  <c r="M53" i="1"/>
  <c r="M52" i="1" s="1"/>
  <c r="K50" i="1"/>
  <c r="K49" i="1" s="1"/>
  <c r="M50" i="1"/>
  <c r="M49" i="1" s="1"/>
  <c r="U50" i="1"/>
  <c r="U49" i="1" s="1"/>
  <c r="K47" i="1"/>
  <c r="K46" i="1" s="1"/>
  <c r="M47" i="1"/>
  <c r="M46" i="1" s="1"/>
  <c r="K44" i="1"/>
  <c r="K43" i="1" s="1"/>
  <c r="M44" i="1"/>
  <c r="M43" i="1" s="1"/>
  <c r="U44" i="1"/>
  <c r="U43" i="1" s="1"/>
  <c r="K41" i="1"/>
  <c r="K40" i="1" s="1"/>
  <c r="M41" i="1"/>
  <c r="M40" i="1" s="1"/>
  <c r="U41" i="1"/>
  <c r="U40" i="1" s="1"/>
  <c r="L38" i="1"/>
  <c r="M38" i="1"/>
  <c r="U38" i="1"/>
  <c r="L36" i="1"/>
  <c r="M36" i="1"/>
  <c r="T36" i="1"/>
  <c r="U36" i="1"/>
  <c r="L34" i="1"/>
  <c r="M34" i="1"/>
  <c r="L30" i="1"/>
  <c r="L29" i="1" s="1"/>
  <c r="L28" i="1" s="1"/>
  <c r="M30" i="1"/>
  <c r="M29" i="1" s="1"/>
  <c r="M28" i="1" s="1"/>
  <c r="T30" i="1"/>
  <c r="T29" i="1" s="1"/>
  <c r="T28" i="1" s="1"/>
  <c r="U30" i="1"/>
  <c r="U29" i="1" s="1"/>
  <c r="U28" i="1" s="1"/>
  <c r="K26" i="1"/>
  <c r="K25" i="1" s="1"/>
  <c r="L26" i="1"/>
  <c r="L25" i="1" s="1"/>
  <c r="S26" i="1"/>
  <c r="S25" i="1" s="1"/>
  <c r="K20" i="1"/>
  <c r="K19" i="1" s="1"/>
  <c r="M20" i="1"/>
  <c r="M19" i="1" s="1"/>
  <c r="S20" i="1"/>
  <c r="S19" i="1" s="1"/>
  <c r="K17" i="1"/>
  <c r="M17" i="1"/>
  <c r="S17" i="1"/>
  <c r="K15" i="1"/>
  <c r="M15" i="1"/>
  <c r="S15" i="1"/>
  <c r="U15" i="1"/>
  <c r="K13" i="1"/>
  <c r="M13" i="1"/>
  <c r="S13" i="1"/>
  <c r="K10" i="1"/>
  <c r="K9" i="1" s="1"/>
  <c r="M10" i="1"/>
  <c r="M9" i="1" s="1"/>
  <c r="O10" i="1"/>
  <c r="O9" i="1" s="1"/>
  <c r="Q10" i="1"/>
  <c r="Q9" i="1" s="1"/>
  <c r="S10" i="1"/>
  <c r="S9" i="1" s="1"/>
  <c r="S150" i="1"/>
  <c r="S149" i="1" s="1"/>
  <c r="N283" i="1"/>
  <c r="N282" i="1" s="1"/>
  <c r="K330" i="1"/>
  <c r="N354" i="1"/>
  <c r="N353" i="1" s="1"/>
  <c r="N352" i="1" s="1"/>
  <c r="N351" i="1" s="1"/>
  <c r="Q33" i="1"/>
  <c r="Q136" i="1"/>
  <c r="Q292" i="1"/>
  <c r="P333" i="1"/>
  <c r="U96" i="1"/>
  <c r="U95" i="1" s="1"/>
  <c r="L96" i="1"/>
  <c r="L95" i="1" s="1"/>
  <c r="K354" i="1"/>
  <c r="K353" i="1" s="1"/>
  <c r="K352" i="1" s="1"/>
  <c r="K351" i="1" s="1"/>
  <c r="O180" i="1"/>
  <c r="O182" i="1"/>
  <c r="O38" i="1"/>
  <c r="Q26" i="1"/>
  <c r="Q25" i="1" s="1"/>
  <c r="Q12" i="1"/>
  <c r="O136" i="1"/>
  <c r="M283" i="1"/>
  <c r="M282" i="1" s="1"/>
  <c r="N292" i="1"/>
  <c r="N319" i="1"/>
  <c r="M69" i="1"/>
  <c r="M195" i="1"/>
  <c r="S363" i="1"/>
  <c r="S362" i="1" s="1"/>
  <c r="U355" i="1"/>
  <c r="U340" i="1"/>
  <c r="U339" i="1" s="1"/>
  <c r="U338" i="1" s="1"/>
  <c r="T336" i="1"/>
  <c r="T335" i="1" s="1"/>
  <c r="S333" i="1"/>
  <c r="U325" i="1"/>
  <c r="U324" i="1" s="1"/>
  <c r="S44" i="1"/>
  <c r="S43" i="1" s="1"/>
  <c r="S72" i="1"/>
  <c r="S74" i="1"/>
  <c r="S77" i="1"/>
  <c r="S76" i="1" s="1"/>
  <c r="T82" i="1"/>
  <c r="T81" i="1" s="1"/>
  <c r="T80" i="1" s="1"/>
  <c r="S86" i="1"/>
  <c r="S85" i="1" s="1"/>
  <c r="S89" i="1"/>
  <c r="S88" i="1" s="1"/>
  <c r="U93" i="1"/>
  <c r="U92" i="1" s="1"/>
  <c r="U91" i="1" s="1"/>
  <c r="U107" i="1"/>
  <c r="U106" i="1" s="1"/>
  <c r="U102" i="1" s="1"/>
  <c r="S114" i="1"/>
  <c r="S113" i="1" s="1"/>
  <c r="S123" i="1"/>
  <c r="S122" i="1" s="1"/>
  <c r="T128" i="1"/>
  <c r="T127" i="1"/>
  <c r="S131" i="1"/>
  <c r="S130" i="1" s="1"/>
  <c r="U160" i="1"/>
  <c r="U159" i="1" s="1"/>
  <c r="U158" i="1" s="1"/>
  <c r="U182" i="1"/>
  <c r="O12" i="1"/>
  <c r="O233" i="1"/>
  <c r="O232" i="1" s="1"/>
  <c r="O237" i="1"/>
  <c r="O236" i="1" s="1"/>
  <c r="Q369" i="1"/>
  <c r="Q368" i="1" s="1"/>
  <c r="M96" i="1"/>
  <c r="M95" i="1" s="1"/>
  <c r="T369" i="1"/>
  <c r="T368" i="1" s="1"/>
  <c r="S366" i="1"/>
  <c r="S365" i="1" s="1"/>
  <c r="U357" i="1"/>
  <c r="S349" i="1"/>
  <c r="S348" i="1" s="1"/>
  <c r="S347" i="1" s="1"/>
  <c r="S336" i="1"/>
  <c r="S335" i="1" s="1"/>
  <c r="U331" i="1"/>
  <c r="T325" i="1"/>
  <c r="T324" i="1" s="1"/>
  <c r="U10" i="1"/>
  <c r="U9" i="1" s="1"/>
  <c r="U23" i="1"/>
  <c r="U22" i="1" s="1"/>
  <c r="T26" i="1"/>
  <c r="T25" i="1" s="1"/>
  <c r="U47" i="1"/>
  <c r="U46" i="1" s="1"/>
  <c r="S139" i="1"/>
  <c r="S165" i="1"/>
  <c r="S164" i="1" s="1"/>
  <c r="S163" i="1" s="1"/>
  <c r="U180" i="1"/>
  <c r="O99" i="1"/>
  <c r="O316" i="1"/>
  <c r="O315" i="1" s="1"/>
  <c r="O305" i="1"/>
  <c r="O304" i="1" s="1"/>
  <c r="O303" i="1" s="1"/>
  <c r="P331" i="1"/>
  <c r="P363" i="1"/>
  <c r="P362" i="1" s="1"/>
  <c r="P366" i="1"/>
  <c r="P365" i="1" s="1"/>
  <c r="S369" i="1"/>
  <c r="S368" i="1" s="1"/>
  <c r="U363" i="1"/>
  <c r="U362" i="1" s="1"/>
  <c r="S355" i="1"/>
  <c r="U345" i="1"/>
  <c r="U344" i="1" s="1"/>
  <c r="U343" i="1" s="1"/>
  <c r="S340" i="1"/>
  <c r="S339" i="1" s="1"/>
  <c r="S338" i="1" s="1"/>
  <c r="U333" i="1"/>
  <c r="U17" i="1"/>
  <c r="U20" i="1"/>
  <c r="U19" i="1" s="1"/>
  <c r="U34" i="1"/>
  <c r="S50" i="1"/>
  <c r="S49" i="1" s="1"/>
  <c r="U86" i="1"/>
  <c r="U85" i="1" s="1"/>
  <c r="U84" i="1" s="1"/>
  <c r="U79" i="1" s="1"/>
  <c r="S107" i="1"/>
  <c r="S106" i="1" s="1"/>
  <c r="S137" i="1"/>
  <c r="U142" i="1"/>
  <c r="U141" i="1" s="1"/>
  <c r="S147" i="1"/>
  <c r="S160" i="1"/>
  <c r="S159" i="1" s="1"/>
  <c r="S158" i="1" s="1"/>
  <c r="T180" i="1"/>
  <c r="O30" i="1"/>
  <c r="O29" i="1" s="1"/>
  <c r="O28" i="1" s="1"/>
  <c r="O97" i="1"/>
  <c r="O128" i="1"/>
  <c r="O127" i="1" s="1"/>
  <c r="O203" i="1"/>
  <c r="O280" i="1"/>
  <c r="O279" i="1" s="1"/>
  <c r="O283" i="1"/>
  <c r="O282" i="1" s="1"/>
  <c r="P357" i="1"/>
  <c r="U366" i="1"/>
  <c r="U365" i="1" s="1"/>
  <c r="S357" i="1"/>
  <c r="U349" i="1"/>
  <c r="U348" i="1" s="1"/>
  <c r="U347" i="1" s="1"/>
  <c r="T345" i="1"/>
  <c r="T344" i="1" s="1"/>
  <c r="T343" i="1" s="1"/>
  <c r="S331" i="1"/>
  <c r="T34" i="1"/>
  <c r="U53" i="1"/>
  <c r="U52" i="1" s="1"/>
  <c r="S104" i="1"/>
  <c r="S103" i="1" s="1"/>
  <c r="S102" i="1" s="1"/>
  <c r="T153" i="1"/>
  <c r="T152" i="1" s="1"/>
  <c r="S156" i="1"/>
  <c r="S155" i="1" s="1"/>
  <c r="T176" i="1"/>
  <c r="T175" i="1" s="1"/>
  <c r="T171" i="1" s="1"/>
  <c r="O34" i="1"/>
  <c r="O36" i="1"/>
  <c r="O212" i="1"/>
  <c r="O211" i="1" s="1"/>
  <c r="O264" i="1"/>
  <c r="O263" i="1" s="1"/>
  <c r="Q336" i="1"/>
  <c r="Q335" i="1" s="1"/>
  <c r="P355" i="1"/>
  <c r="M12" i="1"/>
  <c r="Q190" i="1"/>
  <c r="M136" i="1"/>
  <c r="L144" i="1"/>
  <c r="Q283" i="1"/>
  <c r="Q282" i="1" s="1"/>
  <c r="Q354" i="1"/>
  <c r="Q353" i="1" s="1"/>
  <c r="Q352" i="1" s="1"/>
  <c r="Q351" i="1" s="1"/>
  <c r="T96" i="1"/>
  <c r="T95" i="1" s="1"/>
  <c r="L33" i="1"/>
  <c r="K136" i="1"/>
  <c r="L179" i="1"/>
  <c r="L178" i="1" s="1"/>
  <c r="Q288" i="1"/>
  <c r="O354" i="1"/>
  <c r="O353" i="1" s="1"/>
  <c r="O352" i="1" s="1"/>
  <c r="O351" i="1" s="1"/>
  <c r="K144" i="1"/>
  <c r="K195" i="1"/>
  <c r="N269" i="1"/>
  <c r="L319" i="1"/>
  <c r="K361" i="1"/>
  <c r="K360" i="1" s="1"/>
  <c r="K359" i="1" s="1"/>
  <c r="Q195" i="1"/>
  <c r="M269" i="1"/>
  <c r="Q307" i="1"/>
  <c r="U322" i="1"/>
  <c r="T320" i="1"/>
  <c r="T309" i="1"/>
  <c r="T308" i="1" s="1"/>
  <c r="U297" i="1"/>
  <c r="S293" i="1"/>
  <c r="U286" i="1"/>
  <c r="U271" i="1"/>
  <c r="U270" i="1" s="1"/>
  <c r="T267" i="1"/>
  <c r="T266" i="1" s="1"/>
  <c r="U252" i="1"/>
  <c r="U251" i="1" s="1"/>
  <c r="S246" i="1"/>
  <c r="S245" i="1" s="1"/>
  <c r="U240" i="1"/>
  <c r="U239" i="1" s="1"/>
  <c r="T237" i="1"/>
  <c r="T236" i="1" s="1"/>
  <c r="T322" i="1"/>
  <c r="U300" i="1"/>
  <c r="U299" i="1" s="1"/>
  <c r="S295" i="1"/>
  <c r="U290" i="1"/>
  <c r="U289" i="1" s="1"/>
  <c r="S284" i="1"/>
  <c r="U274" i="1"/>
  <c r="U273" i="1" s="1"/>
  <c r="S267" i="1"/>
  <c r="S266" i="1" s="1"/>
  <c r="U316" i="1"/>
  <c r="U315" i="1" s="1"/>
  <c r="U305" i="1"/>
  <c r="U304" i="1" s="1"/>
  <c r="U303" i="1" s="1"/>
  <c r="T300" i="1"/>
  <c r="T299" i="1" s="1"/>
  <c r="S297" i="1"/>
  <c r="U293" i="1"/>
  <c r="S286" i="1"/>
  <c r="S283" i="1" s="1"/>
  <c r="S282" i="1" s="1"/>
  <c r="U280" i="1"/>
  <c r="U279" i="1" s="1"/>
  <c r="S271" i="1"/>
  <c r="S270" i="1" s="1"/>
  <c r="U320" i="1"/>
  <c r="T316" i="1"/>
  <c r="T315" i="1" s="1"/>
  <c r="U309" i="1"/>
  <c r="U308" i="1" s="1"/>
  <c r="T305" i="1"/>
  <c r="T304" i="1" s="1"/>
  <c r="T303" i="1" s="1"/>
  <c r="U295" i="1"/>
  <c r="S290" i="1"/>
  <c r="S289" i="1" s="1"/>
  <c r="U284" i="1"/>
  <c r="U283" i="1" s="1"/>
  <c r="U282" i="1" s="1"/>
  <c r="T280" i="1"/>
  <c r="T279" i="1" s="1"/>
  <c r="S274" i="1"/>
  <c r="S273" i="1" s="1"/>
  <c r="U267" i="1"/>
  <c r="U266" i="1" s="1"/>
  <c r="T264" i="1"/>
  <c r="T263" i="1" s="1"/>
  <c r="S255" i="1"/>
  <c r="S254" i="1" s="1"/>
  <c r="U249" i="1"/>
  <c r="U248" i="1" s="1"/>
  <c r="S243" i="1"/>
  <c r="S242" i="1" s="1"/>
  <c r="U237" i="1"/>
  <c r="U236" i="1" s="1"/>
  <c r="T233" i="1"/>
  <c r="T232" i="1" s="1"/>
  <c r="S221" i="1"/>
  <c r="S220" i="1" s="1"/>
  <c r="S198" i="1"/>
  <c r="U227" i="1"/>
  <c r="U226" i="1" s="1"/>
  <c r="Q102" i="1"/>
  <c r="U255" i="1"/>
  <c r="U254" i="1" s="1"/>
  <c r="T252" i="1"/>
  <c r="T251" i="1" s="1"/>
  <c r="S249" i="1"/>
  <c r="S248" i="1" s="1"/>
  <c r="U243" i="1"/>
  <c r="U242" i="1" s="1"/>
  <c r="U230" i="1"/>
  <c r="U229" i="1" s="1"/>
  <c r="T227" i="1"/>
  <c r="T226" i="1" s="1"/>
  <c r="U218" i="1"/>
  <c r="U217" i="1" s="1"/>
  <c r="T204" i="1"/>
  <c r="S201" i="1"/>
  <c r="S200" i="1" s="1"/>
  <c r="U196" i="1"/>
  <c r="U193" i="1"/>
  <c r="T212" i="1"/>
  <c r="T211" i="1" s="1"/>
  <c r="U215" i="1"/>
  <c r="U214" i="1" s="1"/>
  <c r="O84" i="1"/>
  <c r="Q109" i="1"/>
  <c r="U264" i="1"/>
  <c r="U263" i="1" s="1"/>
  <c r="T255" i="1"/>
  <c r="T254" i="1" s="1"/>
  <c r="S252" i="1"/>
  <c r="S251" i="1" s="1"/>
  <c r="U246" i="1"/>
  <c r="U245" i="1" s="1"/>
  <c r="S240" i="1"/>
  <c r="S239" i="1" s="1"/>
  <c r="U233" i="1"/>
  <c r="U232" i="1" s="1"/>
  <c r="T230" i="1"/>
  <c r="T229" i="1" s="1"/>
  <c r="S227" i="1"/>
  <c r="S226" i="1" s="1"/>
  <c r="U221" i="1"/>
  <c r="U220" i="1" s="1"/>
  <c r="S215" i="1"/>
  <c r="S214" i="1" s="1"/>
  <c r="T206" i="1"/>
  <c r="S204" i="1"/>
  <c r="U198" i="1"/>
  <c r="S193" i="1"/>
  <c r="S190" i="1" s="1"/>
  <c r="Q84" i="1"/>
  <c r="S230" i="1"/>
  <c r="S229" i="1" s="1"/>
  <c r="S218" i="1"/>
  <c r="S217" i="1" s="1"/>
  <c r="U212" i="1"/>
  <c r="U211" i="1" s="1"/>
  <c r="S206" i="1"/>
  <c r="U201" i="1"/>
  <c r="U200" i="1" s="1"/>
  <c r="S196" i="1"/>
  <c r="Q171" i="1"/>
  <c r="S330" i="1"/>
  <c r="S329" i="1" s="1"/>
  <c r="S328" i="1" s="1"/>
  <c r="T319" i="1"/>
  <c r="U312" i="1"/>
  <c r="U311" i="1" s="1"/>
  <c r="T312" i="1"/>
  <c r="T311" i="1" s="1"/>
  <c r="O96" i="1"/>
  <c r="O95" i="1" s="1"/>
  <c r="O79" i="1" s="1"/>
  <c r="S136" i="1"/>
  <c r="O195" i="1"/>
  <c r="Q203" i="1"/>
  <c r="N361" i="1"/>
  <c r="N360" i="1" s="1"/>
  <c r="N359" i="1" s="1"/>
  <c r="U354" i="1"/>
  <c r="U353" i="1" s="1"/>
  <c r="U352" i="1" s="1"/>
  <c r="U351" i="1" s="1"/>
  <c r="M354" i="1"/>
  <c r="M353" i="1" s="1"/>
  <c r="M352" i="1" s="1"/>
  <c r="M351" i="1" s="1"/>
  <c r="M342" i="1"/>
  <c r="K329" i="1"/>
  <c r="K328" i="1" s="1"/>
  <c r="U330" i="1"/>
  <c r="M330" i="1"/>
  <c r="N318" i="1"/>
  <c r="M307" i="1"/>
  <c r="K292" i="1"/>
  <c r="U190" i="1"/>
  <c r="M190" i="1"/>
  <c r="U179" i="1"/>
  <c r="U178" i="1" s="1"/>
  <c r="T179" i="1"/>
  <c r="T178" i="1" s="1"/>
  <c r="T144" i="1"/>
  <c r="U69" i="1"/>
  <c r="S12" i="1"/>
  <c r="U171" i="1"/>
  <c r="M171" i="1"/>
  <c r="K84" i="1"/>
  <c r="M84" i="1"/>
  <c r="M79" i="1" s="1"/>
  <c r="M68" i="1"/>
  <c r="M67" i="1" s="1"/>
  <c r="K69" i="1"/>
  <c r="K68" i="1" s="1"/>
  <c r="K67" i="1" s="1"/>
  <c r="T60" i="1"/>
  <c r="T59" i="1" s="1"/>
  <c r="T58" i="1" s="1"/>
  <c r="L60" i="1"/>
  <c r="L59" i="1" s="1"/>
  <c r="L58" i="1" s="1"/>
  <c r="U33" i="1"/>
  <c r="M33" i="1"/>
  <c r="O8" i="1"/>
  <c r="K12" i="1"/>
  <c r="P330" i="1"/>
  <c r="P329" i="1" s="1"/>
  <c r="P354" i="1"/>
  <c r="P353" i="1" s="1"/>
  <c r="P352" i="1" s="1"/>
  <c r="P351" i="1" s="1"/>
  <c r="S195" i="1"/>
  <c r="S354" i="1"/>
  <c r="S353" i="1" s="1"/>
  <c r="S352" i="1" s="1"/>
  <c r="S351" i="1" s="1"/>
  <c r="O33" i="1"/>
  <c r="S203" i="1"/>
  <c r="U319" i="1"/>
  <c r="S292" i="1"/>
  <c r="U292" i="1"/>
  <c r="T203" i="1"/>
  <c r="U195" i="1"/>
  <c r="M27" i="1"/>
  <c r="K31" i="1"/>
  <c r="K39" i="1"/>
  <c r="K37" i="1"/>
  <c r="K35" i="1"/>
  <c r="M62" i="1"/>
  <c r="M64" i="1"/>
  <c r="K66" i="1"/>
  <c r="K83" i="1"/>
  <c r="K98" i="1"/>
  <c r="K100" i="1"/>
  <c r="L108" i="1"/>
  <c r="L118" i="1"/>
  <c r="K129" i="1"/>
  <c r="M146" i="1"/>
  <c r="M148" i="1"/>
  <c r="L192" i="1"/>
  <c r="M205" i="1"/>
  <c r="M207" i="1"/>
  <c r="M337" i="1"/>
  <c r="K174" i="1"/>
  <c r="K181" i="1"/>
  <c r="K183" i="1"/>
  <c r="K213" i="1"/>
  <c r="K234" i="1"/>
  <c r="K238" i="1"/>
  <c r="K265" i="1"/>
  <c r="K281" i="1"/>
  <c r="K301" i="1"/>
  <c r="K306" i="1"/>
  <c r="K313" i="1"/>
  <c r="K310" i="1"/>
  <c r="K314" i="1"/>
  <c r="K317" i="1"/>
  <c r="K321" i="1"/>
  <c r="K323" i="1"/>
  <c r="K326" i="1"/>
  <c r="K346" i="1"/>
  <c r="L11" i="1"/>
  <c r="L14" i="1"/>
  <c r="L16" i="1"/>
  <c r="L18" i="1"/>
  <c r="L21" i="1"/>
  <c r="L24" i="1"/>
  <c r="L42" i="1"/>
  <c r="L45" i="1"/>
  <c r="L48" i="1"/>
  <c r="L51" i="1"/>
  <c r="L54" i="1"/>
  <c r="L71" i="1"/>
  <c r="L73" i="1"/>
  <c r="L75" i="1"/>
  <c r="L78" i="1"/>
  <c r="L87" i="1"/>
  <c r="L90" i="1"/>
  <c r="L94" i="1"/>
  <c r="L105" i="1"/>
  <c r="L112" i="1"/>
  <c r="L115" i="1"/>
  <c r="L132" i="1"/>
  <c r="L135" i="1"/>
  <c r="L138" i="1"/>
  <c r="L140" i="1"/>
  <c r="L143" i="1"/>
  <c r="L161" i="1"/>
  <c r="L166" i="1"/>
  <c r="L170" i="1"/>
  <c r="L188" i="1"/>
  <c r="L194" i="1"/>
  <c r="L197" i="1"/>
  <c r="L199" i="1"/>
  <c r="L202" i="1"/>
  <c r="L216" i="1"/>
  <c r="L219" i="1"/>
  <c r="L222" i="1"/>
  <c r="L225" i="1"/>
  <c r="L241" i="1"/>
  <c r="L244" i="1"/>
  <c r="L247" i="1"/>
  <c r="L250" i="1"/>
  <c r="L272" i="1"/>
  <c r="L275" i="1"/>
  <c r="L285" i="1"/>
  <c r="L287" i="1"/>
  <c r="L298" i="1"/>
  <c r="L296" i="1"/>
  <c r="L294" i="1"/>
  <c r="L291" i="1"/>
  <c r="L332" i="1"/>
  <c r="L334" i="1"/>
  <c r="L341" i="1"/>
  <c r="L350" i="1"/>
  <c r="L356" i="1"/>
  <c r="L358" i="1"/>
  <c r="L364" i="1"/>
  <c r="L367" i="1"/>
  <c r="M370" i="1"/>
  <c r="J156" i="1"/>
  <c r="J155" i="1" s="1"/>
  <c r="J255" i="1"/>
  <c r="J254" i="1" s="1"/>
  <c r="J230" i="1"/>
  <c r="J187" i="1"/>
  <c r="J186" i="1" s="1"/>
  <c r="J185" i="1" s="1"/>
  <c r="J120" i="1"/>
  <c r="J119" i="1" s="1"/>
  <c r="J123" i="1"/>
  <c r="J122" i="1" s="1"/>
  <c r="J227" i="1"/>
  <c r="J226" i="1" s="1"/>
  <c r="J44" i="1"/>
  <c r="J349" i="1"/>
  <c r="J348" i="1" s="1"/>
  <c r="J347" i="1" s="1"/>
  <c r="J345" i="1"/>
  <c r="J344" i="1" s="1"/>
  <c r="J343" i="1" s="1"/>
  <c r="J206" i="1"/>
  <c r="J204" i="1"/>
  <c r="J201" i="1"/>
  <c r="J200" i="1" s="1"/>
  <c r="J198" i="1"/>
  <c r="J196" i="1"/>
  <c r="J193" i="1"/>
  <c r="J191" i="1"/>
  <c r="J322" i="1"/>
  <c r="J325" i="1"/>
  <c r="J324" i="1" s="1"/>
  <c r="J182" i="1"/>
  <c r="J316" i="1"/>
  <c r="J312" i="1"/>
  <c r="J309" i="1"/>
  <c r="J305" i="1"/>
  <c r="J304" i="1" s="1"/>
  <c r="J173" i="1"/>
  <c r="J172" i="1" s="1"/>
  <c r="J169" i="1"/>
  <c r="J165" i="1"/>
  <c r="J164" i="1" s="1"/>
  <c r="J163" i="1" s="1"/>
  <c r="J160" i="1"/>
  <c r="J145" i="1"/>
  <c r="J142" i="1"/>
  <c r="J139" i="1"/>
  <c r="J137" i="1"/>
  <c r="J134" i="1"/>
  <c r="J133" i="1" s="1"/>
  <c r="J128" i="1"/>
  <c r="J300" i="1"/>
  <c r="J295" i="1"/>
  <c r="J286" i="1"/>
  <c r="J284" i="1"/>
  <c r="J280" i="1"/>
  <c r="J279" i="1" s="1"/>
  <c r="J274" i="1"/>
  <c r="J273" i="1" s="1"/>
  <c r="J271" i="1"/>
  <c r="J270" i="1" s="1"/>
  <c r="J264" i="1"/>
  <c r="J249" i="1"/>
  <c r="J248" i="1" s="1"/>
  <c r="J246" i="1"/>
  <c r="J243" i="1"/>
  <c r="J242" i="1" s="1"/>
  <c r="J240" i="1"/>
  <c r="J239" i="1" s="1"/>
  <c r="J237" i="1"/>
  <c r="J236" i="1" s="1"/>
  <c r="J233" i="1"/>
  <c r="J224" i="1"/>
  <c r="J221" i="1"/>
  <c r="J220" i="1" s="1"/>
  <c r="J218" i="1"/>
  <c r="J217" i="1" s="1"/>
  <c r="J215" i="1"/>
  <c r="J212" i="1"/>
  <c r="J211" i="1" s="1"/>
  <c r="J117" i="1"/>
  <c r="J114" i="1"/>
  <c r="J111" i="1"/>
  <c r="J107" i="1"/>
  <c r="J106" i="1" s="1"/>
  <c r="J104" i="1"/>
  <c r="J99" i="1"/>
  <c r="J97" i="1"/>
  <c r="J93" i="1"/>
  <c r="J92" i="1" s="1"/>
  <c r="J91" i="1" s="1"/>
  <c r="J89" i="1"/>
  <c r="J88" i="1" s="1"/>
  <c r="J86" i="1"/>
  <c r="J85" i="1" s="1"/>
  <c r="J82" i="1"/>
  <c r="J77" i="1"/>
  <c r="J76" i="1" s="1"/>
  <c r="J74" i="1"/>
  <c r="J72" i="1"/>
  <c r="J65" i="1"/>
  <c r="J63" i="1"/>
  <c r="J61" i="1"/>
  <c r="J53" i="1"/>
  <c r="J52" i="1" s="1"/>
  <c r="J50" i="1"/>
  <c r="J47" i="1"/>
  <c r="J41" i="1"/>
  <c r="J40" i="1" s="1"/>
  <c r="J34" i="1"/>
  <c r="J38" i="1"/>
  <c r="J36" i="1"/>
  <c r="J369" i="1"/>
  <c r="J368" i="1" s="1"/>
  <c r="J363" i="1"/>
  <c r="J362" i="1" s="1"/>
  <c r="J331" i="1"/>
  <c r="J330" i="1" s="1"/>
  <c r="J329" i="1" s="1"/>
  <c r="J333" i="1"/>
  <c r="J336" i="1"/>
  <c r="J335" i="1" s="1"/>
  <c r="J340" i="1"/>
  <c r="J339" i="1" s="1"/>
  <c r="J338" i="1" s="1"/>
  <c r="J30" i="1"/>
  <c r="J26" i="1"/>
  <c r="J23" i="1"/>
  <c r="J20" i="1"/>
  <c r="J19" i="1" s="1"/>
  <c r="J15" i="1"/>
  <c r="J357" i="1"/>
  <c r="J10" i="1"/>
  <c r="J9" i="1" s="1"/>
  <c r="J17" i="1"/>
  <c r="J70" i="1"/>
  <c r="J13" i="1"/>
  <c r="J366" i="1"/>
  <c r="J293" i="1"/>
  <c r="J147" i="1"/>
  <c r="J168" i="1"/>
  <c r="J267" i="1"/>
  <c r="J266" i="1" s="1"/>
  <c r="J176" i="1"/>
  <c r="J175" i="1" s="1"/>
  <c r="J171" i="1" s="1"/>
  <c r="J297" i="1"/>
  <c r="J153" i="1"/>
  <c r="J355" i="1"/>
  <c r="J354" i="1" s="1"/>
  <c r="J353" i="1" s="1"/>
  <c r="J352" i="1" s="1"/>
  <c r="J351" i="1" s="1"/>
  <c r="J290" i="1"/>
  <c r="J289" i="1" s="1"/>
  <c r="J131" i="1"/>
  <c r="J130" i="1" s="1"/>
  <c r="J150" i="1"/>
  <c r="J149" i="1" s="1"/>
  <c r="J180" i="1"/>
  <c r="J179" i="1" s="1"/>
  <c r="J178" i="1" s="1"/>
  <c r="J320" i="1"/>
  <c r="J252" i="1"/>
  <c r="J251" i="1" s="1"/>
  <c r="J136" i="1"/>
  <c r="L366" i="1"/>
  <c r="L365" i="1" s="1"/>
  <c r="T367" i="1"/>
  <c r="L349" i="1"/>
  <c r="L348" i="1" s="1"/>
  <c r="L347" i="1" s="1"/>
  <c r="T350" i="1"/>
  <c r="L290" i="1"/>
  <c r="L289" i="1" s="1"/>
  <c r="T291" i="1"/>
  <c r="L286" i="1"/>
  <c r="T287" i="1"/>
  <c r="T250" i="1"/>
  <c r="L249" i="1"/>
  <c r="L248" i="1" s="1"/>
  <c r="L224" i="1"/>
  <c r="L223" i="1" s="1"/>
  <c r="T202" i="1"/>
  <c r="L201" i="1"/>
  <c r="L200" i="1" s="1"/>
  <c r="L187" i="1"/>
  <c r="L186" i="1" s="1"/>
  <c r="L185" i="1" s="1"/>
  <c r="T188" i="1"/>
  <c r="T143" i="1"/>
  <c r="L142" i="1"/>
  <c r="L141" i="1" s="1"/>
  <c r="T132" i="1"/>
  <c r="L131" i="1"/>
  <c r="L130" i="1" s="1"/>
  <c r="L93" i="1"/>
  <c r="L92" i="1" s="1"/>
  <c r="L91" i="1" s="1"/>
  <c r="T94" i="1"/>
  <c r="T75" i="1"/>
  <c r="L74" i="1"/>
  <c r="L50" i="1"/>
  <c r="L49" i="1" s="1"/>
  <c r="T51" i="1"/>
  <c r="T24" i="1"/>
  <c r="L23" i="1"/>
  <c r="L22" i="1" s="1"/>
  <c r="L13" i="1"/>
  <c r="T14" i="1"/>
  <c r="K322" i="1"/>
  <c r="S323" i="1"/>
  <c r="K309" i="1"/>
  <c r="K308" i="1" s="1"/>
  <c r="S310" i="1"/>
  <c r="S281" i="1"/>
  <c r="K280" i="1"/>
  <c r="K279" i="1" s="1"/>
  <c r="K212" i="1"/>
  <c r="K211" i="1" s="1"/>
  <c r="S213" i="1"/>
  <c r="U337" i="1"/>
  <c r="M336" i="1"/>
  <c r="M335" i="1" s="1"/>
  <c r="M329" i="1" s="1"/>
  <c r="M328" i="1" s="1"/>
  <c r="M327" i="1" s="1"/>
  <c r="M147" i="1"/>
  <c r="U148" i="1"/>
  <c r="K97" i="1"/>
  <c r="S98" i="1"/>
  <c r="M61" i="1"/>
  <c r="U62" i="1"/>
  <c r="S31" i="1"/>
  <c r="K30" i="1"/>
  <c r="K29" i="1" s="1"/>
  <c r="K28" i="1" s="1"/>
  <c r="L363" i="1"/>
  <c r="L362" i="1" s="1"/>
  <c r="T364" i="1"/>
  <c r="L340" i="1"/>
  <c r="L339" i="1" s="1"/>
  <c r="L338" i="1" s="1"/>
  <c r="L293" i="1"/>
  <c r="T294" i="1"/>
  <c r="L284" i="1"/>
  <c r="L283" i="1" s="1"/>
  <c r="L282" i="1" s="1"/>
  <c r="T285" i="1"/>
  <c r="T247" i="1"/>
  <c r="L246" i="1"/>
  <c r="L245" i="1" s="1"/>
  <c r="T222" i="1"/>
  <c r="L221" i="1"/>
  <c r="L220" i="1" s="1"/>
  <c r="T199" i="1"/>
  <c r="L198" i="1"/>
  <c r="T170" i="1"/>
  <c r="L169" i="1"/>
  <c r="L168" i="1" s="1"/>
  <c r="L167" i="1" s="1"/>
  <c r="L139" i="1"/>
  <c r="T140" i="1"/>
  <c r="T115" i="1"/>
  <c r="L114" i="1"/>
  <c r="L113" i="1" s="1"/>
  <c r="L89" i="1"/>
  <c r="L88" i="1" s="1"/>
  <c r="T90" i="1"/>
  <c r="T73" i="1"/>
  <c r="L72" i="1"/>
  <c r="T48" i="1"/>
  <c r="L47" i="1"/>
  <c r="L46" i="1" s="1"/>
  <c r="T21" i="1"/>
  <c r="L20" i="1"/>
  <c r="L19" i="1" s="1"/>
  <c r="T11" i="1"/>
  <c r="L10" i="1"/>
  <c r="L9" i="1" s="1"/>
  <c r="K320" i="1"/>
  <c r="S321" i="1"/>
  <c r="S313" i="1"/>
  <c r="K312" i="1"/>
  <c r="K311" i="1" s="1"/>
  <c r="S265" i="1"/>
  <c r="K264" i="1"/>
  <c r="K263" i="1" s="1"/>
  <c r="S183" i="1"/>
  <c r="K182" i="1"/>
  <c r="M206" i="1"/>
  <c r="U207" i="1"/>
  <c r="M145" i="1"/>
  <c r="U146" i="1"/>
  <c r="T118" i="1"/>
  <c r="L117" i="1"/>
  <c r="L116" i="1" s="1"/>
  <c r="K82" i="1"/>
  <c r="K81" i="1" s="1"/>
  <c r="K80" i="1" s="1"/>
  <c r="S83" i="1"/>
  <c r="K34" i="1"/>
  <c r="S35" i="1"/>
  <c r="U27" i="1"/>
  <c r="M26" i="1"/>
  <c r="M25" i="1" s="1"/>
  <c r="M8" i="1" s="1"/>
  <c r="J283" i="1"/>
  <c r="J282" i="1" s="1"/>
  <c r="L357" i="1"/>
  <c r="T358" i="1"/>
  <c r="T334" i="1"/>
  <c r="L333" i="1"/>
  <c r="L295" i="1"/>
  <c r="T296" i="1"/>
  <c r="L274" i="1"/>
  <c r="L273" i="1" s="1"/>
  <c r="T275" i="1"/>
  <c r="L243" i="1"/>
  <c r="L242" i="1" s="1"/>
  <c r="T244" i="1"/>
  <c r="L218" i="1"/>
  <c r="L217" i="1" s="1"/>
  <c r="T197" i="1"/>
  <c r="L196" i="1"/>
  <c r="L165" i="1"/>
  <c r="L164" i="1" s="1"/>
  <c r="L163" i="1" s="1"/>
  <c r="T166" i="1"/>
  <c r="T138" i="1"/>
  <c r="L137" i="1"/>
  <c r="L136" i="1" s="1"/>
  <c r="L111" i="1"/>
  <c r="L110" i="1" s="1"/>
  <c r="T112" i="1"/>
  <c r="T87" i="1"/>
  <c r="L86" i="1"/>
  <c r="L85" i="1" s="1"/>
  <c r="L70" i="1"/>
  <c r="T71" i="1"/>
  <c r="T45" i="1"/>
  <c r="L44" i="1"/>
  <c r="L43" i="1" s="1"/>
  <c r="T18" i="1"/>
  <c r="L17" i="1"/>
  <c r="K345" i="1"/>
  <c r="K344" i="1" s="1"/>
  <c r="K343" i="1" s="1"/>
  <c r="K342" i="1" s="1"/>
  <c r="S346" i="1"/>
  <c r="S317" i="1"/>
  <c r="K316" i="1"/>
  <c r="K315" i="1" s="1"/>
  <c r="S306" i="1"/>
  <c r="K305" i="1"/>
  <c r="K304" i="1" s="1"/>
  <c r="K303" i="1" s="1"/>
  <c r="K237" i="1"/>
  <c r="K236" i="1" s="1"/>
  <c r="S238" i="1"/>
  <c r="S181" i="1"/>
  <c r="K180" i="1"/>
  <c r="M204" i="1"/>
  <c r="U205" i="1"/>
  <c r="K128" i="1"/>
  <c r="K127" i="1" s="1"/>
  <c r="S129" i="1"/>
  <c r="L107" i="1"/>
  <c r="L106" i="1" s="1"/>
  <c r="T108" i="1"/>
  <c r="K65" i="1"/>
  <c r="K60" i="1" s="1"/>
  <c r="K59" i="1" s="1"/>
  <c r="K58" i="1" s="1"/>
  <c r="S66" i="1"/>
  <c r="S37" i="1"/>
  <c r="K36" i="1"/>
  <c r="M369" i="1"/>
  <c r="M368" i="1" s="1"/>
  <c r="U370" i="1"/>
  <c r="L355" i="1"/>
  <c r="L354" i="1" s="1"/>
  <c r="L353" i="1" s="1"/>
  <c r="L352" i="1" s="1"/>
  <c r="L351" i="1" s="1"/>
  <c r="T356" i="1"/>
  <c r="L331" i="1"/>
  <c r="L330" i="1" s="1"/>
  <c r="L329" i="1" s="1"/>
  <c r="L328" i="1" s="1"/>
  <c r="T332" i="1"/>
  <c r="L297" i="1"/>
  <c r="T298" i="1"/>
  <c r="L271" i="1"/>
  <c r="L270" i="1" s="1"/>
  <c r="L269" i="1" s="1"/>
  <c r="T272" i="1"/>
  <c r="L240" i="1"/>
  <c r="L239" i="1" s="1"/>
  <c r="T241" i="1"/>
  <c r="L215" i="1"/>
  <c r="L214" i="1" s="1"/>
  <c r="L193" i="1"/>
  <c r="T194" i="1"/>
  <c r="L160" i="1"/>
  <c r="L159" i="1" s="1"/>
  <c r="L158" i="1" s="1"/>
  <c r="T161" i="1"/>
  <c r="L134" i="1"/>
  <c r="L133" i="1" s="1"/>
  <c r="T135" i="1"/>
  <c r="T105" i="1"/>
  <c r="L104" i="1"/>
  <c r="L103" i="1" s="1"/>
  <c r="L77" i="1"/>
  <c r="L76" i="1" s="1"/>
  <c r="T78" i="1"/>
  <c r="L53" i="1"/>
  <c r="L52" i="1" s="1"/>
  <c r="T54" i="1"/>
  <c r="L41" i="1"/>
  <c r="L40" i="1" s="1"/>
  <c r="T42" i="1"/>
  <c r="L15" i="1"/>
  <c r="T16" i="1"/>
  <c r="K325" i="1"/>
  <c r="K324" i="1" s="1"/>
  <c r="S326" i="1"/>
  <c r="S314" i="1"/>
  <c r="S301" i="1"/>
  <c r="K300" i="1"/>
  <c r="K299" i="1" s="1"/>
  <c r="K288" i="1" s="1"/>
  <c r="S234" i="1"/>
  <c r="S233" i="1" s="1"/>
  <c r="S232" i="1" s="1"/>
  <c r="K233" i="1"/>
  <c r="K232" i="1" s="1"/>
  <c r="S174" i="1"/>
  <c r="K173" i="1"/>
  <c r="K172" i="1" s="1"/>
  <c r="T192" i="1"/>
  <c r="L191" i="1"/>
  <c r="K99" i="1"/>
  <c r="K96" i="1" s="1"/>
  <c r="K95" i="1" s="1"/>
  <c r="S100" i="1"/>
  <c r="S99" i="1" s="1"/>
  <c r="M63" i="1"/>
  <c r="U64" i="1"/>
  <c r="U63" i="1" s="1"/>
  <c r="K38" i="1"/>
  <c r="K33" i="1" s="1"/>
  <c r="K32" i="1" s="1"/>
  <c r="S39" i="1"/>
  <c r="J60" i="1"/>
  <c r="J59" i="1" s="1"/>
  <c r="J58" i="1" s="1"/>
  <c r="J195" i="1"/>
  <c r="J342" i="1"/>
  <c r="J269" i="1"/>
  <c r="J152" i="1"/>
  <c r="J116" i="1"/>
  <c r="J365" i="1"/>
  <c r="J299" i="1"/>
  <c r="J303" i="1"/>
  <c r="J263" i="1"/>
  <c r="J103" i="1"/>
  <c r="J46" i="1"/>
  <c r="J315" i="1"/>
  <c r="J127" i="1"/>
  <c r="J223" i="1"/>
  <c r="J25" i="1"/>
  <c r="J29" i="1"/>
  <c r="J33" i="1"/>
  <c r="J49" i="1"/>
  <c r="J81" i="1"/>
  <c r="J110" i="1"/>
  <c r="J214" i="1"/>
  <c r="J232" i="1"/>
  <c r="J245" i="1"/>
  <c r="J292" i="1"/>
  <c r="J159" i="1"/>
  <c r="J190" i="1"/>
  <c r="J203" i="1"/>
  <c r="J43" i="1"/>
  <c r="J167" i="1"/>
  <c r="J113" i="1"/>
  <c r="J308" i="1"/>
  <c r="J144" i="1"/>
  <c r="J22" i="1"/>
  <c r="J141" i="1"/>
  <c r="J311" i="1"/>
  <c r="J319" i="1"/>
  <c r="J318" i="1" s="1"/>
  <c r="J229" i="1"/>
  <c r="L84" i="1"/>
  <c r="L69" i="1"/>
  <c r="S173" i="1"/>
  <c r="S172" i="1" s="1"/>
  <c r="S300" i="1"/>
  <c r="S299" i="1" s="1"/>
  <c r="S288" i="1" s="1"/>
  <c r="S65" i="1"/>
  <c r="S60" i="1" s="1"/>
  <c r="S59" i="1" s="1"/>
  <c r="S58" i="1" s="1"/>
  <c r="T107" i="1"/>
  <c r="T106" i="1" s="1"/>
  <c r="S345" i="1"/>
  <c r="S344" i="1" s="1"/>
  <c r="S343" i="1" s="1"/>
  <c r="S342" i="1" s="1"/>
  <c r="T117" i="1"/>
  <c r="T116" i="1" s="1"/>
  <c r="S320" i="1"/>
  <c r="T139" i="1"/>
  <c r="T198" i="1"/>
  <c r="T221" i="1"/>
  <c r="T220" i="1" s="1"/>
  <c r="T246" i="1"/>
  <c r="T245" i="1" s="1"/>
  <c r="L292" i="1"/>
  <c r="L288" i="1" s="1"/>
  <c r="S97" i="1"/>
  <c r="U336" i="1"/>
  <c r="U335" i="1" s="1"/>
  <c r="U329" i="1" s="1"/>
  <c r="U328" i="1" s="1"/>
  <c r="S280" i="1"/>
  <c r="S279" i="1" s="1"/>
  <c r="T23" i="1"/>
  <c r="T22" i="1" s="1"/>
  <c r="T74" i="1"/>
  <c r="T131" i="1"/>
  <c r="T130" i="1" s="1"/>
  <c r="T286" i="1"/>
  <c r="T191" i="1"/>
  <c r="T15" i="1"/>
  <c r="T41" i="1"/>
  <c r="T40" i="1" s="1"/>
  <c r="T53" i="1"/>
  <c r="T52" i="1" s="1"/>
  <c r="T77" i="1"/>
  <c r="T76" i="1" s="1"/>
  <c r="T160" i="1"/>
  <c r="T159" i="1" s="1"/>
  <c r="T158" i="1" s="1"/>
  <c r="T193" i="1"/>
  <c r="T240" i="1"/>
  <c r="T239" i="1" s="1"/>
  <c r="T271" i="1"/>
  <c r="T270" i="1" s="1"/>
  <c r="T297" i="1"/>
  <c r="S36" i="1"/>
  <c r="S128" i="1"/>
  <c r="S127" i="1" s="1"/>
  <c r="U204" i="1"/>
  <c r="S180" i="1"/>
  <c r="S305" i="1"/>
  <c r="S304" i="1" s="1"/>
  <c r="S303" i="1" s="1"/>
  <c r="S316" i="1"/>
  <c r="S315" i="1" s="1"/>
  <c r="T17" i="1"/>
  <c r="T44" i="1"/>
  <c r="T43" i="1" s="1"/>
  <c r="T86" i="1"/>
  <c r="T85" i="1" s="1"/>
  <c r="T274" i="1"/>
  <c r="T273" i="1" s="1"/>
  <c r="T295" i="1"/>
  <c r="T357" i="1"/>
  <c r="S312" i="1"/>
  <c r="S311" i="1" s="1"/>
  <c r="T47" i="1"/>
  <c r="T46" i="1" s="1"/>
  <c r="T89" i="1"/>
  <c r="T88" i="1" s="1"/>
  <c r="T114" i="1"/>
  <c r="T113" i="1" s="1"/>
  <c r="T169" i="1"/>
  <c r="T168" i="1" s="1"/>
  <c r="T167" i="1" s="1"/>
  <c r="S30" i="1"/>
  <c r="S29" i="1" s="1"/>
  <c r="S28" i="1" s="1"/>
  <c r="U61" i="1"/>
  <c r="T187" i="1"/>
  <c r="T186" i="1" s="1"/>
  <c r="T185" i="1" s="1"/>
  <c r="T290" i="1"/>
  <c r="T289" i="1" s="1"/>
  <c r="T349" i="1"/>
  <c r="T348" i="1" s="1"/>
  <c r="T347" i="1" s="1"/>
  <c r="T342" i="1" s="1"/>
  <c r="T366" i="1"/>
  <c r="T365" i="1" s="1"/>
  <c r="S325" i="1"/>
  <c r="S324" i="1" s="1"/>
  <c r="T104" i="1"/>
  <c r="T103" i="1" s="1"/>
  <c r="T102" i="1" s="1"/>
  <c r="T134" i="1"/>
  <c r="T133" i="1" s="1"/>
  <c r="T331" i="1"/>
  <c r="T355" i="1"/>
  <c r="T354" i="1" s="1"/>
  <c r="T353" i="1" s="1"/>
  <c r="T352" i="1" s="1"/>
  <c r="T351" i="1" s="1"/>
  <c r="U369" i="1"/>
  <c r="U368" i="1" s="1"/>
  <c r="T111" i="1"/>
  <c r="T110" i="1" s="1"/>
  <c r="T109" i="1" s="1"/>
  <c r="T165" i="1"/>
  <c r="T164" i="1" s="1"/>
  <c r="T163" i="1" s="1"/>
  <c r="T243" i="1"/>
  <c r="T242" i="1" s="1"/>
  <c r="T333" i="1"/>
  <c r="U206" i="1"/>
  <c r="S264" i="1"/>
  <c r="S263" i="1" s="1"/>
  <c r="T10" i="1"/>
  <c r="T9" i="1" s="1"/>
  <c r="T20" i="1"/>
  <c r="T19" i="1" s="1"/>
  <c r="T72" i="1"/>
  <c r="T293" i="1"/>
  <c r="M60" i="1"/>
  <c r="M59" i="1" s="1"/>
  <c r="M58" i="1" s="1"/>
  <c r="U147" i="1"/>
  <c r="S212" i="1"/>
  <c r="S211" i="1" s="1"/>
  <c r="T13" i="1"/>
  <c r="T249" i="1"/>
  <c r="T248" i="1" s="1"/>
  <c r="M361" i="1"/>
  <c r="M360" i="1" s="1"/>
  <c r="M359" i="1" s="1"/>
  <c r="S237" i="1"/>
  <c r="S236" i="1" s="1"/>
  <c r="T70" i="1"/>
  <c r="T137" i="1"/>
  <c r="T196" i="1"/>
  <c r="U26" i="1"/>
  <c r="U25" i="1" s="1"/>
  <c r="S34" i="1"/>
  <c r="S82" i="1"/>
  <c r="S81" i="1" s="1"/>
  <c r="S80" i="1" s="1"/>
  <c r="U145" i="1"/>
  <c r="M203" i="1"/>
  <c r="S182" i="1"/>
  <c r="L195" i="1"/>
  <c r="T284" i="1"/>
  <c r="T363" i="1"/>
  <c r="T362" i="1" s="1"/>
  <c r="S309" i="1"/>
  <c r="S308" i="1" s="1"/>
  <c r="S322" i="1"/>
  <c r="S319" i="1" s="1"/>
  <c r="T50" i="1"/>
  <c r="T49" i="1" s="1"/>
  <c r="T93" i="1"/>
  <c r="T92" i="1" s="1"/>
  <c r="T91" i="1" s="1"/>
  <c r="T142" i="1"/>
  <c r="T141" i="1" s="1"/>
  <c r="T201" i="1"/>
  <c r="T200" i="1" s="1"/>
  <c r="J158" i="1"/>
  <c r="J80" i="1"/>
  <c r="J28" i="1"/>
  <c r="J102" i="1"/>
  <c r="T195" i="1"/>
  <c r="T292" i="1"/>
  <c r="S179" i="1"/>
  <c r="S178" i="1" s="1"/>
  <c r="U361" i="1"/>
  <c r="U360" i="1" s="1"/>
  <c r="U359" i="1" s="1"/>
  <c r="U258" i="1" l="1"/>
  <c r="U257" i="1" s="1"/>
  <c r="P144" i="1"/>
  <c r="U101" i="1"/>
  <c r="J96" i="1"/>
  <c r="J95" i="1" s="1"/>
  <c r="S109" i="1"/>
  <c r="S101" i="1" s="1"/>
  <c r="P341" i="1"/>
  <c r="T101" i="1"/>
  <c r="Q101" i="1"/>
  <c r="N171" i="1"/>
  <c r="J126" i="1"/>
  <c r="J109" i="1"/>
  <c r="J101" i="1" s="1"/>
  <c r="J12" i="1"/>
  <c r="U144" i="1"/>
  <c r="S189" i="1"/>
  <c r="K283" i="1"/>
  <c r="K282" i="1" s="1"/>
  <c r="J328" i="1"/>
  <c r="J69" i="1"/>
  <c r="J68" i="1" s="1"/>
  <c r="J67" i="1" s="1"/>
  <c r="M179" i="1"/>
  <c r="M178" i="1" s="1"/>
  <c r="O361" i="1"/>
  <c r="O360" i="1" s="1"/>
  <c r="O359" i="1" s="1"/>
  <c r="T361" i="1"/>
  <c r="T360" i="1" s="1"/>
  <c r="T359" i="1" s="1"/>
  <c r="M292" i="1"/>
  <c r="L307" i="1"/>
  <c r="Q60" i="1"/>
  <c r="Q59" i="1" s="1"/>
  <c r="Q58" i="1" s="1"/>
  <c r="O312" i="1"/>
  <c r="O311" i="1" s="1"/>
  <c r="O319" i="1"/>
  <c r="O318" i="1" s="1"/>
  <c r="S269" i="1"/>
  <c r="N340" i="1"/>
  <c r="N339" i="1" s="1"/>
  <c r="N338" i="1" s="1"/>
  <c r="T330" i="1"/>
  <c r="T329" i="1" s="1"/>
  <c r="U60" i="1"/>
  <c r="U59" i="1" s="1"/>
  <c r="U58" i="1" s="1"/>
  <c r="J125" i="1"/>
  <c r="J288" i="1"/>
  <c r="J162" i="1"/>
  <c r="J8" i="1"/>
  <c r="J327" i="1"/>
  <c r="J361" i="1"/>
  <c r="J360" i="1" s="1"/>
  <c r="J359" i="1" s="1"/>
  <c r="N307" i="1"/>
  <c r="M319" i="1"/>
  <c r="M318" i="1" s="1"/>
  <c r="M302" i="1" s="1"/>
  <c r="N330" i="1"/>
  <c r="N329" i="1" s="1"/>
  <c r="S171" i="1"/>
  <c r="J189" i="1"/>
  <c r="J184" i="1" s="1"/>
  <c r="L12" i="1"/>
  <c r="J84" i="1"/>
  <c r="J210" i="1"/>
  <c r="P225" i="1"/>
  <c r="T69" i="1"/>
  <c r="S38" i="1"/>
  <c r="O144" i="1"/>
  <c r="Q319" i="1"/>
  <c r="Q318" i="1" s="1"/>
  <c r="Q302" i="1" s="1"/>
  <c r="S210" i="1"/>
  <c r="T190" i="1"/>
  <c r="T189" i="1" s="1"/>
  <c r="T283" i="1"/>
  <c r="T282" i="1" s="1"/>
  <c r="K171" i="1"/>
  <c r="K235" i="1"/>
  <c r="O102" i="1"/>
  <c r="N136" i="1"/>
  <c r="J32" i="1"/>
  <c r="T12" i="1"/>
  <c r="K179" i="1"/>
  <c r="K178" i="1" s="1"/>
  <c r="K162" i="1" s="1"/>
  <c r="L361" i="1"/>
  <c r="L360" i="1" s="1"/>
  <c r="L359" i="1" s="1"/>
  <c r="L190" i="1"/>
  <c r="K319" i="1"/>
  <c r="M162" i="1"/>
  <c r="O210" i="1"/>
  <c r="Q189" i="1"/>
  <c r="Q184" i="1" s="1"/>
  <c r="L79" i="1"/>
  <c r="S96" i="1"/>
  <c r="S95" i="1" s="1"/>
  <c r="K210" i="1"/>
  <c r="K209" i="1" s="1"/>
  <c r="M144" i="1"/>
  <c r="M126" i="1" s="1"/>
  <c r="S8" i="1"/>
  <c r="U162" i="1"/>
  <c r="M102" i="1"/>
  <c r="N210" i="1"/>
  <c r="M235" i="1"/>
  <c r="Q269" i="1"/>
  <c r="O269" i="1"/>
  <c r="J7" i="1"/>
  <c r="J307" i="1"/>
  <c r="J302" i="1" s="1"/>
  <c r="K109" i="1"/>
  <c r="M109" i="1"/>
  <c r="M101" i="1" s="1"/>
  <c r="U12" i="1"/>
  <c r="U8" i="1" s="1"/>
  <c r="U131" i="1"/>
  <c r="U130" i="1" s="1"/>
  <c r="O171" i="1"/>
  <c r="Q235" i="1"/>
  <c r="N190" i="1"/>
  <c r="M189" i="1"/>
  <c r="M184" i="1" s="1"/>
  <c r="K327" i="1"/>
  <c r="U68" i="1"/>
  <c r="U67" i="1" s="1"/>
  <c r="K8" i="1"/>
  <c r="N288" i="1"/>
  <c r="M288" i="1"/>
  <c r="L318" i="1"/>
  <c r="O60" i="1"/>
  <c r="O59" i="1" s="1"/>
  <c r="O58" i="1" s="1"/>
  <c r="Q210" i="1"/>
  <c r="Q209" i="1" s="1"/>
  <c r="Q208" i="1" s="1"/>
  <c r="P283" i="1"/>
  <c r="P282" i="1" s="1"/>
  <c r="K7" i="1"/>
  <c r="K102" i="1"/>
  <c r="K101" i="1" s="1"/>
  <c r="L302" i="1"/>
  <c r="N302" i="1"/>
  <c r="Q32" i="1"/>
  <c r="Q179" i="1"/>
  <c r="Q178" i="1" s="1"/>
  <c r="O190" i="1"/>
  <c r="O189" i="1" s="1"/>
  <c r="O184" i="1" s="1"/>
  <c r="Q361" i="1"/>
  <c r="Q360" i="1" s="1"/>
  <c r="Q359" i="1" s="1"/>
  <c r="P319" i="1"/>
  <c r="M210" i="1"/>
  <c r="M209" i="1" s="1"/>
  <c r="M208" i="1" s="1"/>
  <c r="O32" i="1"/>
  <c r="O109" i="1"/>
  <c r="O101" i="1" s="1"/>
  <c r="J79" i="1"/>
  <c r="T68" i="1"/>
  <c r="T67" i="1" s="1"/>
  <c r="U32" i="1"/>
  <c r="Q69" i="1"/>
  <c r="Q68" i="1" s="1"/>
  <c r="Q67" i="1" s="1"/>
  <c r="N96" i="1"/>
  <c r="N95" i="1" s="1"/>
  <c r="J235" i="1"/>
  <c r="J209" i="1" s="1"/>
  <c r="M125" i="1"/>
  <c r="K269" i="1"/>
  <c r="L342" i="1"/>
  <c r="L327" i="1" s="1"/>
  <c r="Q162" i="1"/>
  <c r="T33" i="1"/>
  <c r="T32" i="1" s="1"/>
  <c r="O307" i="1"/>
  <c r="T150" i="1"/>
  <c r="T149" i="1" s="1"/>
  <c r="Q96" i="1"/>
  <c r="Q95" i="1" s="1"/>
  <c r="Q79" i="1" s="1"/>
  <c r="Q145" i="1"/>
  <c r="O330" i="1"/>
  <c r="O329" i="1" s="1"/>
  <c r="O328" i="1" s="1"/>
  <c r="N195" i="1"/>
  <c r="N60" i="1"/>
  <c r="N59" i="1" s="1"/>
  <c r="N58" i="1" s="1"/>
  <c r="K126" i="1"/>
  <c r="K125" i="1" s="1"/>
  <c r="O126" i="1"/>
  <c r="O125" i="1" s="1"/>
  <c r="O179" i="1"/>
  <c r="O178" i="1" s="1"/>
  <c r="K203" i="1"/>
  <c r="K189" i="1" s="1"/>
  <c r="K184" i="1" s="1"/>
  <c r="P33" i="1"/>
  <c r="P137" i="1"/>
  <c r="N156" i="1"/>
  <c r="N155" i="1" s="1"/>
  <c r="N102" i="1"/>
  <c r="P219" i="1"/>
  <c r="K318" i="1"/>
  <c r="L235" i="1"/>
  <c r="L162" i="1"/>
  <c r="M32" i="1"/>
  <c r="M7" i="1" s="1"/>
  <c r="N328" i="1"/>
  <c r="N327" i="1" s="1"/>
  <c r="P361" i="1"/>
  <c r="P360" i="1" s="1"/>
  <c r="P359" i="1" s="1"/>
  <c r="S84" i="1"/>
  <c r="Q8" i="1"/>
  <c r="Q7" i="1" s="1"/>
  <c r="T84" i="1"/>
  <c r="T269" i="1"/>
  <c r="T288" i="1"/>
  <c r="S79" i="1"/>
  <c r="S33" i="1"/>
  <c r="S32" i="1" s="1"/>
  <c r="T136" i="1"/>
  <c r="U203" i="1"/>
  <c r="L102" i="1"/>
  <c r="S318" i="1"/>
  <c r="S162" i="1"/>
  <c r="L109" i="1"/>
  <c r="U288" i="1"/>
  <c r="S327" i="1"/>
  <c r="U210" i="1"/>
  <c r="S184" i="1"/>
  <c r="O235" i="1"/>
  <c r="O7" i="1"/>
  <c r="O162" i="1"/>
  <c r="L32" i="1"/>
  <c r="L8" i="1"/>
  <c r="L7" i="1" s="1"/>
  <c r="U318" i="1"/>
  <c r="U307" i="1"/>
  <c r="K79" i="1"/>
  <c r="U269" i="1"/>
  <c r="L68" i="1"/>
  <c r="L67" i="1" s="1"/>
  <c r="T318" i="1"/>
  <c r="S361" i="1"/>
  <c r="S360" i="1" s="1"/>
  <c r="S359" i="1" s="1"/>
  <c r="S69" i="1"/>
  <c r="S68" i="1" s="1"/>
  <c r="S67" i="1" s="1"/>
  <c r="O292" i="1"/>
  <c r="O288" i="1" s="1"/>
  <c r="L203" i="1"/>
  <c r="L189" i="1" s="1"/>
  <c r="L184" i="1" s="1"/>
  <c r="N235" i="1"/>
  <c r="N209" i="1" s="1"/>
  <c r="N208" i="1" s="1"/>
  <c r="U137" i="1"/>
  <c r="U136" i="1" s="1"/>
  <c r="U126" i="1" s="1"/>
  <c r="U125" i="1" s="1"/>
  <c r="O69" i="1"/>
  <c r="O68" i="1" s="1"/>
  <c r="O67" i="1" s="1"/>
  <c r="Q330" i="1"/>
  <c r="Q329" i="1" s="1"/>
  <c r="Q328" i="1" s="1"/>
  <c r="Q327" i="1" s="1"/>
  <c r="S258" i="1"/>
  <c r="S257" i="1" s="1"/>
  <c r="S235" i="1" s="1"/>
  <c r="S209" i="1" s="1"/>
  <c r="P179" i="1"/>
  <c r="P178" i="1" s="1"/>
  <c r="P111" i="1"/>
  <c r="P110" i="1" s="1"/>
  <c r="P102" i="1"/>
  <c r="P60" i="1"/>
  <c r="P59" i="1" s="1"/>
  <c r="P58" i="1" s="1"/>
  <c r="P134" i="1"/>
  <c r="P133" i="1" s="1"/>
  <c r="N203" i="1"/>
  <c r="N150" i="1"/>
  <c r="N149" i="1" s="1"/>
  <c r="N33" i="1"/>
  <c r="N32" i="1" s="1"/>
  <c r="P190" i="1"/>
  <c r="P69" i="1"/>
  <c r="N144" i="1"/>
  <c r="N109" i="1"/>
  <c r="P84" i="1"/>
  <c r="P96" i="1"/>
  <c r="P95" i="1" s="1"/>
  <c r="P142" i="1"/>
  <c r="P141" i="1" s="1"/>
  <c r="N153" i="1"/>
  <c r="N152" i="1" s="1"/>
  <c r="N69" i="1"/>
  <c r="N68" i="1" s="1"/>
  <c r="N67" i="1" s="1"/>
  <c r="P318" i="1"/>
  <c r="N84" i="1"/>
  <c r="P292" i="1"/>
  <c r="T79" i="1"/>
  <c r="T162" i="1"/>
  <c r="S7" i="1"/>
  <c r="K307" i="1"/>
  <c r="K302" i="1" s="1"/>
  <c r="L210" i="1"/>
  <c r="L209" i="1" s="1"/>
  <c r="L208" i="1" s="1"/>
  <c r="S307" i="1"/>
  <c r="S302" i="1" s="1"/>
  <c r="T235" i="1"/>
  <c r="L126" i="1"/>
  <c r="L125" i="1" s="1"/>
  <c r="T184" i="1"/>
  <c r="U342" i="1"/>
  <c r="U327" i="1" s="1"/>
  <c r="O302" i="1"/>
  <c r="T8" i="1"/>
  <c r="T7" i="1" s="1"/>
  <c r="T307" i="1"/>
  <c r="T302" i="1" s="1"/>
  <c r="U235" i="1"/>
  <c r="O342" i="1"/>
  <c r="O327" i="1" s="1"/>
  <c r="N368" i="1"/>
  <c r="Q147" i="1"/>
  <c r="Q144" i="1" s="1"/>
  <c r="Q126" i="1" s="1"/>
  <c r="Q125" i="1" s="1"/>
  <c r="S145" i="1"/>
  <c r="S144" i="1" s="1"/>
  <c r="S126" i="1" s="1"/>
  <c r="S125" i="1" s="1"/>
  <c r="N101" i="1"/>
  <c r="P235" i="1"/>
  <c r="P79" i="1"/>
  <c r="N189" i="1"/>
  <c r="N184" i="1" s="1"/>
  <c r="P68" i="1"/>
  <c r="P67" i="1" s="1"/>
  <c r="P269" i="1"/>
  <c r="P195" i="1"/>
  <c r="P189" i="1" s="1"/>
  <c r="P184" i="1" s="1"/>
  <c r="P171" i="1"/>
  <c r="P162" i="1" s="1"/>
  <c r="P307" i="1"/>
  <c r="P302" i="1" s="1"/>
  <c r="P288" i="1"/>
  <c r="N162" i="1"/>
  <c r="P114" i="1"/>
  <c r="P113" i="1" s="1"/>
  <c r="P109" i="1" s="1"/>
  <c r="P101" i="1" s="1"/>
  <c r="P139" i="1"/>
  <c r="P131" i="1"/>
  <c r="P130" i="1" s="1"/>
  <c r="P216" i="1"/>
  <c r="N12" i="1"/>
  <c r="N8" i="1" s="1"/>
  <c r="P32" i="1"/>
  <c r="P12" i="1"/>
  <c r="P8" i="1" s="1"/>
  <c r="U209" i="1" l="1"/>
  <c r="M6" i="1"/>
  <c r="P340" i="1"/>
  <c r="P339" i="1" s="1"/>
  <c r="P338" i="1" s="1"/>
  <c r="P328" i="1" s="1"/>
  <c r="P327" i="1" s="1"/>
  <c r="T341" i="1"/>
  <c r="J6" i="1"/>
  <c r="U189" i="1"/>
  <c r="U184" i="1" s="1"/>
  <c r="T126" i="1"/>
  <c r="T125" i="1" s="1"/>
  <c r="P224" i="1"/>
  <c r="P223" i="1" s="1"/>
  <c r="T225" i="1"/>
  <c r="U302" i="1"/>
  <c r="N79" i="1"/>
  <c r="P136" i="1"/>
  <c r="K208" i="1"/>
  <c r="J208" i="1"/>
  <c r="J371" i="1" s="1"/>
  <c r="U7" i="1"/>
  <c r="N7" i="1"/>
  <c r="K6" i="1"/>
  <c r="O6" i="1"/>
  <c r="M371" i="1"/>
  <c r="N126" i="1"/>
  <c r="N125" i="1" s="1"/>
  <c r="N6" i="1" s="1"/>
  <c r="N371" i="1" s="1"/>
  <c r="P7" i="1"/>
  <c r="T6" i="1"/>
  <c r="P218" i="1"/>
  <c r="P217" i="1" s="1"/>
  <c r="T219" i="1"/>
  <c r="P126" i="1"/>
  <c r="P125" i="1" s="1"/>
  <c r="P6" i="1" s="1"/>
  <c r="Q6" i="1"/>
  <c r="U208" i="1"/>
  <c r="S208" i="1"/>
  <c r="Q371" i="1"/>
  <c r="L101" i="1"/>
  <c r="L6" i="1" s="1"/>
  <c r="L371" i="1" s="1"/>
  <c r="O209" i="1"/>
  <c r="O208" i="1" s="1"/>
  <c r="O371" i="1" s="1"/>
  <c r="P215" i="1"/>
  <c r="P214" i="1" s="1"/>
  <c r="T216" i="1"/>
  <c r="S6" i="1"/>
  <c r="S371" i="1" l="1"/>
  <c r="T340" i="1"/>
  <c r="T339" i="1" s="1"/>
  <c r="T338" i="1" s="1"/>
  <c r="T328" i="1" s="1"/>
  <c r="T327" i="1" s="1"/>
  <c r="U6" i="1"/>
  <c r="U371" i="1"/>
  <c r="K371" i="1"/>
  <c r="T224" i="1"/>
  <c r="T223" i="1" s="1"/>
  <c r="P210" i="1"/>
  <c r="P209" i="1" s="1"/>
  <c r="P208" i="1" s="1"/>
  <c r="P371" i="1" s="1"/>
  <c r="T218" i="1"/>
  <c r="T217" i="1" s="1"/>
  <c r="T215" i="1"/>
  <c r="T214" i="1" s="1"/>
  <c r="T210" i="1" l="1"/>
  <c r="T209" i="1" s="1"/>
  <c r="T208" i="1" s="1"/>
  <c r="T371" i="1" s="1"/>
</calcChain>
</file>

<file path=xl/sharedStrings.xml><?xml version="1.0" encoding="utf-8"?>
<sst xmlns="http://schemas.openxmlformats.org/spreadsheetml/2006/main" count="1679" uniqueCount="274">
  <si>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</si>
  <si>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</si>
  <si>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</si>
  <si>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</si>
  <si>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</si>
  <si>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</si>
  <si>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</si>
  <si>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</si>
  <si>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</si>
  <si>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</si>
  <si>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</si>
  <si>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</si>
  <si>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</si>
  <si>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</si>
  <si>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</si>
  <si>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</si>
  <si>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</si>
  <si>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</si>
  <si>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</si>
  <si>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</si>
  <si>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</si>
  <si>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</si>
  <si>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</si>
  <si>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</si>
  <si>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</si>
  <si>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</si>
  <si>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</si>
  <si>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</si>
  <si>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</si>
  <si>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</si>
  <si>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</si>
  <si>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</si>
  <si>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</si>
  <si>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</si>
  <si>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</si>
  <si>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</si>
  <si>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</si>
  <si>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</si>
  <si>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</si>
  <si>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</si>
  <si>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</si>
  <si>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</si>
  <si>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</si>
  <si>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</si>
  <si>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</si>
  <si>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</si>
  <si>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</si>
  <si>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</si>
  <si>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</si>
  <si>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</si>
  <si>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</si>
  <si>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</si>
  <si>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</si>
  <si>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</si>
  <si>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</si>
  <si>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</si>
  <si>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</si>
  <si>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</si>
  <si>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</si>
  <si>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</si>
  <si>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</si>
  <si>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</si>
  <si>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</si>
  <si>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</si>
  <si>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</si>
  <si>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</si>
  <si>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</si>
  <si>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</si>
  <si>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</si>
  <si>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</si>
  <si>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</si>
  <si>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</si>
  <si>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</si>
  <si>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</si>
  <si>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</si>
  <si>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</si>
  <si>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</si>
  <si>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</si>
  <si>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</si>
  <si>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</si>
  <si>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</si>
  <si>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</si>
  <si>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</si>
  <si>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</si>
  <si>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</si>
  <si>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</si>
  <si>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</si>
  <si>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</si>
  <si>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</si>
  <si>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</si>
  <si>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</si>
  <si>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</si>
  <si>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</si>
  <si>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</si>
  <si>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</si>
  <si>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</si>
  <si>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</si>
  <si>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</si>
  <si>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</si>
  <si>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</si>
  <si>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</si>
  <si>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</si>
  <si>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</si>
  <si>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</si>
  <si>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</si>
  <si>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</si>
  <si>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</si>
  <si>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</si>
  <si>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</si>
  <si>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</si>
  <si>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</si>
  <si>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</si>
  <si>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</si>
  <si>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</si>
  <si>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</si>
  <si>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</si>
  <si>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</si>
  <si>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</si>
  <si>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</si>
  <si>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</si>
  <si>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</si>
  <si>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</si>
  <si>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</si>
  <si>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</si>
  <si>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</si>
  <si>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</si>
  <si>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</si>
  <si>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</si>
  <si>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</si>
  <si>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</si>
  <si>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</si>
  <si>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</si>
  <si>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</si>
  <si>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</si>
  <si>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</si>
  <si>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</si>
  <si>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</si>
  <si>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</si>
  <si>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</si>
  <si>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</si>
  <si>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</si>
  <si>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</si>
  <si>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</si>
  <si>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</si>
  <si>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</si>
  <si>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</si>
  <si>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</si>
  <si>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</si>
  <si>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</si>
  <si>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</si>
  <si>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</si>
  <si>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</si>
  <si>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</si>
  <si>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</si>
  <si>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</si>
  <si>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</si>
  <si>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</si>
  <si>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</si>
  <si>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</si>
  <si>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</si>
  <si>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</si>
  <si>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</si>
  <si>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</si>
  <si>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</si>
  <si>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</si>
  <si>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</si>
  <si>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</si>
  <si>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</si>
  <si>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</si>
  <si>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</si>
  <si>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</si>
  <si>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</si>
  <si>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</si>
  <si>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</si>
  <si>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</si>
  <si>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</si>
  <si>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</si>
  <si>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</si>
  <si>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</si>
  <si>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</si>
  <si>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</si>
  <si>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</si>
  <si>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</si>
  <si>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</si>
  <si>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</si>
  <si>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</si>
  <si>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</si>
  <si>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</si>
  <si>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</si>
  <si>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</si>
  <si>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Выплата единовременного пособия при всех формах устройства детей, лишенных родительского попечения, в семью</t>
  </si>
  <si>
    <t>Поддержка мер по обеспечению сбалансированности бюджетов поселений</t>
  </si>
  <si>
    <t>51 0 51 83360</t>
  </si>
  <si>
    <t>51 0 61 83740</t>
  </si>
  <si>
    <t>51 0 31 83710</t>
  </si>
  <si>
    <t>53 0 12 15840</t>
  </si>
  <si>
    <t>70 0 00 83030</t>
  </si>
  <si>
    <t>рублей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</si>
  <si>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</si>
  <si>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</si>
  <si>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</si>
  <si>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</si>
  <si>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Повышение энергетической эффективности и обеспечения энергосбережения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</si>
  <si>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</si>
  <si>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</si>
  <si>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</si>
  <si>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</si>
  <si>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51 2 11 L4670</t>
  </si>
  <si>
    <t>51 2 11 S4240</t>
  </si>
  <si>
    <t>Мероприятия в сфере коммунального хозяйства</t>
  </si>
  <si>
    <t>51 0 31 81740</t>
  </si>
  <si>
    <t>51 2 11 L5190</t>
  </si>
  <si>
    <t>Реализация мероприятий по обеспечению жильем молодых семей</t>
  </si>
  <si>
    <t xml:space="preserve">Поддержка отрасли культуры 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</si>
  <si>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</si>
  <si>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</si>
  <si>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</si>
  <si>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</si>
  <si>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</si>
  <si>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52 0 12 S4850</t>
  </si>
  <si>
    <t>Капитальный ремонт кровель муниципальных образовательных организаций Брянской области</t>
  </si>
  <si>
    <t>51 0 31 S3450</t>
  </si>
  <si>
    <t>Подготовка объектов жилищно-коммунального хозяйства к зиме</t>
  </si>
  <si>
    <t>Физическая культура</t>
  </si>
  <si>
    <t>Приложение 2</t>
  </si>
  <si>
    <t xml:space="preserve"> 2020 год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</si>
  <si>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</si>
  <si>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</si>
  <si>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</si>
  <si>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</si>
  <si>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</si>
  <si>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</si>
  <si>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</si>
  <si>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</si>
  <si>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</si>
  <si>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</si>
  <si>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</si>
  <si>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</si>
  <si>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</si>
  <si>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</si>
  <si>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</si>
  <si>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</si>
  <si>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</si>
  <si>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</si>
  <si>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</si>
  <si>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</si>
  <si>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</si>
  <si>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</si>
  <si>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</si>
  <si>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</si>
  <si>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</si>
  <si>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</si>
  <si>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</si>
  <si>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</si>
  <si>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</si>
  <si>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</si>
  <si>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</si>
  <si>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</si>
  <si>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</si>
  <si>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</si>
  <si>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Изм.март 2020</t>
  </si>
  <si>
    <t>Отдельные мероприятия по развитию спорта</t>
  </si>
  <si>
    <t>52 0 12 S7640</t>
  </si>
  <si>
    <t>Приведение в соответствии с брендбуком "Точки роста" помещений муниципальных общеобразовательных организаций</t>
  </si>
  <si>
    <t>52 0 12 S4910</t>
  </si>
  <si>
    <t>52 0 12 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</si>
  <si>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</si>
  <si>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Процент исполнения к уточненной бюджетной росписи</t>
  </si>
  <si>
    <t>Утверждено на 2020 год</t>
  </si>
  <si>
    <t>Уточненная бюджетная роспись на 2020 год</t>
  </si>
  <si>
    <t>Кассовое исполнение за 1 квартал 2020 года</t>
  </si>
  <si>
    <t>Проведение Всероссийской переписи населения 2020 года</t>
  </si>
  <si>
    <t>Расходы бюджета Клетнянского муниципального района Брянской области по  ведомственной  структуре за I квартал 2020 года</t>
  </si>
  <si>
    <t>к постановлению администрации Клетнянского района от  6 мая 2020 года №260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</si>
</sst>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6" fillId="0" borderId="9">
      <alignment horizontal="left" wrapText="1" indent="2"/>
    </xf>
  </cellStyleXfs>
  <cellXfs count="86">
    <xf numFmtId="0" fontId="0" fillId="0" borderId="0" xfId="0"/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 wrapText="1"/>
    </xf>
    <xf numFmtId="4" fontId="4" fillId="0" borderId="0" xfId="0" applyNumberFormat="1" applyFont="1" applyFill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/>
    </xf>
    <xf numFmtId="4" fontId="12" fillId="0" borderId="2" xfId="0" applyNumberFormat="1" applyFont="1" applyFill="1" applyBorder="1" applyAlignment="1">
      <alignment horizontal="right" vertical="top" wrapText="1"/>
    </xf>
    <xf numFmtId="4" fontId="12" fillId="0" borderId="2" xfId="0" applyNumberFormat="1" applyFont="1" applyFill="1" applyBorder="1" applyAlignment="1">
      <alignment vertical="top"/>
    </xf>
    <xf numFmtId="4" fontId="13" fillId="0" borderId="2" xfId="0" applyNumberFormat="1" applyFont="1" applyFill="1" applyBorder="1" applyAlignment="1">
      <alignment vertical="top"/>
    </xf>
    <xf numFmtId="4" fontId="11" fillId="0" borderId="2" xfId="0" applyNumberFormat="1" applyFont="1" applyFill="1" applyBorder="1" applyAlignment="1">
      <alignment vertical="top"/>
    </xf>
    <xf numFmtId="49" fontId="11" fillId="0" borderId="2" xfId="0" applyNumberFormat="1" applyFont="1" applyFill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horizontal="right" vertical="top"/>
    </xf>
    <xf numFmtId="4" fontId="12" fillId="0" borderId="2" xfId="0" applyNumberFormat="1" applyFont="1" applyFill="1" applyBorder="1" applyAlignment="1">
      <alignment vertical="top" wrapText="1"/>
    </xf>
    <xf numFmtId="4" fontId="13" fillId="0" borderId="2" xfId="0" applyNumberFormat="1" applyFont="1" applyFill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horizontal="right" vertical="top" wrapText="1"/>
    </xf>
    <xf numFmtId="0" fontId="14" fillId="0" borderId="0" xfId="0" applyFont="1" applyFill="1" applyAlignment="1">
      <alignment vertical="top"/>
    </xf>
    <xf numFmtId="4" fontId="10" fillId="0" borderId="2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center" vertical="top" wrapText="1"/>
    </xf>
    <xf numFmtId="4" fontId="15" fillId="0" borderId="0" xfId="0" applyNumberFormat="1" applyFont="1" applyFill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vertical="top"/>
    </xf>
    <xf numFmtId="4" fontId="1" fillId="0" borderId="2" xfId="0" applyNumberFormat="1" applyFont="1" applyFill="1" applyBorder="1" applyAlignment="1">
      <alignment horizontal="right" vertical="top" wrapText="1"/>
    </xf>
    <xf numFmtId="0" fontId="18" fillId="0" borderId="5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/>
    </xf>
    <xf numFmtId="4" fontId="1" fillId="0" borderId="8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</cellXfs>
  <cellStyles count="2">
    <cellStyle name="xl31" xfId="1"/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FFCC"/>
      <color rgb="FFCCFF99"/>
      <color rgb="FF0000FF"/>
      <color rgb="FFFFCCCC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A906"/>
  <sheetViews>
    <sheetView tabSelected="1" zoomScale="90" zoomScaleNormal="90" workbookViewId="0">
      <pane xSplit="9" ySplit="6" topLeftCell="R369" activePane="bottomRight" state="frozen"/>
      <selection activeCell="J408" sqref="J408"/>
      <selection pane="topRight" activeCell="J408" sqref="J408"/>
      <selection pane="bottomLeft" activeCell="J408" sqref="J408"/>
      <selection pane="bottomRight" activeCell="A372" sqref="A372"/>
    </sheetView>
  </sheetViews>
  <sheetFormatPr defaultRowHeight="15" x14ac:dyDescent="0.25"/>
  <cols>
    <col min="1" max="1" width="28" style="1" customWidth="1"/>
    <col min="2" max="4" width="4" style="10" hidden="1" customWidth="1"/>
    <col min="5" max="5" width="4" style="9" customWidth="1"/>
    <col min="6" max="7" width="3.7109375" style="9" customWidth="1"/>
    <col min="8" max="8" width="12.28515625" style="1" customWidth="1"/>
    <col min="9" max="9" width="3.85546875" style="9" customWidth="1"/>
    <col min="10" max="10" width="13" style="10" hidden="1" customWidth="1"/>
    <col min="11" max="11" width="13.28515625" style="10" hidden="1" customWidth="1"/>
    <col min="12" max="12" width="13.42578125" style="10" hidden="1" customWidth="1"/>
    <col min="13" max="14" width="11.85546875" style="10" hidden="1" customWidth="1"/>
    <col min="15" max="15" width="10.7109375" style="54" hidden="1" customWidth="1"/>
    <col min="16" max="16" width="10.28515625" style="54" hidden="1" customWidth="1"/>
    <col min="17" max="17" width="5.5703125" style="10" hidden="1" customWidth="1"/>
    <col min="18" max="18" width="14.5703125" style="10" customWidth="1"/>
    <col min="19" max="19" width="11.140625" style="54" hidden="1" customWidth="1"/>
    <col min="20" max="20" width="11.42578125" style="54" hidden="1" customWidth="1"/>
    <col min="21" max="21" width="9.5703125" style="54" hidden="1" customWidth="1"/>
    <col min="22" max="22" width="14.7109375" style="10" customWidth="1"/>
    <col min="23" max="23" width="13.28515625" style="10" customWidth="1"/>
    <col min="24" max="24" width="8.28515625" style="9" customWidth="1"/>
    <col min="25" max="27" width="11.85546875" style="10" hidden="1" customWidth="1"/>
    <col min="28" max="141" width="9.140625" style="10"/>
    <col min="142" max="142" width="1.42578125" style="10" customWidth="1"/>
    <col min="143" max="143" width="59.5703125" style="10" customWidth="1"/>
    <col min="144" max="144" width="9.140625" style="10" customWidth="1"/>
    <col min="145" max="146" width="3.85546875" style="10" customWidth="1"/>
    <col min="147" max="147" width="10.5703125" style="10" customWidth="1"/>
    <col min="148" max="148" width="3.85546875" style="10" customWidth="1"/>
    <col min="149" max="151" width="14.42578125" style="10" customWidth="1"/>
    <col min="152" max="152" width="4.140625" style="10" customWidth="1"/>
    <col min="153" max="153" width="15" style="10" customWidth="1"/>
    <col min="154" max="155" width="9.140625" style="10" customWidth="1"/>
    <col min="156" max="156" width="11.5703125" style="10" customWidth="1"/>
    <col min="157" max="157" width="18.140625" style="10" customWidth="1"/>
    <col min="158" max="158" width="13.140625" style="10" customWidth="1"/>
    <col min="159" max="159" width="12.28515625" style="10" customWidth="1"/>
    <col min="160" max="397" width="9.140625" style="10"/>
    <col min="398" max="398" width="1.42578125" style="10" customWidth="1"/>
    <col min="399" max="399" width="59.5703125" style="10" customWidth="1"/>
    <col min="400" max="400" width="9.140625" style="10" customWidth="1"/>
    <col min="401" max="402" width="3.85546875" style="10" customWidth="1"/>
    <col min="403" max="403" width="10.5703125" style="10" customWidth="1"/>
    <col min="404" max="404" width="3.85546875" style="10" customWidth="1"/>
    <col min="405" max="407" width="14.42578125" style="10" customWidth="1"/>
    <col min="408" max="408" width="4.140625" style="10" customWidth="1"/>
    <col min="409" max="409" width="15" style="10" customWidth="1"/>
    <col min="410" max="411" width="9.140625" style="10" customWidth="1"/>
    <col min="412" max="412" width="11.5703125" style="10" customWidth="1"/>
    <col min="413" max="413" width="18.140625" style="10" customWidth="1"/>
    <col min="414" max="414" width="13.140625" style="10" customWidth="1"/>
    <col min="415" max="415" width="12.28515625" style="10" customWidth="1"/>
    <col min="416" max="653" width="9.140625" style="10"/>
    <col min="654" max="654" width="1.42578125" style="10" customWidth="1"/>
    <col min="655" max="655" width="59.5703125" style="10" customWidth="1"/>
    <col min="656" max="656" width="9.140625" style="10" customWidth="1"/>
    <col min="657" max="658" width="3.85546875" style="10" customWidth="1"/>
    <col min="659" max="659" width="10.5703125" style="10" customWidth="1"/>
    <col min="660" max="660" width="3.85546875" style="10" customWidth="1"/>
    <col min="661" max="663" width="14.42578125" style="10" customWidth="1"/>
    <col min="664" max="664" width="4.140625" style="10" customWidth="1"/>
    <col min="665" max="665" width="15" style="10" customWidth="1"/>
    <col min="666" max="667" width="9.140625" style="10" customWidth="1"/>
    <col min="668" max="668" width="11.5703125" style="10" customWidth="1"/>
    <col min="669" max="669" width="18.140625" style="10" customWidth="1"/>
    <col min="670" max="670" width="13.140625" style="10" customWidth="1"/>
    <col min="671" max="671" width="12.28515625" style="10" customWidth="1"/>
    <col min="672" max="909" width="9.140625" style="10"/>
    <col min="910" max="910" width="1.42578125" style="10" customWidth="1"/>
    <col min="911" max="911" width="59.5703125" style="10" customWidth="1"/>
    <col min="912" max="912" width="9.140625" style="10" customWidth="1"/>
    <col min="913" max="914" width="3.85546875" style="10" customWidth="1"/>
    <col min="915" max="915" width="10.5703125" style="10" customWidth="1"/>
    <col min="916" max="916" width="3.85546875" style="10" customWidth="1"/>
    <col min="917" max="919" width="14.42578125" style="10" customWidth="1"/>
    <col min="920" max="920" width="4.140625" style="10" customWidth="1"/>
    <col min="921" max="921" width="15" style="10" customWidth="1"/>
    <col min="922" max="923" width="9.140625" style="10" customWidth="1"/>
    <col min="924" max="924" width="11.5703125" style="10" customWidth="1"/>
    <col min="925" max="925" width="18.140625" style="10" customWidth="1"/>
    <col min="926" max="926" width="13.140625" style="10" customWidth="1"/>
    <col min="927" max="927" width="12.28515625" style="10" customWidth="1"/>
    <col min="928" max="1165" width="9.140625" style="10"/>
    <col min="1166" max="1166" width="1.42578125" style="10" customWidth="1"/>
    <col min="1167" max="1167" width="59.5703125" style="10" customWidth="1"/>
    <col min="1168" max="1168" width="9.140625" style="10" customWidth="1"/>
    <col min="1169" max="1170" width="3.85546875" style="10" customWidth="1"/>
    <col min="1171" max="1171" width="10.5703125" style="10" customWidth="1"/>
    <col min="1172" max="1172" width="3.85546875" style="10" customWidth="1"/>
    <col min="1173" max="1175" width="14.42578125" style="10" customWidth="1"/>
    <col min="1176" max="1176" width="4.140625" style="10" customWidth="1"/>
    <col min="1177" max="1177" width="15" style="10" customWidth="1"/>
    <col min="1178" max="1179" width="9.140625" style="10" customWidth="1"/>
    <col min="1180" max="1180" width="11.5703125" style="10" customWidth="1"/>
    <col min="1181" max="1181" width="18.140625" style="10" customWidth="1"/>
    <col min="1182" max="1182" width="13.140625" style="10" customWidth="1"/>
    <col min="1183" max="1183" width="12.28515625" style="10" customWidth="1"/>
    <col min="1184" max="1421" width="9.140625" style="10"/>
    <col min="1422" max="1422" width="1.42578125" style="10" customWidth="1"/>
    <col min="1423" max="1423" width="59.5703125" style="10" customWidth="1"/>
    <col min="1424" max="1424" width="9.140625" style="10" customWidth="1"/>
    <col min="1425" max="1426" width="3.85546875" style="10" customWidth="1"/>
    <col min="1427" max="1427" width="10.5703125" style="10" customWidth="1"/>
    <col min="1428" max="1428" width="3.85546875" style="10" customWidth="1"/>
    <col min="1429" max="1431" width="14.42578125" style="10" customWidth="1"/>
    <col min="1432" max="1432" width="4.140625" style="10" customWidth="1"/>
    <col min="1433" max="1433" width="15" style="10" customWidth="1"/>
    <col min="1434" max="1435" width="9.140625" style="10" customWidth="1"/>
    <col min="1436" max="1436" width="11.5703125" style="10" customWidth="1"/>
    <col min="1437" max="1437" width="18.140625" style="10" customWidth="1"/>
    <col min="1438" max="1438" width="13.140625" style="10" customWidth="1"/>
    <col min="1439" max="1439" width="12.28515625" style="10" customWidth="1"/>
    <col min="1440" max="1677" width="9.140625" style="10"/>
    <col min="1678" max="1678" width="1.42578125" style="10" customWidth="1"/>
    <col min="1679" max="1679" width="59.5703125" style="10" customWidth="1"/>
    <col min="1680" max="1680" width="9.140625" style="10" customWidth="1"/>
    <col min="1681" max="1682" width="3.85546875" style="10" customWidth="1"/>
    <col min="1683" max="1683" width="10.5703125" style="10" customWidth="1"/>
    <col min="1684" max="1684" width="3.85546875" style="10" customWidth="1"/>
    <col min="1685" max="1687" width="14.42578125" style="10" customWidth="1"/>
    <col min="1688" max="1688" width="4.140625" style="10" customWidth="1"/>
    <col min="1689" max="1689" width="15" style="10" customWidth="1"/>
    <col min="1690" max="1691" width="9.140625" style="10" customWidth="1"/>
    <col min="1692" max="1692" width="11.5703125" style="10" customWidth="1"/>
    <col min="1693" max="1693" width="18.140625" style="10" customWidth="1"/>
    <col min="1694" max="1694" width="13.140625" style="10" customWidth="1"/>
    <col min="1695" max="1695" width="12.28515625" style="10" customWidth="1"/>
    <col min="1696" max="1933" width="9.140625" style="10"/>
    <col min="1934" max="1934" width="1.42578125" style="10" customWidth="1"/>
    <col min="1935" max="1935" width="59.5703125" style="10" customWidth="1"/>
    <col min="1936" max="1936" width="9.140625" style="10" customWidth="1"/>
    <col min="1937" max="1938" width="3.85546875" style="10" customWidth="1"/>
    <col min="1939" max="1939" width="10.5703125" style="10" customWidth="1"/>
    <col min="1940" max="1940" width="3.85546875" style="10" customWidth="1"/>
    <col min="1941" max="1943" width="14.42578125" style="10" customWidth="1"/>
    <col min="1944" max="1944" width="4.140625" style="10" customWidth="1"/>
    <col min="1945" max="1945" width="15" style="10" customWidth="1"/>
    <col min="1946" max="1947" width="9.140625" style="10" customWidth="1"/>
    <col min="1948" max="1948" width="11.5703125" style="10" customWidth="1"/>
    <col min="1949" max="1949" width="18.140625" style="10" customWidth="1"/>
    <col min="1950" max="1950" width="13.140625" style="10" customWidth="1"/>
    <col min="1951" max="1951" width="12.28515625" style="10" customWidth="1"/>
    <col min="1952" max="2189" width="9.140625" style="10"/>
    <col min="2190" max="2190" width="1.42578125" style="10" customWidth="1"/>
    <col min="2191" max="2191" width="59.5703125" style="10" customWidth="1"/>
    <col min="2192" max="2192" width="9.140625" style="10" customWidth="1"/>
    <col min="2193" max="2194" width="3.85546875" style="10" customWidth="1"/>
    <col min="2195" max="2195" width="10.5703125" style="10" customWidth="1"/>
    <col min="2196" max="2196" width="3.85546875" style="10" customWidth="1"/>
    <col min="2197" max="2199" width="14.42578125" style="10" customWidth="1"/>
    <col min="2200" max="2200" width="4.140625" style="10" customWidth="1"/>
    <col min="2201" max="2201" width="15" style="10" customWidth="1"/>
    <col min="2202" max="2203" width="9.140625" style="10" customWidth="1"/>
    <col min="2204" max="2204" width="11.5703125" style="10" customWidth="1"/>
    <col min="2205" max="2205" width="18.140625" style="10" customWidth="1"/>
    <col min="2206" max="2206" width="13.140625" style="10" customWidth="1"/>
    <col min="2207" max="2207" width="12.28515625" style="10" customWidth="1"/>
    <col min="2208" max="2445" width="9.140625" style="10"/>
    <col min="2446" max="2446" width="1.42578125" style="10" customWidth="1"/>
    <col min="2447" max="2447" width="59.5703125" style="10" customWidth="1"/>
    <col min="2448" max="2448" width="9.140625" style="10" customWidth="1"/>
    <col min="2449" max="2450" width="3.85546875" style="10" customWidth="1"/>
    <col min="2451" max="2451" width="10.5703125" style="10" customWidth="1"/>
    <col min="2452" max="2452" width="3.85546875" style="10" customWidth="1"/>
    <col min="2453" max="2455" width="14.42578125" style="10" customWidth="1"/>
    <col min="2456" max="2456" width="4.140625" style="10" customWidth="1"/>
    <col min="2457" max="2457" width="15" style="10" customWidth="1"/>
    <col min="2458" max="2459" width="9.140625" style="10" customWidth="1"/>
    <col min="2460" max="2460" width="11.5703125" style="10" customWidth="1"/>
    <col min="2461" max="2461" width="18.140625" style="10" customWidth="1"/>
    <col min="2462" max="2462" width="13.140625" style="10" customWidth="1"/>
    <col min="2463" max="2463" width="12.28515625" style="10" customWidth="1"/>
    <col min="2464" max="2701" width="9.140625" style="10"/>
    <col min="2702" max="2702" width="1.42578125" style="10" customWidth="1"/>
    <col min="2703" max="2703" width="59.5703125" style="10" customWidth="1"/>
    <col min="2704" max="2704" width="9.140625" style="10" customWidth="1"/>
    <col min="2705" max="2706" width="3.85546875" style="10" customWidth="1"/>
    <col min="2707" max="2707" width="10.5703125" style="10" customWidth="1"/>
    <col min="2708" max="2708" width="3.85546875" style="10" customWidth="1"/>
    <col min="2709" max="2711" width="14.42578125" style="10" customWidth="1"/>
    <col min="2712" max="2712" width="4.140625" style="10" customWidth="1"/>
    <col min="2713" max="2713" width="15" style="10" customWidth="1"/>
    <col min="2714" max="2715" width="9.140625" style="10" customWidth="1"/>
    <col min="2716" max="2716" width="11.5703125" style="10" customWidth="1"/>
    <col min="2717" max="2717" width="18.140625" style="10" customWidth="1"/>
    <col min="2718" max="2718" width="13.140625" style="10" customWidth="1"/>
    <col min="2719" max="2719" width="12.28515625" style="10" customWidth="1"/>
    <col min="2720" max="2957" width="9.140625" style="10"/>
    <col min="2958" max="2958" width="1.42578125" style="10" customWidth="1"/>
    <col min="2959" max="2959" width="59.5703125" style="10" customWidth="1"/>
    <col min="2960" max="2960" width="9.140625" style="10" customWidth="1"/>
    <col min="2961" max="2962" width="3.85546875" style="10" customWidth="1"/>
    <col min="2963" max="2963" width="10.5703125" style="10" customWidth="1"/>
    <col min="2964" max="2964" width="3.85546875" style="10" customWidth="1"/>
    <col min="2965" max="2967" width="14.42578125" style="10" customWidth="1"/>
    <col min="2968" max="2968" width="4.140625" style="10" customWidth="1"/>
    <col min="2969" max="2969" width="15" style="10" customWidth="1"/>
    <col min="2970" max="2971" width="9.140625" style="10" customWidth="1"/>
    <col min="2972" max="2972" width="11.5703125" style="10" customWidth="1"/>
    <col min="2973" max="2973" width="18.140625" style="10" customWidth="1"/>
    <col min="2974" max="2974" width="13.140625" style="10" customWidth="1"/>
    <col min="2975" max="2975" width="12.28515625" style="10" customWidth="1"/>
    <col min="2976" max="3213" width="9.140625" style="10"/>
    <col min="3214" max="3214" width="1.42578125" style="10" customWidth="1"/>
    <col min="3215" max="3215" width="59.5703125" style="10" customWidth="1"/>
    <col min="3216" max="3216" width="9.140625" style="10" customWidth="1"/>
    <col min="3217" max="3218" width="3.85546875" style="10" customWidth="1"/>
    <col min="3219" max="3219" width="10.5703125" style="10" customWidth="1"/>
    <col min="3220" max="3220" width="3.85546875" style="10" customWidth="1"/>
    <col min="3221" max="3223" width="14.42578125" style="10" customWidth="1"/>
    <col min="3224" max="3224" width="4.140625" style="10" customWidth="1"/>
    <col min="3225" max="3225" width="15" style="10" customWidth="1"/>
    <col min="3226" max="3227" width="9.140625" style="10" customWidth="1"/>
    <col min="3228" max="3228" width="11.5703125" style="10" customWidth="1"/>
    <col min="3229" max="3229" width="18.140625" style="10" customWidth="1"/>
    <col min="3230" max="3230" width="13.140625" style="10" customWidth="1"/>
    <col min="3231" max="3231" width="12.28515625" style="10" customWidth="1"/>
    <col min="3232" max="3469" width="9.140625" style="10"/>
    <col min="3470" max="3470" width="1.42578125" style="10" customWidth="1"/>
    <col min="3471" max="3471" width="59.5703125" style="10" customWidth="1"/>
    <col min="3472" max="3472" width="9.140625" style="10" customWidth="1"/>
    <col min="3473" max="3474" width="3.85546875" style="10" customWidth="1"/>
    <col min="3475" max="3475" width="10.5703125" style="10" customWidth="1"/>
    <col min="3476" max="3476" width="3.85546875" style="10" customWidth="1"/>
    <col min="3477" max="3479" width="14.42578125" style="10" customWidth="1"/>
    <col min="3480" max="3480" width="4.140625" style="10" customWidth="1"/>
    <col min="3481" max="3481" width="15" style="10" customWidth="1"/>
    <col min="3482" max="3483" width="9.140625" style="10" customWidth="1"/>
    <col min="3484" max="3484" width="11.5703125" style="10" customWidth="1"/>
    <col min="3485" max="3485" width="18.140625" style="10" customWidth="1"/>
    <col min="3486" max="3486" width="13.140625" style="10" customWidth="1"/>
    <col min="3487" max="3487" width="12.28515625" style="10" customWidth="1"/>
    <col min="3488" max="3725" width="9.140625" style="10"/>
    <col min="3726" max="3726" width="1.42578125" style="10" customWidth="1"/>
    <col min="3727" max="3727" width="59.5703125" style="10" customWidth="1"/>
    <col min="3728" max="3728" width="9.140625" style="10" customWidth="1"/>
    <col min="3729" max="3730" width="3.85546875" style="10" customWidth="1"/>
    <col min="3731" max="3731" width="10.5703125" style="10" customWidth="1"/>
    <col min="3732" max="3732" width="3.85546875" style="10" customWidth="1"/>
    <col min="3733" max="3735" width="14.42578125" style="10" customWidth="1"/>
    <col min="3736" max="3736" width="4.140625" style="10" customWidth="1"/>
    <col min="3737" max="3737" width="15" style="10" customWidth="1"/>
    <col min="3738" max="3739" width="9.140625" style="10" customWidth="1"/>
    <col min="3740" max="3740" width="11.5703125" style="10" customWidth="1"/>
    <col min="3741" max="3741" width="18.140625" style="10" customWidth="1"/>
    <col min="3742" max="3742" width="13.140625" style="10" customWidth="1"/>
    <col min="3743" max="3743" width="12.28515625" style="10" customWidth="1"/>
    <col min="3744" max="3981" width="9.140625" style="10"/>
    <col min="3982" max="3982" width="1.42578125" style="10" customWidth="1"/>
    <col min="3983" max="3983" width="59.5703125" style="10" customWidth="1"/>
    <col min="3984" max="3984" width="9.140625" style="10" customWidth="1"/>
    <col min="3985" max="3986" width="3.85546875" style="10" customWidth="1"/>
    <col min="3987" max="3987" width="10.5703125" style="10" customWidth="1"/>
    <col min="3988" max="3988" width="3.85546875" style="10" customWidth="1"/>
    <col min="3989" max="3991" width="14.42578125" style="10" customWidth="1"/>
    <col min="3992" max="3992" width="4.140625" style="10" customWidth="1"/>
    <col min="3993" max="3993" width="15" style="10" customWidth="1"/>
    <col min="3994" max="3995" width="9.140625" style="10" customWidth="1"/>
    <col min="3996" max="3996" width="11.5703125" style="10" customWidth="1"/>
    <col min="3997" max="3997" width="18.140625" style="10" customWidth="1"/>
    <col min="3998" max="3998" width="13.140625" style="10" customWidth="1"/>
    <col min="3999" max="3999" width="12.28515625" style="10" customWidth="1"/>
    <col min="4000" max="4237" width="9.140625" style="10"/>
    <col min="4238" max="4238" width="1.42578125" style="10" customWidth="1"/>
    <col min="4239" max="4239" width="59.5703125" style="10" customWidth="1"/>
    <col min="4240" max="4240" width="9.140625" style="10" customWidth="1"/>
    <col min="4241" max="4242" width="3.85546875" style="10" customWidth="1"/>
    <col min="4243" max="4243" width="10.5703125" style="10" customWidth="1"/>
    <col min="4244" max="4244" width="3.85546875" style="10" customWidth="1"/>
    <col min="4245" max="4247" width="14.42578125" style="10" customWidth="1"/>
    <col min="4248" max="4248" width="4.140625" style="10" customWidth="1"/>
    <col min="4249" max="4249" width="15" style="10" customWidth="1"/>
    <col min="4250" max="4251" width="9.140625" style="10" customWidth="1"/>
    <col min="4252" max="4252" width="11.5703125" style="10" customWidth="1"/>
    <col min="4253" max="4253" width="18.140625" style="10" customWidth="1"/>
    <col min="4254" max="4254" width="13.140625" style="10" customWidth="1"/>
    <col min="4255" max="4255" width="12.28515625" style="10" customWidth="1"/>
    <col min="4256" max="4493" width="9.140625" style="10"/>
    <col min="4494" max="4494" width="1.42578125" style="10" customWidth="1"/>
    <col min="4495" max="4495" width="59.5703125" style="10" customWidth="1"/>
    <col min="4496" max="4496" width="9.140625" style="10" customWidth="1"/>
    <col min="4497" max="4498" width="3.85546875" style="10" customWidth="1"/>
    <col min="4499" max="4499" width="10.5703125" style="10" customWidth="1"/>
    <col min="4500" max="4500" width="3.85546875" style="10" customWidth="1"/>
    <col min="4501" max="4503" width="14.42578125" style="10" customWidth="1"/>
    <col min="4504" max="4504" width="4.140625" style="10" customWidth="1"/>
    <col min="4505" max="4505" width="15" style="10" customWidth="1"/>
    <col min="4506" max="4507" width="9.140625" style="10" customWidth="1"/>
    <col min="4508" max="4508" width="11.5703125" style="10" customWidth="1"/>
    <col min="4509" max="4509" width="18.140625" style="10" customWidth="1"/>
    <col min="4510" max="4510" width="13.140625" style="10" customWidth="1"/>
    <col min="4511" max="4511" width="12.28515625" style="10" customWidth="1"/>
    <col min="4512" max="4749" width="9.140625" style="10"/>
    <col min="4750" max="4750" width="1.42578125" style="10" customWidth="1"/>
    <col min="4751" max="4751" width="59.5703125" style="10" customWidth="1"/>
    <col min="4752" max="4752" width="9.140625" style="10" customWidth="1"/>
    <col min="4753" max="4754" width="3.85546875" style="10" customWidth="1"/>
    <col min="4755" max="4755" width="10.5703125" style="10" customWidth="1"/>
    <col min="4756" max="4756" width="3.85546875" style="10" customWidth="1"/>
    <col min="4757" max="4759" width="14.42578125" style="10" customWidth="1"/>
    <col min="4760" max="4760" width="4.140625" style="10" customWidth="1"/>
    <col min="4761" max="4761" width="15" style="10" customWidth="1"/>
    <col min="4762" max="4763" width="9.140625" style="10" customWidth="1"/>
    <col min="4764" max="4764" width="11.5703125" style="10" customWidth="1"/>
    <col min="4765" max="4765" width="18.140625" style="10" customWidth="1"/>
    <col min="4766" max="4766" width="13.140625" style="10" customWidth="1"/>
    <col min="4767" max="4767" width="12.28515625" style="10" customWidth="1"/>
    <col min="4768" max="5005" width="9.140625" style="10"/>
    <col min="5006" max="5006" width="1.42578125" style="10" customWidth="1"/>
    <col min="5007" max="5007" width="59.5703125" style="10" customWidth="1"/>
    <col min="5008" max="5008" width="9.140625" style="10" customWidth="1"/>
    <col min="5009" max="5010" width="3.85546875" style="10" customWidth="1"/>
    <col min="5011" max="5011" width="10.5703125" style="10" customWidth="1"/>
    <col min="5012" max="5012" width="3.85546875" style="10" customWidth="1"/>
    <col min="5013" max="5015" width="14.42578125" style="10" customWidth="1"/>
    <col min="5016" max="5016" width="4.140625" style="10" customWidth="1"/>
    <col min="5017" max="5017" width="15" style="10" customWidth="1"/>
    <col min="5018" max="5019" width="9.140625" style="10" customWidth="1"/>
    <col min="5020" max="5020" width="11.5703125" style="10" customWidth="1"/>
    <col min="5021" max="5021" width="18.140625" style="10" customWidth="1"/>
    <col min="5022" max="5022" width="13.140625" style="10" customWidth="1"/>
    <col min="5023" max="5023" width="12.28515625" style="10" customWidth="1"/>
    <col min="5024" max="5261" width="9.140625" style="10"/>
    <col min="5262" max="5262" width="1.42578125" style="10" customWidth="1"/>
    <col min="5263" max="5263" width="59.5703125" style="10" customWidth="1"/>
    <col min="5264" max="5264" width="9.140625" style="10" customWidth="1"/>
    <col min="5265" max="5266" width="3.85546875" style="10" customWidth="1"/>
    <col min="5267" max="5267" width="10.5703125" style="10" customWidth="1"/>
    <col min="5268" max="5268" width="3.85546875" style="10" customWidth="1"/>
    <col min="5269" max="5271" width="14.42578125" style="10" customWidth="1"/>
    <col min="5272" max="5272" width="4.140625" style="10" customWidth="1"/>
    <col min="5273" max="5273" width="15" style="10" customWidth="1"/>
    <col min="5274" max="5275" width="9.140625" style="10" customWidth="1"/>
    <col min="5276" max="5276" width="11.5703125" style="10" customWidth="1"/>
    <col min="5277" max="5277" width="18.140625" style="10" customWidth="1"/>
    <col min="5278" max="5278" width="13.140625" style="10" customWidth="1"/>
    <col min="5279" max="5279" width="12.28515625" style="10" customWidth="1"/>
    <col min="5280" max="5517" width="9.140625" style="10"/>
    <col min="5518" max="5518" width="1.42578125" style="10" customWidth="1"/>
    <col min="5519" max="5519" width="59.5703125" style="10" customWidth="1"/>
    <col min="5520" max="5520" width="9.140625" style="10" customWidth="1"/>
    <col min="5521" max="5522" width="3.85546875" style="10" customWidth="1"/>
    <col min="5523" max="5523" width="10.5703125" style="10" customWidth="1"/>
    <col min="5524" max="5524" width="3.85546875" style="10" customWidth="1"/>
    <col min="5525" max="5527" width="14.42578125" style="10" customWidth="1"/>
    <col min="5528" max="5528" width="4.140625" style="10" customWidth="1"/>
    <col min="5529" max="5529" width="15" style="10" customWidth="1"/>
    <col min="5530" max="5531" width="9.140625" style="10" customWidth="1"/>
    <col min="5532" max="5532" width="11.5703125" style="10" customWidth="1"/>
    <col min="5533" max="5533" width="18.140625" style="10" customWidth="1"/>
    <col min="5534" max="5534" width="13.140625" style="10" customWidth="1"/>
    <col min="5535" max="5535" width="12.28515625" style="10" customWidth="1"/>
    <col min="5536" max="5773" width="9.140625" style="10"/>
    <col min="5774" max="5774" width="1.42578125" style="10" customWidth="1"/>
    <col min="5775" max="5775" width="59.5703125" style="10" customWidth="1"/>
    <col min="5776" max="5776" width="9.140625" style="10" customWidth="1"/>
    <col min="5777" max="5778" width="3.85546875" style="10" customWidth="1"/>
    <col min="5779" max="5779" width="10.5703125" style="10" customWidth="1"/>
    <col min="5780" max="5780" width="3.85546875" style="10" customWidth="1"/>
    <col min="5781" max="5783" width="14.42578125" style="10" customWidth="1"/>
    <col min="5784" max="5784" width="4.140625" style="10" customWidth="1"/>
    <col min="5785" max="5785" width="15" style="10" customWidth="1"/>
    <col min="5786" max="5787" width="9.140625" style="10" customWidth="1"/>
    <col min="5788" max="5788" width="11.5703125" style="10" customWidth="1"/>
    <col min="5789" max="5789" width="18.140625" style="10" customWidth="1"/>
    <col min="5790" max="5790" width="13.140625" style="10" customWidth="1"/>
    <col min="5791" max="5791" width="12.28515625" style="10" customWidth="1"/>
    <col min="5792" max="6029" width="9.140625" style="10"/>
    <col min="6030" max="6030" width="1.42578125" style="10" customWidth="1"/>
    <col min="6031" max="6031" width="59.5703125" style="10" customWidth="1"/>
    <col min="6032" max="6032" width="9.140625" style="10" customWidth="1"/>
    <col min="6033" max="6034" width="3.85546875" style="10" customWidth="1"/>
    <col min="6035" max="6035" width="10.5703125" style="10" customWidth="1"/>
    <col min="6036" max="6036" width="3.85546875" style="10" customWidth="1"/>
    <col min="6037" max="6039" width="14.42578125" style="10" customWidth="1"/>
    <col min="6040" max="6040" width="4.140625" style="10" customWidth="1"/>
    <col min="6041" max="6041" width="15" style="10" customWidth="1"/>
    <col min="6042" max="6043" width="9.140625" style="10" customWidth="1"/>
    <col min="6044" max="6044" width="11.5703125" style="10" customWidth="1"/>
    <col min="6045" max="6045" width="18.140625" style="10" customWidth="1"/>
    <col min="6046" max="6046" width="13.140625" style="10" customWidth="1"/>
    <col min="6047" max="6047" width="12.28515625" style="10" customWidth="1"/>
    <col min="6048" max="6285" width="9.140625" style="10"/>
    <col min="6286" max="6286" width="1.42578125" style="10" customWidth="1"/>
    <col min="6287" max="6287" width="59.5703125" style="10" customWidth="1"/>
    <col min="6288" max="6288" width="9.140625" style="10" customWidth="1"/>
    <col min="6289" max="6290" width="3.85546875" style="10" customWidth="1"/>
    <col min="6291" max="6291" width="10.5703125" style="10" customWidth="1"/>
    <col min="6292" max="6292" width="3.85546875" style="10" customWidth="1"/>
    <col min="6293" max="6295" width="14.42578125" style="10" customWidth="1"/>
    <col min="6296" max="6296" width="4.140625" style="10" customWidth="1"/>
    <col min="6297" max="6297" width="15" style="10" customWidth="1"/>
    <col min="6298" max="6299" width="9.140625" style="10" customWidth="1"/>
    <col min="6300" max="6300" width="11.5703125" style="10" customWidth="1"/>
    <col min="6301" max="6301" width="18.140625" style="10" customWidth="1"/>
    <col min="6302" max="6302" width="13.140625" style="10" customWidth="1"/>
    <col min="6303" max="6303" width="12.28515625" style="10" customWidth="1"/>
    <col min="6304" max="6541" width="9.140625" style="10"/>
    <col min="6542" max="6542" width="1.42578125" style="10" customWidth="1"/>
    <col min="6543" max="6543" width="59.5703125" style="10" customWidth="1"/>
    <col min="6544" max="6544" width="9.140625" style="10" customWidth="1"/>
    <col min="6545" max="6546" width="3.85546875" style="10" customWidth="1"/>
    <col min="6547" max="6547" width="10.5703125" style="10" customWidth="1"/>
    <col min="6548" max="6548" width="3.85546875" style="10" customWidth="1"/>
    <col min="6549" max="6551" width="14.42578125" style="10" customWidth="1"/>
    <col min="6552" max="6552" width="4.140625" style="10" customWidth="1"/>
    <col min="6553" max="6553" width="15" style="10" customWidth="1"/>
    <col min="6554" max="6555" width="9.140625" style="10" customWidth="1"/>
    <col min="6556" max="6556" width="11.5703125" style="10" customWidth="1"/>
    <col min="6557" max="6557" width="18.140625" style="10" customWidth="1"/>
    <col min="6558" max="6558" width="13.140625" style="10" customWidth="1"/>
    <col min="6559" max="6559" width="12.28515625" style="10" customWidth="1"/>
    <col min="6560" max="6797" width="9.140625" style="10"/>
    <col min="6798" max="6798" width="1.42578125" style="10" customWidth="1"/>
    <col min="6799" max="6799" width="59.5703125" style="10" customWidth="1"/>
    <col min="6800" max="6800" width="9.140625" style="10" customWidth="1"/>
    <col min="6801" max="6802" width="3.85546875" style="10" customWidth="1"/>
    <col min="6803" max="6803" width="10.5703125" style="10" customWidth="1"/>
    <col min="6804" max="6804" width="3.85546875" style="10" customWidth="1"/>
    <col min="6805" max="6807" width="14.42578125" style="10" customWidth="1"/>
    <col min="6808" max="6808" width="4.140625" style="10" customWidth="1"/>
    <col min="6809" max="6809" width="15" style="10" customWidth="1"/>
    <col min="6810" max="6811" width="9.140625" style="10" customWidth="1"/>
    <col min="6812" max="6812" width="11.5703125" style="10" customWidth="1"/>
    <col min="6813" max="6813" width="18.140625" style="10" customWidth="1"/>
    <col min="6814" max="6814" width="13.140625" style="10" customWidth="1"/>
    <col min="6815" max="6815" width="12.28515625" style="10" customWidth="1"/>
    <col min="6816" max="7053" width="9.140625" style="10"/>
    <col min="7054" max="7054" width="1.42578125" style="10" customWidth="1"/>
    <col min="7055" max="7055" width="59.5703125" style="10" customWidth="1"/>
    <col min="7056" max="7056" width="9.140625" style="10" customWidth="1"/>
    <col min="7057" max="7058" width="3.85546875" style="10" customWidth="1"/>
    <col min="7059" max="7059" width="10.5703125" style="10" customWidth="1"/>
    <col min="7060" max="7060" width="3.85546875" style="10" customWidth="1"/>
    <col min="7061" max="7063" width="14.42578125" style="10" customWidth="1"/>
    <col min="7064" max="7064" width="4.140625" style="10" customWidth="1"/>
    <col min="7065" max="7065" width="15" style="10" customWidth="1"/>
    <col min="7066" max="7067" width="9.140625" style="10" customWidth="1"/>
    <col min="7068" max="7068" width="11.5703125" style="10" customWidth="1"/>
    <col min="7069" max="7069" width="18.140625" style="10" customWidth="1"/>
    <col min="7070" max="7070" width="13.140625" style="10" customWidth="1"/>
    <col min="7071" max="7071" width="12.28515625" style="10" customWidth="1"/>
    <col min="7072" max="7309" width="9.140625" style="10"/>
    <col min="7310" max="7310" width="1.42578125" style="10" customWidth="1"/>
    <col min="7311" max="7311" width="59.5703125" style="10" customWidth="1"/>
    <col min="7312" max="7312" width="9.140625" style="10" customWidth="1"/>
    <col min="7313" max="7314" width="3.85546875" style="10" customWidth="1"/>
    <col min="7315" max="7315" width="10.5703125" style="10" customWidth="1"/>
    <col min="7316" max="7316" width="3.85546875" style="10" customWidth="1"/>
    <col min="7317" max="7319" width="14.42578125" style="10" customWidth="1"/>
    <col min="7320" max="7320" width="4.140625" style="10" customWidth="1"/>
    <col min="7321" max="7321" width="15" style="10" customWidth="1"/>
    <col min="7322" max="7323" width="9.140625" style="10" customWidth="1"/>
    <col min="7324" max="7324" width="11.5703125" style="10" customWidth="1"/>
    <col min="7325" max="7325" width="18.140625" style="10" customWidth="1"/>
    <col min="7326" max="7326" width="13.140625" style="10" customWidth="1"/>
    <col min="7327" max="7327" width="12.28515625" style="10" customWidth="1"/>
    <col min="7328" max="7565" width="9.140625" style="10"/>
    <col min="7566" max="7566" width="1.42578125" style="10" customWidth="1"/>
    <col min="7567" max="7567" width="59.5703125" style="10" customWidth="1"/>
    <col min="7568" max="7568" width="9.140625" style="10" customWidth="1"/>
    <col min="7569" max="7570" width="3.85546875" style="10" customWidth="1"/>
    <col min="7571" max="7571" width="10.5703125" style="10" customWidth="1"/>
    <col min="7572" max="7572" width="3.85546875" style="10" customWidth="1"/>
    <col min="7573" max="7575" width="14.42578125" style="10" customWidth="1"/>
    <col min="7576" max="7576" width="4.140625" style="10" customWidth="1"/>
    <col min="7577" max="7577" width="15" style="10" customWidth="1"/>
    <col min="7578" max="7579" width="9.140625" style="10" customWidth="1"/>
    <col min="7580" max="7580" width="11.5703125" style="10" customWidth="1"/>
    <col min="7581" max="7581" width="18.140625" style="10" customWidth="1"/>
    <col min="7582" max="7582" width="13.140625" style="10" customWidth="1"/>
    <col min="7583" max="7583" width="12.28515625" style="10" customWidth="1"/>
    <col min="7584" max="7821" width="9.140625" style="10"/>
    <col min="7822" max="7822" width="1.42578125" style="10" customWidth="1"/>
    <col min="7823" max="7823" width="59.5703125" style="10" customWidth="1"/>
    <col min="7824" max="7824" width="9.140625" style="10" customWidth="1"/>
    <col min="7825" max="7826" width="3.85546875" style="10" customWidth="1"/>
    <col min="7827" max="7827" width="10.5703125" style="10" customWidth="1"/>
    <col min="7828" max="7828" width="3.85546875" style="10" customWidth="1"/>
    <col min="7829" max="7831" width="14.42578125" style="10" customWidth="1"/>
    <col min="7832" max="7832" width="4.140625" style="10" customWidth="1"/>
    <col min="7833" max="7833" width="15" style="10" customWidth="1"/>
    <col min="7834" max="7835" width="9.140625" style="10" customWidth="1"/>
    <col min="7836" max="7836" width="11.5703125" style="10" customWidth="1"/>
    <col min="7837" max="7837" width="18.140625" style="10" customWidth="1"/>
    <col min="7838" max="7838" width="13.140625" style="10" customWidth="1"/>
    <col min="7839" max="7839" width="12.28515625" style="10" customWidth="1"/>
    <col min="7840" max="8077" width="9.140625" style="10"/>
    <col min="8078" max="8078" width="1.42578125" style="10" customWidth="1"/>
    <col min="8079" max="8079" width="59.5703125" style="10" customWidth="1"/>
    <col min="8080" max="8080" width="9.140625" style="10" customWidth="1"/>
    <col min="8081" max="8082" width="3.85546875" style="10" customWidth="1"/>
    <col min="8083" max="8083" width="10.5703125" style="10" customWidth="1"/>
    <col min="8084" max="8084" width="3.85546875" style="10" customWidth="1"/>
    <col min="8085" max="8087" width="14.42578125" style="10" customWidth="1"/>
    <col min="8088" max="8088" width="4.140625" style="10" customWidth="1"/>
    <col min="8089" max="8089" width="15" style="10" customWidth="1"/>
    <col min="8090" max="8091" width="9.140625" style="10" customWidth="1"/>
    <col min="8092" max="8092" width="11.5703125" style="10" customWidth="1"/>
    <col min="8093" max="8093" width="18.140625" style="10" customWidth="1"/>
    <col min="8094" max="8094" width="13.140625" style="10" customWidth="1"/>
    <col min="8095" max="8095" width="12.28515625" style="10" customWidth="1"/>
    <col min="8096" max="8333" width="9.140625" style="10"/>
    <col min="8334" max="8334" width="1.42578125" style="10" customWidth="1"/>
    <col min="8335" max="8335" width="59.5703125" style="10" customWidth="1"/>
    <col min="8336" max="8336" width="9.140625" style="10" customWidth="1"/>
    <col min="8337" max="8338" width="3.85546875" style="10" customWidth="1"/>
    <col min="8339" max="8339" width="10.5703125" style="10" customWidth="1"/>
    <col min="8340" max="8340" width="3.85546875" style="10" customWidth="1"/>
    <col min="8341" max="8343" width="14.42578125" style="10" customWidth="1"/>
    <col min="8344" max="8344" width="4.140625" style="10" customWidth="1"/>
    <col min="8345" max="8345" width="15" style="10" customWidth="1"/>
    <col min="8346" max="8347" width="9.140625" style="10" customWidth="1"/>
    <col min="8348" max="8348" width="11.5703125" style="10" customWidth="1"/>
    <col min="8349" max="8349" width="18.140625" style="10" customWidth="1"/>
    <col min="8350" max="8350" width="13.140625" style="10" customWidth="1"/>
    <col min="8351" max="8351" width="12.28515625" style="10" customWidth="1"/>
    <col min="8352" max="8589" width="9.140625" style="10"/>
    <col min="8590" max="8590" width="1.42578125" style="10" customWidth="1"/>
    <col min="8591" max="8591" width="59.5703125" style="10" customWidth="1"/>
    <col min="8592" max="8592" width="9.140625" style="10" customWidth="1"/>
    <col min="8593" max="8594" width="3.85546875" style="10" customWidth="1"/>
    <col min="8595" max="8595" width="10.5703125" style="10" customWidth="1"/>
    <col min="8596" max="8596" width="3.85546875" style="10" customWidth="1"/>
    <col min="8597" max="8599" width="14.42578125" style="10" customWidth="1"/>
    <col min="8600" max="8600" width="4.140625" style="10" customWidth="1"/>
    <col min="8601" max="8601" width="15" style="10" customWidth="1"/>
    <col min="8602" max="8603" width="9.140625" style="10" customWidth="1"/>
    <col min="8604" max="8604" width="11.5703125" style="10" customWidth="1"/>
    <col min="8605" max="8605" width="18.140625" style="10" customWidth="1"/>
    <col min="8606" max="8606" width="13.140625" style="10" customWidth="1"/>
    <col min="8607" max="8607" width="12.28515625" style="10" customWidth="1"/>
    <col min="8608" max="8845" width="9.140625" style="10"/>
    <col min="8846" max="8846" width="1.42578125" style="10" customWidth="1"/>
    <col min="8847" max="8847" width="59.5703125" style="10" customWidth="1"/>
    <col min="8848" max="8848" width="9.140625" style="10" customWidth="1"/>
    <col min="8849" max="8850" width="3.85546875" style="10" customWidth="1"/>
    <col min="8851" max="8851" width="10.5703125" style="10" customWidth="1"/>
    <col min="8852" max="8852" width="3.85546875" style="10" customWidth="1"/>
    <col min="8853" max="8855" width="14.42578125" style="10" customWidth="1"/>
    <col min="8856" max="8856" width="4.140625" style="10" customWidth="1"/>
    <col min="8857" max="8857" width="15" style="10" customWidth="1"/>
    <col min="8858" max="8859" width="9.140625" style="10" customWidth="1"/>
    <col min="8860" max="8860" width="11.5703125" style="10" customWidth="1"/>
    <col min="8861" max="8861" width="18.140625" style="10" customWidth="1"/>
    <col min="8862" max="8862" width="13.140625" style="10" customWidth="1"/>
    <col min="8863" max="8863" width="12.28515625" style="10" customWidth="1"/>
    <col min="8864" max="9101" width="9.140625" style="10"/>
    <col min="9102" max="9102" width="1.42578125" style="10" customWidth="1"/>
    <col min="9103" max="9103" width="59.5703125" style="10" customWidth="1"/>
    <col min="9104" max="9104" width="9.140625" style="10" customWidth="1"/>
    <col min="9105" max="9106" width="3.85546875" style="10" customWidth="1"/>
    <col min="9107" max="9107" width="10.5703125" style="10" customWidth="1"/>
    <col min="9108" max="9108" width="3.85546875" style="10" customWidth="1"/>
    <col min="9109" max="9111" width="14.42578125" style="10" customWidth="1"/>
    <col min="9112" max="9112" width="4.140625" style="10" customWidth="1"/>
    <col min="9113" max="9113" width="15" style="10" customWidth="1"/>
    <col min="9114" max="9115" width="9.140625" style="10" customWidth="1"/>
    <col min="9116" max="9116" width="11.5703125" style="10" customWidth="1"/>
    <col min="9117" max="9117" width="18.140625" style="10" customWidth="1"/>
    <col min="9118" max="9118" width="13.140625" style="10" customWidth="1"/>
    <col min="9119" max="9119" width="12.28515625" style="10" customWidth="1"/>
    <col min="9120" max="9357" width="9.140625" style="10"/>
    <col min="9358" max="9358" width="1.42578125" style="10" customWidth="1"/>
    <col min="9359" max="9359" width="59.5703125" style="10" customWidth="1"/>
    <col min="9360" max="9360" width="9.140625" style="10" customWidth="1"/>
    <col min="9361" max="9362" width="3.85546875" style="10" customWidth="1"/>
    <col min="9363" max="9363" width="10.5703125" style="10" customWidth="1"/>
    <col min="9364" max="9364" width="3.85546875" style="10" customWidth="1"/>
    <col min="9365" max="9367" width="14.42578125" style="10" customWidth="1"/>
    <col min="9368" max="9368" width="4.140625" style="10" customWidth="1"/>
    <col min="9369" max="9369" width="15" style="10" customWidth="1"/>
    <col min="9370" max="9371" width="9.140625" style="10" customWidth="1"/>
    <col min="9372" max="9372" width="11.5703125" style="10" customWidth="1"/>
    <col min="9373" max="9373" width="18.140625" style="10" customWidth="1"/>
    <col min="9374" max="9374" width="13.140625" style="10" customWidth="1"/>
    <col min="9375" max="9375" width="12.28515625" style="10" customWidth="1"/>
    <col min="9376" max="9613" width="9.140625" style="10"/>
    <col min="9614" max="9614" width="1.42578125" style="10" customWidth="1"/>
    <col min="9615" max="9615" width="59.5703125" style="10" customWidth="1"/>
    <col min="9616" max="9616" width="9.140625" style="10" customWidth="1"/>
    <col min="9617" max="9618" width="3.85546875" style="10" customWidth="1"/>
    <col min="9619" max="9619" width="10.5703125" style="10" customWidth="1"/>
    <col min="9620" max="9620" width="3.85546875" style="10" customWidth="1"/>
    <col min="9621" max="9623" width="14.42578125" style="10" customWidth="1"/>
    <col min="9624" max="9624" width="4.140625" style="10" customWidth="1"/>
    <col min="9625" max="9625" width="15" style="10" customWidth="1"/>
    <col min="9626" max="9627" width="9.140625" style="10" customWidth="1"/>
    <col min="9628" max="9628" width="11.5703125" style="10" customWidth="1"/>
    <col min="9629" max="9629" width="18.140625" style="10" customWidth="1"/>
    <col min="9630" max="9630" width="13.140625" style="10" customWidth="1"/>
    <col min="9631" max="9631" width="12.28515625" style="10" customWidth="1"/>
    <col min="9632" max="9869" width="9.140625" style="10"/>
    <col min="9870" max="9870" width="1.42578125" style="10" customWidth="1"/>
    <col min="9871" max="9871" width="59.5703125" style="10" customWidth="1"/>
    <col min="9872" max="9872" width="9.140625" style="10" customWidth="1"/>
    <col min="9873" max="9874" width="3.85546875" style="10" customWidth="1"/>
    <col min="9875" max="9875" width="10.5703125" style="10" customWidth="1"/>
    <col min="9876" max="9876" width="3.85546875" style="10" customWidth="1"/>
    <col min="9877" max="9879" width="14.42578125" style="10" customWidth="1"/>
    <col min="9880" max="9880" width="4.140625" style="10" customWidth="1"/>
    <col min="9881" max="9881" width="15" style="10" customWidth="1"/>
    <col min="9882" max="9883" width="9.140625" style="10" customWidth="1"/>
    <col min="9884" max="9884" width="11.5703125" style="10" customWidth="1"/>
    <col min="9885" max="9885" width="18.140625" style="10" customWidth="1"/>
    <col min="9886" max="9886" width="13.140625" style="10" customWidth="1"/>
    <col min="9887" max="9887" width="12.28515625" style="10" customWidth="1"/>
    <col min="9888" max="10125" width="9.140625" style="10"/>
    <col min="10126" max="10126" width="1.42578125" style="10" customWidth="1"/>
    <col min="10127" max="10127" width="59.5703125" style="10" customWidth="1"/>
    <col min="10128" max="10128" width="9.140625" style="10" customWidth="1"/>
    <col min="10129" max="10130" width="3.85546875" style="10" customWidth="1"/>
    <col min="10131" max="10131" width="10.5703125" style="10" customWidth="1"/>
    <col min="10132" max="10132" width="3.85546875" style="10" customWidth="1"/>
    <col min="10133" max="10135" width="14.42578125" style="10" customWidth="1"/>
    <col min="10136" max="10136" width="4.140625" style="10" customWidth="1"/>
    <col min="10137" max="10137" width="15" style="10" customWidth="1"/>
    <col min="10138" max="10139" width="9.140625" style="10" customWidth="1"/>
    <col min="10140" max="10140" width="11.5703125" style="10" customWidth="1"/>
    <col min="10141" max="10141" width="18.140625" style="10" customWidth="1"/>
    <col min="10142" max="10142" width="13.140625" style="10" customWidth="1"/>
    <col min="10143" max="10143" width="12.28515625" style="10" customWidth="1"/>
    <col min="10144" max="10381" width="9.140625" style="10"/>
    <col min="10382" max="10382" width="1.42578125" style="10" customWidth="1"/>
    <col min="10383" max="10383" width="59.5703125" style="10" customWidth="1"/>
    <col min="10384" max="10384" width="9.140625" style="10" customWidth="1"/>
    <col min="10385" max="10386" width="3.85546875" style="10" customWidth="1"/>
    <col min="10387" max="10387" width="10.5703125" style="10" customWidth="1"/>
    <col min="10388" max="10388" width="3.85546875" style="10" customWidth="1"/>
    <col min="10389" max="10391" width="14.42578125" style="10" customWidth="1"/>
    <col min="10392" max="10392" width="4.140625" style="10" customWidth="1"/>
    <col min="10393" max="10393" width="15" style="10" customWidth="1"/>
    <col min="10394" max="10395" width="9.140625" style="10" customWidth="1"/>
    <col min="10396" max="10396" width="11.5703125" style="10" customWidth="1"/>
    <col min="10397" max="10397" width="18.140625" style="10" customWidth="1"/>
    <col min="10398" max="10398" width="13.140625" style="10" customWidth="1"/>
    <col min="10399" max="10399" width="12.28515625" style="10" customWidth="1"/>
    <col min="10400" max="10637" width="9.140625" style="10"/>
    <col min="10638" max="10638" width="1.42578125" style="10" customWidth="1"/>
    <col min="10639" max="10639" width="59.5703125" style="10" customWidth="1"/>
    <col min="10640" max="10640" width="9.140625" style="10" customWidth="1"/>
    <col min="10641" max="10642" width="3.85546875" style="10" customWidth="1"/>
    <col min="10643" max="10643" width="10.5703125" style="10" customWidth="1"/>
    <col min="10644" max="10644" width="3.85546875" style="10" customWidth="1"/>
    <col min="10645" max="10647" width="14.42578125" style="10" customWidth="1"/>
    <col min="10648" max="10648" width="4.140625" style="10" customWidth="1"/>
    <col min="10649" max="10649" width="15" style="10" customWidth="1"/>
    <col min="10650" max="10651" width="9.140625" style="10" customWidth="1"/>
    <col min="10652" max="10652" width="11.5703125" style="10" customWidth="1"/>
    <col min="10653" max="10653" width="18.140625" style="10" customWidth="1"/>
    <col min="10654" max="10654" width="13.140625" style="10" customWidth="1"/>
    <col min="10655" max="10655" width="12.28515625" style="10" customWidth="1"/>
    <col min="10656" max="10893" width="9.140625" style="10"/>
    <col min="10894" max="10894" width="1.42578125" style="10" customWidth="1"/>
    <col min="10895" max="10895" width="59.5703125" style="10" customWidth="1"/>
    <col min="10896" max="10896" width="9.140625" style="10" customWidth="1"/>
    <col min="10897" max="10898" width="3.85546875" style="10" customWidth="1"/>
    <col min="10899" max="10899" width="10.5703125" style="10" customWidth="1"/>
    <col min="10900" max="10900" width="3.85546875" style="10" customWidth="1"/>
    <col min="10901" max="10903" width="14.42578125" style="10" customWidth="1"/>
    <col min="10904" max="10904" width="4.140625" style="10" customWidth="1"/>
    <col min="10905" max="10905" width="15" style="10" customWidth="1"/>
    <col min="10906" max="10907" width="9.140625" style="10" customWidth="1"/>
    <col min="10908" max="10908" width="11.5703125" style="10" customWidth="1"/>
    <col min="10909" max="10909" width="18.140625" style="10" customWidth="1"/>
    <col min="10910" max="10910" width="13.140625" style="10" customWidth="1"/>
    <col min="10911" max="10911" width="12.28515625" style="10" customWidth="1"/>
    <col min="10912" max="11149" width="9.140625" style="10"/>
    <col min="11150" max="11150" width="1.42578125" style="10" customWidth="1"/>
    <col min="11151" max="11151" width="59.5703125" style="10" customWidth="1"/>
    <col min="11152" max="11152" width="9.140625" style="10" customWidth="1"/>
    <col min="11153" max="11154" width="3.85546875" style="10" customWidth="1"/>
    <col min="11155" max="11155" width="10.5703125" style="10" customWidth="1"/>
    <col min="11156" max="11156" width="3.85546875" style="10" customWidth="1"/>
    <col min="11157" max="11159" width="14.42578125" style="10" customWidth="1"/>
    <col min="11160" max="11160" width="4.140625" style="10" customWidth="1"/>
    <col min="11161" max="11161" width="15" style="10" customWidth="1"/>
    <col min="11162" max="11163" width="9.140625" style="10" customWidth="1"/>
    <col min="11164" max="11164" width="11.5703125" style="10" customWidth="1"/>
    <col min="11165" max="11165" width="18.140625" style="10" customWidth="1"/>
    <col min="11166" max="11166" width="13.140625" style="10" customWidth="1"/>
    <col min="11167" max="11167" width="12.28515625" style="10" customWidth="1"/>
    <col min="11168" max="11405" width="9.140625" style="10"/>
    <col min="11406" max="11406" width="1.42578125" style="10" customWidth="1"/>
    <col min="11407" max="11407" width="59.5703125" style="10" customWidth="1"/>
    <col min="11408" max="11408" width="9.140625" style="10" customWidth="1"/>
    <col min="11409" max="11410" width="3.85546875" style="10" customWidth="1"/>
    <col min="11411" max="11411" width="10.5703125" style="10" customWidth="1"/>
    <col min="11412" max="11412" width="3.85546875" style="10" customWidth="1"/>
    <col min="11413" max="11415" width="14.42578125" style="10" customWidth="1"/>
    <col min="11416" max="11416" width="4.140625" style="10" customWidth="1"/>
    <col min="11417" max="11417" width="15" style="10" customWidth="1"/>
    <col min="11418" max="11419" width="9.140625" style="10" customWidth="1"/>
    <col min="11420" max="11420" width="11.5703125" style="10" customWidth="1"/>
    <col min="11421" max="11421" width="18.140625" style="10" customWidth="1"/>
    <col min="11422" max="11422" width="13.140625" style="10" customWidth="1"/>
    <col min="11423" max="11423" width="12.28515625" style="10" customWidth="1"/>
    <col min="11424" max="11661" width="9.140625" style="10"/>
    <col min="11662" max="11662" width="1.42578125" style="10" customWidth="1"/>
    <col min="11663" max="11663" width="59.5703125" style="10" customWidth="1"/>
    <col min="11664" max="11664" width="9.140625" style="10" customWidth="1"/>
    <col min="11665" max="11666" width="3.85546875" style="10" customWidth="1"/>
    <col min="11667" max="11667" width="10.5703125" style="10" customWidth="1"/>
    <col min="11668" max="11668" width="3.85546875" style="10" customWidth="1"/>
    <col min="11669" max="11671" width="14.42578125" style="10" customWidth="1"/>
    <col min="11672" max="11672" width="4.140625" style="10" customWidth="1"/>
    <col min="11673" max="11673" width="15" style="10" customWidth="1"/>
    <col min="11674" max="11675" width="9.140625" style="10" customWidth="1"/>
    <col min="11676" max="11676" width="11.5703125" style="10" customWidth="1"/>
    <col min="11677" max="11677" width="18.140625" style="10" customWidth="1"/>
    <col min="11678" max="11678" width="13.140625" style="10" customWidth="1"/>
    <col min="11679" max="11679" width="12.28515625" style="10" customWidth="1"/>
    <col min="11680" max="11917" width="9.140625" style="10"/>
    <col min="11918" max="11918" width="1.42578125" style="10" customWidth="1"/>
    <col min="11919" max="11919" width="59.5703125" style="10" customWidth="1"/>
    <col min="11920" max="11920" width="9.140625" style="10" customWidth="1"/>
    <col min="11921" max="11922" width="3.85546875" style="10" customWidth="1"/>
    <col min="11923" max="11923" width="10.5703125" style="10" customWidth="1"/>
    <col min="11924" max="11924" width="3.85546875" style="10" customWidth="1"/>
    <col min="11925" max="11927" width="14.42578125" style="10" customWidth="1"/>
    <col min="11928" max="11928" width="4.140625" style="10" customWidth="1"/>
    <col min="11929" max="11929" width="15" style="10" customWidth="1"/>
    <col min="11930" max="11931" width="9.140625" style="10" customWidth="1"/>
    <col min="11932" max="11932" width="11.5703125" style="10" customWidth="1"/>
    <col min="11933" max="11933" width="18.140625" style="10" customWidth="1"/>
    <col min="11934" max="11934" width="13.140625" style="10" customWidth="1"/>
    <col min="11935" max="11935" width="12.28515625" style="10" customWidth="1"/>
    <col min="11936" max="12173" width="9.140625" style="10"/>
    <col min="12174" max="12174" width="1.42578125" style="10" customWidth="1"/>
    <col min="12175" max="12175" width="59.5703125" style="10" customWidth="1"/>
    <col min="12176" max="12176" width="9.140625" style="10" customWidth="1"/>
    <col min="12177" max="12178" width="3.85546875" style="10" customWidth="1"/>
    <col min="12179" max="12179" width="10.5703125" style="10" customWidth="1"/>
    <col min="12180" max="12180" width="3.85546875" style="10" customWidth="1"/>
    <col min="12181" max="12183" width="14.42578125" style="10" customWidth="1"/>
    <col min="12184" max="12184" width="4.140625" style="10" customWidth="1"/>
    <col min="12185" max="12185" width="15" style="10" customWidth="1"/>
    <col min="12186" max="12187" width="9.140625" style="10" customWidth="1"/>
    <col min="12188" max="12188" width="11.5703125" style="10" customWidth="1"/>
    <col min="12189" max="12189" width="18.140625" style="10" customWidth="1"/>
    <col min="12190" max="12190" width="13.140625" style="10" customWidth="1"/>
    <col min="12191" max="12191" width="12.28515625" style="10" customWidth="1"/>
    <col min="12192" max="12429" width="9.140625" style="10"/>
    <col min="12430" max="12430" width="1.42578125" style="10" customWidth="1"/>
    <col min="12431" max="12431" width="59.5703125" style="10" customWidth="1"/>
    <col min="12432" max="12432" width="9.140625" style="10" customWidth="1"/>
    <col min="12433" max="12434" width="3.85546875" style="10" customWidth="1"/>
    <col min="12435" max="12435" width="10.5703125" style="10" customWidth="1"/>
    <col min="12436" max="12436" width="3.85546875" style="10" customWidth="1"/>
    <col min="12437" max="12439" width="14.42578125" style="10" customWidth="1"/>
    <col min="12440" max="12440" width="4.140625" style="10" customWidth="1"/>
    <col min="12441" max="12441" width="15" style="10" customWidth="1"/>
    <col min="12442" max="12443" width="9.140625" style="10" customWidth="1"/>
    <col min="12444" max="12444" width="11.5703125" style="10" customWidth="1"/>
    <col min="12445" max="12445" width="18.140625" style="10" customWidth="1"/>
    <col min="12446" max="12446" width="13.140625" style="10" customWidth="1"/>
    <col min="12447" max="12447" width="12.28515625" style="10" customWidth="1"/>
    <col min="12448" max="12685" width="9.140625" style="10"/>
    <col min="12686" max="12686" width="1.42578125" style="10" customWidth="1"/>
    <col min="12687" max="12687" width="59.5703125" style="10" customWidth="1"/>
    <col min="12688" max="12688" width="9.140625" style="10" customWidth="1"/>
    <col min="12689" max="12690" width="3.85546875" style="10" customWidth="1"/>
    <col min="12691" max="12691" width="10.5703125" style="10" customWidth="1"/>
    <col min="12692" max="12692" width="3.85546875" style="10" customWidth="1"/>
    <col min="12693" max="12695" width="14.42578125" style="10" customWidth="1"/>
    <col min="12696" max="12696" width="4.140625" style="10" customWidth="1"/>
    <col min="12697" max="12697" width="15" style="10" customWidth="1"/>
    <col min="12698" max="12699" width="9.140625" style="10" customWidth="1"/>
    <col min="12700" max="12700" width="11.5703125" style="10" customWidth="1"/>
    <col min="12701" max="12701" width="18.140625" style="10" customWidth="1"/>
    <col min="12702" max="12702" width="13.140625" style="10" customWidth="1"/>
    <col min="12703" max="12703" width="12.28515625" style="10" customWidth="1"/>
    <col min="12704" max="12941" width="9.140625" style="10"/>
    <col min="12942" max="12942" width="1.42578125" style="10" customWidth="1"/>
    <col min="12943" max="12943" width="59.5703125" style="10" customWidth="1"/>
    <col min="12944" max="12944" width="9.140625" style="10" customWidth="1"/>
    <col min="12945" max="12946" width="3.85546875" style="10" customWidth="1"/>
    <col min="12947" max="12947" width="10.5703125" style="10" customWidth="1"/>
    <col min="12948" max="12948" width="3.85546875" style="10" customWidth="1"/>
    <col min="12949" max="12951" width="14.42578125" style="10" customWidth="1"/>
    <col min="12952" max="12952" width="4.140625" style="10" customWidth="1"/>
    <col min="12953" max="12953" width="15" style="10" customWidth="1"/>
    <col min="12954" max="12955" width="9.140625" style="10" customWidth="1"/>
    <col min="12956" max="12956" width="11.5703125" style="10" customWidth="1"/>
    <col min="12957" max="12957" width="18.140625" style="10" customWidth="1"/>
    <col min="12958" max="12958" width="13.140625" style="10" customWidth="1"/>
    <col min="12959" max="12959" width="12.28515625" style="10" customWidth="1"/>
    <col min="12960" max="13197" width="9.140625" style="10"/>
    <col min="13198" max="13198" width="1.42578125" style="10" customWidth="1"/>
    <col min="13199" max="13199" width="59.5703125" style="10" customWidth="1"/>
    <col min="13200" max="13200" width="9.140625" style="10" customWidth="1"/>
    <col min="13201" max="13202" width="3.85546875" style="10" customWidth="1"/>
    <col min="13203" max="13203" width="10.5703125" style="10" customWidth="1"/>
    <col min="13204" max="13204" width="3.85546875" style="10" customWidth="1"/>
    <col min="13205" max="13207" width="14.42578125" style="10" customWidth="1"/>
    <col min="13208" max="13208" width="4.140625" style="10" customWidth="1"/>
    <col min="13209" max="13209" width="15" style="10" customWidth="1"/>
    <col min="13210" max="13211" width="9.140625" style="10" customWidth="1"/>
    <col min="13212" max="13212" width="11.5703125" style="10" customWidth="1"/>
    <col min="13213" max="13213" width="18.140625" style="10" customWidth="1"/>
    <col min="13214" max="13214" width="13.140625" style="10" customWidth="1"/>
    <col min="13215" max="13215" width="12.28515625" style="10" customWidth="1"/>
    <col min="13216" max="13453" width="9.140625" style="10"/>
    <col min="13454" max="13454" width="1.42578125" style="10" customWidth="1"/>
    <col min="13455" max="13455" width="59.5703125" style="10" customWidth="1"/>
    <col min="13456" max="13456" width="9.140625" style="10" customWidth="1"/>
    <col min="13457" max="13458" width="3.85546875" style="10" customWidth="1"/>
    <col min="13459" max="13459" width="10.5703125" style="10" customWidth="1"/>
    <col min="13460" max="13460" width="3.85546875" style="10" customWidth="1"/>
    <col min="13461" max="13463" width="14.42578125" style="10" customWidth="1"/>
    <col min="13464" max="13464" width="4.140625" style="10" customWidth="1"/>
    <col min="13465" max="13465" width="15" style="10" customWidth="1"/>
    <col min="13466" max="13467" width="9.140625" style="10" customWidth="1"/>
    <col min="13468" max="13468" width="11.5703125" style="10" customWidth="1"/>
    <col min="13469" max="13469" width="18.140625" style="10" customWidth="1"/>
    <col min="13470" max="13470" width="13.140625" style="10" customWidth="1"/>
    <col min="13471" max="13471" width="12.28515625" style="10" customWidth="1"/>
    <col min="13472" max="13709" width="9.140625" style="10"/>
    <col min="13710" max="13710" width="1.42578125" style="10" customWidth="1"/>
    <col min="13711" max="13711" width="59.5703125" style="10" customWidth="1"/>
    <col min="13712" max="13712" width="9.140625" style="10" customWidth="1"/>
    <col min="13713" max="13714" width="3.85546875" style="10" customWidth="1"/>
    <col min="13715" max="13715" width="10.5703125" style="10" customWidth="1"/>
    <col min="13716" max="13716" width="3.85546875" style="10" customWidth="1"/>
    <col min="13717" max="13719" width="14.42578125" style="10" customWidth="1"/>
    <col min="13720" max="13720" width="4.140625" style="10" customWidth="1"/>
    <col min="13721" max="13721" width="15" style="10" customWidth="1"/>
    <col min="13722" max="13723" width="9.140625" style="10" customWidth="1"/>
    <col min="13724" max="13724" width="11.5703125" style="10" customWidth="1"/>
    <col min="13725" max="13725" width="18.140625" style="10" customWidth="1"/>
    <col min="13726" max="13726" width="13.140625" style="10" customWidth="1"/>
    <col min="13727" max="13727" width="12.28515625" style="10" customWidth="1"/>
    <col min="13728" max="13965" width="9.140625" style="10"/>
    <col min="13966" max="13966" width="1.42578125" style="10" customWidth="1"/>
    <col min="13967" max="13967" width="59.5703125" style="10" customWidth="1"/>
    <col min="13968" max="13968" width="9.140625" style="10" customWidth="1"/>
    <col min="13969" max="13970" width="3.85546875" style="10" customWidth="1"/>
    <col min="13971" max="13971" width="10.5703125" style="10" customWidth="1"/>
    <col min="13972" max="13972" width="3.85546875" style="10" customWidth="1"/>
    <col min="13973" max="13975" width="14.42578125" style="10" customWidth="1"/>
    <col min="13976" max="13976" width="4.140625" style="10" customWidth="1"/>
    <col min="13977" max="13977" width="15" style="10" customWidth="1"/>
    <col min="13978" max="13979" width="9.140625" style="10" customWidth="1"/>
    <col min="13980" max="13980" width="11.5703125" style="10" customWidth="1"/>
    <col min="13981" max="13981" width="18.140625" style="10" customWidth="1"/>
    <col min="13982" max="13982" width="13.140625" style="10" customWidth="1"/>
    <col min="13983" max="13983" width="12.28515625" style="10" customWidth="1"/>
    <col min="13984" max="14221" width="9.140625" style="10"/>
    <col min="14222" max="14222" width="1.42578125" style="10" customWidth="1"/>
    <col min="14223" max="14223" width="59.5703125" style="10" customWidth="1"/>
    <col min="14224" max="14224" width="9.140625" style="10" customWidth="1"/>
    <col min="14225" max="14226" width="3.85546875" style="10" customWidth="1"/>
    <col min="14227" max="14227" width="10.5703125" style="10" customWidth="1"/>
    <col min="14228" max="14228" width="3.85546875" style="10" customWidth="1"/>
    <col min="14229" max="14231" width="14.42578125" style="10" customWidth="1"/>
    <col min="14232" max="14232" width="4.140625" style="10" customWidth="1"/>
    <col min="14233" max="14233" width="15" style="10" customWidth="1"/>
    <col min="14234" max="14235" width="9.140625" style="10" customWidth="1"/>
    <col min="14236" max="14236" width="11.5703125" style="10" customWidth="1"/>
    <col min="14237" max="14237" width="18.140625" style="10" customWidth="1"/>
    <col min="14238" max="14238" width="13.140625" style="10" customWidth="1"/>
    <col min="14239" max="14239" width="12.28515625" style="10" customWidth="1"/>
    <col min="14240" max="14477" width="9.140625" style="10"/>
    <col min="14478" max="14478" width="1.42578125" style="10" customWidth="1"/>
    <col min="14479" max="14479" width="59.5703125" style="10" customWidth="1"/>
    <col min="14480" max="14480" width="9.140625" style="10" customWidth="1"/>
    <col min="14481" max="14482" width="3.85546875" style="10" customWidth="1"/>
    <col min="14483" max="14483" width="10.5703125" style="10" customWidth="1"/>
    <col min="14484" max="14484" width="3.85546875" style="10" customWidth="1"/>
    <col min="14485" max="14487" width="14.42578125" style="10" customWidth="1"/>
    <col min="14488" max="14488" width="4.140625" style="10" customWidth="1"/>
    <col min="14489" max="14489" width="15" style="10" customWidth="1"/>
    <col min="14490" max="14491" width="9.140625" style="10" customWidth="1"/>
    <col min="14492" max="14492" width="11.5703125" style="10" customWidth="1"/>
    <col min="14493" max="14493" width="18.140625" style="10" customWidth="1"/>
    <col min="14494" max="14494" width="13.140625" style="10" customWidth="1"/>
    <col min="14495" max="14495" width="12.28515625" style="10" customWidth="1"/>
    <col min="14496" max="14733" width="9.140625" style="10"/>
    <col min="14734" max="14734" width="1.42578125" style="10" customWidth="1"/>
    <col min="14735" max="14735" width="59.5703125" style="10" customWidth="1"/>
    <col min="14736" max="14736" width="9.140625" style="10" customWidth="1"/>
    <col min="14737" max="14738" width="3.85546875" style="10" customWidth="1"/>
    <col min="14739" max="14739" width="10.5703125" style="10" customWidth="1"/>
    <col min="14740" max="14740" width="3.85546875" style="10" customWidth="1"/>
    <col min="14741" max="14743" width="14.42578125" style="10" customWidth="1"/>
    <col min="14744" max="14744" width="4.140625" style="10" customWidth="1"/>
    <col min="14745" max="14745" width="15" style="10" customWidth="1"/>
    <col min="14746" max="14747" width="9.140625" style="10" customWidth="1"/>
    <col min="14748" max="14748" width="11.5703125" style="10" customWidth="1"/>
    <col min="14749" max="14749" width="18.140625" style="10" customWidth="1"/>
    <col min="14750" max="14750" width="13.140625" style="10" customWidth="1"/>
    <col min="14751" max="14751" width="12.28515625" style="10" customWidth="1"/>
    <col min="14752" max="14989" width="9.140625" style="10"/>
    <col min="14990" max="14990" width="1.42578125" style="10" customWidth="1"/>
    <col min="14991" max="14991" width="59.5703125" style="10" customWidth="1"/>
    <col min="14992" max="14992" width="9.140625" style="10" customWidth="1"/>
    <col min="14993" max="14994" width="3.85546875" style="10" customWidth="1"/>
    <col min="14995" max="14995" width="10.5703125" style="10" customWidth="1"/>
    <col min="14996" max="14996" width="3.85546875" style="10" customWidth="1"/>
    <col min="14997" max="14999" width="14.42578125" style="10" customWidth="1"/>
    <col min="15000" max="15000" width="4.140625" style="10" customWidth="1"/>
    <col min="15001" max="15001" width="15" style="10" customWidth="1"/>
    <col min="15002" max="15003" width="9.140625" style="10" customWidth="1"/>
    <col min="15004" max="15004" width="11.5703125" style="10" customWidth="1"/>
    <col min="15005" max="15005" width="18.140625" style="10" customWidth="1"/>
    <col min="15006" max="15006" width="13.140625" style="10" customWidth="1"/>
    <col min="15007" max="15007" width="12.28515625" style="10" customWidth="1"/>
    <col min="15008" max="15245" width="9.140625" style="10"/>
    <col min="15246" max="15246" width="1.42578125" style="10" customWidth="1"/>
    <col min="15247" max="15247" width="59.5703125" style="10" customWidth="1"/>
    <col min="15248" max="15248" width="9.140625" style="10" customWidth="1"/>
    <col min="15249" max="15250" width="3.85546875" style="10" customWidth="1"/>
    <col min="15251" max="15251" width="10.5703125" style="10" customWidth="1"/>
    <col min="15252" max="15252" width="3.85546875" style="10" customWidth="1"/>
    <col min="15253" max="15255" width="14.42578125" style="10" customWidth="1"/>
    <col min="15256" max="15256" width="4.140625" style="10" customWidth="1"/>
    <col min="15257" max="15257" width="15" style="10" customWidth="1"/>
    <col min="15258" max="15259" width="9.140625" style="10" customWidth="1"/>
    <col min="15260" max="15260" width="11.5703125" style="10" customWidth="1"/>
    <col min="15261" max="15261" width="18.140625" style="10" customWidth="1"/>
    <col min="15262" max="15262" width="13.140625" style="10" customWidth="1"/>
    <col min="15263" max="15263" width="12.28515625" style="10" customWidth="1"/>
    <col min="15264" max="15501" width="9.140625" style="10"/>
    <col min="15502" max="15502" width="1.42578125" style="10" customWidth="1"/>
    <col min="15503" max="15503" width="59.5703125" style="10" customWidth="1"/>
    <col min="15504" max="15504" width="9.140625" style="10" customWidth="1"/>
    <col min="15505" max="15506" width="3.85546875" style="10" customWidth="1"/>
    <col min="15507" max="15507" width="10.5703125" style="10" customWidth="1"/>
    <col min="15508" max="15508" width="3.85546875" style="10" customWidth="1"/>
    <col min="15509" max="15511" width="14.42578125" style="10" customWidth="1"/>
    <col min="15512" max="15512" width="4.140625" style="10" customWidth="1"/>
    <col min="15513" max="15513" width="15" style="10" customWidth="1"/>
    <col min="15514" max="15515" width="9.140625" style="10" customWidth="1"/>
    <col min="15516" max="15516" width="11.5703125" style="10" customWidth="1"/>
    <col min="15517" max="15517" width="18.140625" style="10" customWidth="1"/>
    <col min="15518" max="15518" width="13.140625" style="10" customWidth="1"/>
    <col min="15519" max="15519" width="12.28515625" style="10" customWidth="1"/>
    <col min="15520" max="15757" width="9.140625" style="10"/>
    <col min="15758" max="15758" width="1.42578125" style="10" customWidth="1"/>
    <col min="15759" max="15759" width="59.5703125" style="10" customWidth="1"/>
    <col min="15760" max="15760" width="9.140625" style="10" customWidth="1"/>
    <col min="15761" max="15762" width="3.85546875" style="10" customWidth="1"/>
    <col min="15763" max="15763" width="10.5703125" style="10" customWidth="1"/>
    <col min="15764" max="15764" width="3.85546875" style="10" customWidth="1"/>
    <col min="15765" max="15767" width="14.42578125" style="10" customWidth="1"/>
    <col min="15768" max="15768" width="4.140625" style="10" customWidth="1"/>
    <col min="15769" max="15769" width="15" style="10" customWidth="1"/>
    <col min="15770" max="15771" width="9.140625" style="10" customWidth="1"/>
    <col min="15772" max="15772" width="11.5703125" style="10" customWidth="1"/>
    <col min="15773" max="15773" width="18.140625" style="10" customWidth="1"/>
    <col min="15774" max="15774" width="13.140625" style="10" customWidth="1"/>
    <col min="15775" max="15775" width="12.28515625" style="10" customWidth="1"/>
    <col min="15776" max="16013" width="9.140625" style="10"/>
    <col min="16014" max="16014" width="1.42578125" style="10" customWidth="1"/>
    <col min="16015" max="16015" width="59.5703125" style="10" customWidth="1"/>
    <col min="16016" max="16016" width="9.140625" style="10" customWidth="1"/>
    <col min="16017" max="16018" width="3.85546875" style="10" customWidth="1"/>
    <col min="16019" max="16019" width="10.5703125" style="10" customWidth="1"/>
    <col min="16020" max="16020" width="3.85546875" style="10" customWidth="1"/>
    <col min="16021" max="16023" width="14.42578125" style="10" customWidth="1"/>
    <col min="16024" max="16024" width="4.140625" style="10" customWidth="1"/>
    <col min="16025" max="16025" width="15" style="10" customWidth="1"/>
    <col min="16026" max="16027" width="9.140625" style="10" customWidth="1"/>
    <col min="16028" max="16028" width="11.5703125" style="10" customWidth="1"/>
    <col min="16029" max="16029" width="18.140625" style="10" customWidth="1"/>
    <col min="16030" max="16030" width="13.140625" style="10" customWidth="1"/>
    <col min="16031" max="16031" width="12.28515625" style="10" customWidth="1"/>
    <col min="16032" max="16384" width="9.140625" style="10"/>
  </cols>
  <sheetData>
    <row r="1" spans="1:27" ht="15.75" customHeight="1" x14ac:dyDescent="0.25">
      <c r="A1" s="61"/>
      <c r="E1" s="10"/>
      <c r="F1" s="10"/>
      <c r="G1" s="10"/>
      <c r="I1" s="10"/>
      <c r="J1" s="85" t="s">
        <v>224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30.75" customHeight="1" x14ac:dyDescent="0.25">
      <c r="E2" s="10"/>
      <c r="F2" s="11"/>
      <c r="G2" s="11"/>
      <c r="H2" s="11"/>
      <c r="I2" s="11"/>
      <c r="J2" s="85" t="s">
        <v>273</v>
      </c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30" customHeight="1" x14ac:dyDescent="0.25">
      <c r="A3" s="84" t="s">
        <v>272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</row>
    <row r="4" spans="1:27" s="28" customFormat="1" ht="12.75" customHeight="1" x14ac:dyDescent="0.25">
      <c r="A4" s="38"/>
      <c r="B4" s="26"/>
      <c r="C4" s="26"/>
      <c r="D4" s="26"/>
      <c r="E4" s="27"/>
      <c r="F4" s="27"/>
      <c r="G4" s="27"/>
      <c r="H4" s="38"/>
      <c r="I4" s="27"/>
      <c r="J4" s="39"/>
      <c r="K4" s="39"/>
      <c r="L4" s="39"/>
      <c r="M4" s="39"/>
      <c r="N4" s="39"/>
      <c r="O4" s="59"/>
      <c r="P4" s="59"/>
      <c r="Q4" s="39"/>
      <c r="R4" s="39"/>
      <c r="S4" s="59"/>
      <c r="T4" s="59"/>
      <c r="U4" s="59"/>
      <c r="V4" s="39"/>
      <c r="W4" s="39" t="s">
        <v>197</v>
      </c>
      <c r="X4" s="39"/>
      <c r="Y4" s="39"/>
      <c r="Z4" s="39"/>
      <c r="AA4" s="39"/>
    </row>
    <row r="5" spans="1:27" ht="83.25" customHeight="1" x14ac:dyDescent="0.25">
      <c r="A5" s="42" t="s">
        <v>0</v>
      </c>
      <c r="B5" s="43"/>
      <c r="C5" s="43"/>
      <c r="D5" s="43"/>
      <c r="E5" s="43" t="s">
        <v>1</v>
      </c>
      <c r="F5" s="44" t="s">
        <v>2</v>
      </c>
      <c r="G5" s="44" t="s">
        <v>3</v>
      </c>
      <c r="H5" s="49" t="s">
        <v>4</v>
      </c>
      <c r="I5" s="44" t="s">
        <v>5</v>
      </c>
      <c r="J5" s="43" t="s">
        <v>225</v>
      </c>
      <c r="K5" s="43" t="s">
        <v>251</v>
      </c>
      <c r="L5" s="43" t="s">
        <v>252</v>
      </c>
      <c r="M5" s="43" t="s">
        <v>253</v>
      </c>
      <c r="N5" s="43" t="s">
        <v>260</v>
      </c>
      <c r="O5" s="60" t="s">
        <v>251</v>
      </c>
      <c r="P5" s="60" t="s">
        <v>252</v>
      </c>
      <c r="Q5" s="43" t="s">
        <v>253</v>
      </c>
      <c r="R5" s="64" t="s">
        <v>268</v>
      </c>
      <c r="S5" s="60" t="s">
        <v>251</v>
      </c>
      <c r="T5" s="60" t="s">
        <v>252</v>
      </c>
      <c r="U5" s="60" t="s">
        <v>253</v>
      </c>
      <c r="V5" s="64" t="s">
        <v>269</v>
      </c>
      <c r="W5" s="64" t="s">
        <v>270</v>
      </c>
      <c r="X5" s="43" t="s">
        <v>267</v>
      </c>
      <c r="Y5" s="22"/>
      <c r="Z5" s="43"/>
      <c r="AA5" s="43"/>
    </row>
    <row r="6" spans="1:27" ht="28.5" x14ac:dyDescent="0.25">
      <c r="A6" s="68" t="s">
        <v>6</v>
      </c>
      <c r="B6" s="69"/>
      <c r="C6" s="69"/>
      <c r="D6" s="69"/>
      <c r="E6" s="69">
        <v>851</v>
      </c>
      <c r="F6" s="2"/>
      <c r="G6" s="2"/>
      <c r="H6" s="70" t="s">
        <v>57</v>
      </c>
      <c r="I6" s="2"/>
      <c r="J6" s="71" t="e">
        <f t="shared" ref="J6:W6" si="0">J7+J58+J67+J79+J101+J125+J162+J184</f>
        <v>#REF!</v>
      </c>
      <c r="K6" s="71" t="e">
        <f t="shared" si="0"/>
        <v>#REF!</v>
      </c>
      <c r="L6" s="71" t="e">
        <f t="shared" si="0"/>
        <v>#REF!</v>
      </c>
      <c r="M6" s="71" t="e">
        <f t="shared" si="0"/>
        <v>#REF!</v>
      </c>
      <c r="N6" s="71" t="e">
        <f t="shared" si="0"/>
        <v>#REF!</v>
      </c>
      <c r="O6" s="71" t="e">
        <f t="shared" si="0"/>
        <v>#REF!</v>
      </c>
      <c r="P6" s="71" t="e">
        <f t="shared" si="0"/>
        <v>#REF!</v>
      </c>
      <c r="Q6" s="71" t="e">
        <f t="shared" si="0"/>
        <v>#REF!</v>
      </c>
      <c r="R6" s="71">
        <f t="shared" si="0"/>
        <v>86259108.910000011</v>
      </c>
      <c r="S6" s="71">
        <f t="shared" si="0"/>
        <v>16260963.199999999</v>
      </c>
      <c r="T6" s="71">
        <f t="shared" si="0"/>
        <v>63521053.710000001</v>
      </c>
      <c r="U6" s="71">
        <f t="shared" si="0"/>
        <v>6477092</v>
      </c>
      <c r="V6" s="71">
        <f t="shared" si="0"/>
        <v>86530762.910000011</v>
      </c>
      <c r="W6" s="71">
        <f t="shared" si="0"/>
        <v>13916536.609999999</v>
      </c>
      <c r="X6" s="67">
        <f t="shared" ref="X6:X49" si="1">W6/V6*100</f>
        <v>16.082761947302469</v>
      </c>
      <c r="Y6" s="45"/>
      <c r="Z6" s="45"/>
      <c r="AA6" s="48">
        <f>R6-V6</f>
        <v>-271654</v>
      </c>
    </row>
    <row r="7" spans="1:27" s="29" customFormat="1" ht="28.5" x14ac:dyDescent="0.25">
      <c r="A7" s="70" t="s">
        <v>9</v>
      </c>
      <c r="B7" s="30"/>
      <c r="C7" s="30"/>
      <c r="D7" s="30"/>
      <c r="E7" s="62">
        <v>851</v>
      </c>
      <c r="F7" s="14" t="s">
        <v>10</v>
      </c>
      <c r="G7" s="14"/>
      <c r="H7" s="66" t="s">
        <v>57</v>
      </c>
      <c r="I7" s="14"/>
      <c r="J7" s="23">
        <f>J8+J28+J32</f>
        <v>24516992</v>
      </c>
      <c r="K7" s="23">
        <f t="shared" ref="K7:U7" si="2">K8+K28+K32</f>
        <v>440892</v>
      </c>
      <c r="L7" s="23">
        <f t="shared" si="2"/>
        <v>24073600</v>
      </c>
      <c r="M7" s="23">
        <f t="shared" si="2"/>
        <v>2500</v>
      </c>
      <c r="N7" s="23">
        <f t="shared" si="2"/>
        <v>2383836</v>
      </c>
      <c r="O7" s="23">
        <f t="shared" si="2"/>
        <v>0</v>
      </c>
      <c r="P7" s="23">
        <f t="shared" si="2"/>
        <v>2383836</v>
      </c>
      <c r="Q7" s="23">
        <f t="shared" si="2"/>
        <v>0</v>
      </c>
      <c r="R7" s="23">
        <f t="shared" si="2"/>
        <v>26900828</v>
      </c>
      <c r="S7" s="23">
        <f t="shared" si="2"/>
        <v>440892</v>
      </c>
      <c r="T7" s="23">
        <f t="shared" si="2"/>
        <v>26457436</v>
      </c>
      <c r="U7" s="23">
        <f t="shared" si="2"/>
        <v>2500</v>
      </c>
      <c r="V7" s="23">
        <f t="shared" ref="V7:W7" si="3">V8+V28+V32</f>
        <v>27172482</v>
      </c>
      <c r="W7" s="23">
        <f t="shared" si="3"/>
        <v>5523764</v>
      </c>
      <c r="X7" s="67">
        <f t="shared" si="1"/>
        <v>20.328522068760595</v>
      </c>
      <c r="Y7" s="46"/>
      <c r="Z7" s="46"/>
      <c r="AA7" s="48">
        <f t="shared" ref="AA7:AA70" si="4">R7-V7</f>
        <v>-271654</v>
      </c>
    </row>
    <row r="8" spans="1:27" s="20" customFormat="1" ht="117" customHeight="1" x14ac:dyDescent="0.25">
      <c r="A8" s="70" t="s">
        <v>11</v>
      </c>
      <c r="B8" s="40"/>
      <c r="C8" s="40"/>
      <c r="D8" s="40"/>
      <c r="E8" s="62">
        <v>851</v>
      </c>
      <c r="F8" s="16" t="s">
        <v>10</v>
      </c>
      <c r="G8" s="16" t="s">
        <v>12</v>
      </c>
      <c r="H8" s="66" t="s">
        <v>57</v>
      </c>
      <c r="I8" s="16"/>
      <c r="J8" s="19">
        <f t="shared" ref="J8" si="5">J9+J12+J25+J19+J22</f>
        <v>20961800</v>
      </c>
      <c r="K8" s="19">
        <f t="shared" ref="K8:U8" si="6">K9+K12+K25+K19+K22</f>
        <v>0</v>
      </c>
      <c r="L8" s="19">
        <f t="shared" si="6"/>
        <v>20959300</v>
      </c>
      <c r="M8" s="19">
        <f t="shared" si="6"/>
        <v>2500</v>
      </c>
      <c r="N8" s="19">
        <f t="shared" si="6"/>
        <v>1838852</v>
      </c>
      <c r="O8" s="19">
        <f t="shared" si="6"/>
        <v>0</v>
      </c>
      <c r="P8" s="19">
        <f t="shared" si="6"/>
        <v>1838852</v>
      </c>
      <c r="Q8" s="19">
        <f t="shared" si="6"/>
        <v>0</v>
      </c>
      <c r="R8" s="19">
        <f t="shared" si="6"/>
        <v>22800652</v>
      </c>
      <c r="S8" s="19">
        <f t="shared" si="6"/>
        <v>0</v>
      </c>
      <c r="T8" s="19">
        <f t="shared" si="6"/>
        <v>22798152</v>
      </c>
      <c r="U8" s="19">
        <f t="shared" si="6"/>
        <v>2500</v>
      </c>
      <c r="V8" s="19">
        <f t="shared" ref="V8:W8" si="7">V9+V12+V25+V19+V22</f>
        <v>22800652</v>
      </c>
      <c r="W8" s="19">
        <f t="shared" si="7"/>
        <v>4661754.78</v>
      </c>
      <c r="X8" s="67">
        <f t="shared" si="1"/>
        <v>20.4457082192211</v>
      </c>
      <c r="Y8" s="47"/>
      <c r="Z8" s="47"/>
      <c r="AA8" s="48">
        <f t="shared" si="4"/>
        <v>0</v>
      </c>
    </row>
    <row r="9" spans="1:27" ht="73.5" customHeight="1" x14ac:dyDescent="0.25">
      <c r="A9" s="41" t="s">
        <v>226</v>
      </c>
      <c r="B9" s="65"/>
      <c r="C9" s="65"/>
      <c r="D9" s="65"/>
      <c r="E9" s="62">
        <v>851</v>
      </c>
      <c r="F9" s="2" t="s">
        <v>10</v>
      </c>
      <c r="G9" s="2" t="s">
        <v>12</v>
      </c>
      <c r="H9" s="66" t="s">
        <v>13</v>
      </c>
      <c r="I9" s="2"/>
      <c r="J9" s="18">
        <f t="shared" ref="J9:W10" si="8">J10</f>
        <v>1446800</v>
      </c>
      <c r="K9" s="18">
        <f t="shared" si="8"/>
        <v>0</v>
      </c>
      <c r="L9" s="18">
        <f t="shared" si="8"/>
        <v>1446800</v>
      </c>
      <c r="M9" s="18">
        <f t="shared" si="8"/>
        <v>0</v>
      </c>
      <c r="N9" s="18">
        <f t="shared" si="8"/>
        <v>0</v>
      </c>
      <c r="O9" s="18">
        <f t="shared" si="8"/>
        <v>0</v>
      </c>
      <c r="P9" s="18">
        <f t="shared" si="8"/>
        <v>0</v>
      </c>
      <c r="Q9" s="18">
        <f t="shared" si="8"/>
        <v>0</v>
      </c>
      <c r="R9" s="18">
        <f t="shared" si="8"/>
        <v>1446800</v>
      </c>
      <c r="S9" s="18">
        <f t="shared" si="8"/>
        <v>0</v>
      </c>
      <c r="T9" s="18">
        <f t="shared" si="8"/>
        <v>1446800</v>
      </c>
      <c r="U9" s="18">
        <f t="shared" si="8"/>
        <v>0</v>
      </c>
      <c r="V9" s="18">
        <f t="shared" si="8"/>
        <v>1446800</v>
      </c>
      <c r="W9" s="18">
        <f t="shared" si="8"/>
        <v>188444.46999999997</v>
      </c>
      <c r="X9" s="67">
        <f t="shared" si="1"/>
        <v>13.024914984794025</v>
      </c>
      <c r="Y9" s="48"/>
      <c r="Z9" s="48"/>
      <c r="AA9" s="48">
        <f t="shared" si="4"/>
        <v>0</v>
      </c>
    </row>
    <row r="10" spans="1:27" ht="135" x14ac:dyDescent="0.25">
      <c r="A10" s="41" t="s">
        <v>14</v>
      </c>
      <c r="B10" s="65"/>
      <c r="C10" s="65"/>
      <c r="D10" s="65"/>
      <c r="E10" s="62">
        <v>851</v>
      </c>
      <c r="F10" s="2" t="s">
        <v>15</v>
      </c>
      <c r="G10" s="2" t="s">
        <v>12</v>
      </c>
      <c r="H10" s="66" t="s">
        <v>13</v>
      </c>
      <c r="I10" s="2" t="s">
        <v>16</v>
      </c>
      <c r="J10" s="18">
        <f t="shared" si="8"/>
        <v>1446800</v>
      </c>
      <c r="K10" s="18">
        <f t="shared" si="8"/>
        <v>0</v>
      </c>
      <c r="L10" s="18">
        <f t="shared" si="8"/>
        <v>1446800</v>
      </c>
      <c r="M10" s="18">
        <f t="shared" si="8"/>
        <v>0</v>
      </c>
      <c r="N10" s="18">
        <f t="shared" si="8"/>
        <v>0</v>
      </c>
      <c r="O10" s="18">
        <f t="shared" si="8"/>
        <v>0</v>
      </c>
      <c r="P10" s="18">
        <f t="shared" si="8"/>
        <v>0</v>
      </c>
      <c r="Q10" s="18">
        <f t="shared" si="8"/>
        <v>0</v>
      </c>
      <c r="R10" s="18">
        <f t="shared" si="8"/>
        <v>1446800</v>
      </c>
      <c r="S10" s="18">
        <f t="shared" si="8"/>
        <v>0</v>
      </c>
      <c r="T10" s="18">
        <f t="shared" si="8"/>
        <v>1446800</v>
      </c>
      <c r="U10" s="18">
        <f t="shared" si="8"/>
        <v>0</v>
      </c>
      <c r="V10" s="18">
        <f t="shared" si="8"/>
        <v>1446800</v>
      </c>
      <c r="W10" s="18">
        <f t="shared" si="8"/>
        <v>188444.46999999997</v>
      </c>
      <c r="X10" s="67">
        <f t="shared" si="1"/>
        <v>13.024914984794025</v>
      </c>
      <c r="Y10" s="48"/>
      <c r="Z10" s="48"/>
      <c r="AA10" s="48">
        <f t="shared" si="4"/>
        <v>0</v>
      </c>
    </row>
    <row r="11" spans="1:27" ht="45" x14ac:dyDescent="0.25">
      <c r="A11" s="41" t="s">
        <v>227</v>
      </c>
      <c r="B11" s="63"/>
      <c r="C11" s="63"/>
      <c r="D11" s="63"/>
      <c r="E11" s="62">
        <v>851</v>
      </c>
      <c r="F11" s="2" t="s">
        <v>10</v>
      </c>
      <c r="G11" s="2" t="s">
        <v>12</v>
      </c>
      <c r="H11" s="66" t="s">
        <v>13</v>
      </c>
      <c r="I11" s="2" t="s">
        <v>17</v>
      </c>
      <c r="J11" s="18">
        <v>1446800</v>
      </c>
      <c r="K11" s="18"/>
      <c r="L11" s="18">
        <f>J11</f>
        <v>1446800</v>
      </c>
      <c r="M11" s="18"/>
      <c r="N11" s="18"/>
      <c r="O11" s="18"/>
      <c r="P11" s="18">
        <f>N11</f>
        <v>0</v>
      </c>
      <c r="Q11" s="18"/>
      <c r="R11" s="18">
        <f>1111200+335600</f>
        <v>1446800</v>
      </c>
      <c r="S11" s="18">
        <f t="shared" ref="S11" si="9">K11+O11</f>
        <v>0</v>
      </c>
      <c r="T11" s="18">
        <f t="shared" ref="T11" si="10">L11+P11</f>
        <v>1446800</v>
      </c>
      <c r="U11" s="18">
        <f t="shared" ref="U11" si="11">M11+Q11</f>
        <v>0</v>
      </c>
      <c r="V11" s="18">
        <f>1111200+335600</f>
        <v>1446800</v>
      </c>
      <c r="W11" s="18">
        <f>156871.33+31573.14</f>
        <v>188444.46999999997</v>
      </c>
      <c r="X11" s="67">
        <f t="shared" si="1"/>
        <v>13.024914984794025</v>
      </c>
      <c r="Y11" s="48"/>
      <c r="Z11" s="48"/>
      <c r="AA11" s="48">
        <f t="shared" si="4"/>
        <v>0</v>
      </c>
    </row>
    <row r="12" spans="1:27" ht="60" x14ac:dyDescent="0.25">
      <c r="A12" s="41" t="s">
        <v>18</v>
      </c>
      <c r="B12" s="31"/>
      <c r="C12" s="62"/>
      <c r="D12" s="62"/>
      <c r="E12" s="62">
        <v>851</v>
      </c>
      <c r="F12" s="2" t="s">
        <v>15</v>
      </c>
      <c r="G12" s="2" t="s">
        <v>12</v>
      </c>
      <c r="H12" s="66" t="s">
        <v>19</v>
      </c>
      <c r="I12" s="2"/>
      <c r="J12" s="18">
        <f t="shared" ref="J12" si="12">J13+J15+J17</f>
        <v>19247500</v>
      </c>
      <c r="K12" s="18">
        <f t="shared" ref="K12:U12" si="13">K13+K15+K17</f>
        <v>0</v>
      </c>
      <c r="L12" s="18">
        <f t="shared" si="13"/>
        <v>19247500</v>
      </c>
      <c r="M12" s="18">
        <f t="shared" si="13"/>
        <v>0</v>
      </c>
      <c r="N12" s="18">
        <f t="shared" si="13"/>
        <v>1838852</v>
      </c>
      <c r="O12" s="18">
        <f t="shared" ref="O12:R12" si="14">O13+O15+O17</f>
        <v>0</v>
      </c>
      <c r="P12" s="18">
        <f t="shared" si="14"/>
        <v>1838852</v>
      </c>
      <c r="Q12" s="18">
        <f t="shared" si="14"/>
        <v>0</v>
      </c>
      <c r="R12" s="18">
        <f t="shared" si="14"/>
        <v>21086352</v>
      </c>
      <c r="S12" s="18">
        <f t="shared" si="13"/>
        <v>0</v>
      </c>
      <c r="T12" s="18">
        <f t="shared" si="13"/>
        <v>21086352</v>
      </c>
      <c r="U12" s="18">
        <f t="shared" si="13"/>
        <v>0</v>
      </c>
      <c r="V12" s="18">
        <f t="shared" ref="V12:W12" si="15">V13+V15+V17</f>
        <v>21086352</v>
      </c>
      <c r="W12" s="18">
        <f t="shared" si="15"/>
        <v>4366612.66</v>
      </c>
      <c r="X12" s="67">
        <f t="shared" si="1"/>
        <v>20.708241330695799</v>
      </c>
      <c r="Y12" s="48"/>
      <c r="Z12" s="48"/>
      <c r="AA12" s="48">
        <f t="shared" si="4"/>
        <v>0</v>
      </c>
    </row>
    <row r="13" spans="1:27" ht="135" x14ac:dyDescent="0.25">
      <c r="A13" s="41" t="s">
        <v>14</v>
      </c>
      <c r="B13" s="62"/>
      <c r="C13" s="62"/>
      <c r="D13" s="62"/>
      <c r="E13" s="62">
        <v>851</v>
      </c>
      <c r="F13" s="2" t="s">
        <v>10</v>
      </c>
      <c r="G13" s="2" t="s">
        <v>12</v>
      </c>
      <c r="H13" s="66" t="s">
        <v>19</v>
      </c>
      <c r="I13" s="2" t="s">
        <v>16</v>
      </c>
      <c r="J13" s="18">
        <f t="shared" ref="J13:W13" si="16">J14</f>
        <v>15115700</v>
      </c>
      <c r="K13" s="18">
        <f t="shared" si="16"/>
        <v>0</v>
      </c>
      <c r="L13" s="18">
        <f t="shared" si="16"/>
        <v>15115700</v>
      </c>
      <c r="M13" s="18">
        <f t="shared" si="16"/>
        <v>0</v>
      </c>
      <c r="N13" s="18">
        <f t="shared" si="16"/>
        <v>0</v>
      </c>
      <c r="O13" s="18">
        <f t="shared" si="16"/>
        <v>0</v>
      </c>
      <c r="P13" s="18">
        <f t="shared" si="16"/>
        <v>0</v>
      </c>
      <c r="Q13" s="18">
        <f t="shared" si="16"/>
        <v>0</v>
      </c>
      <c r="R13" s="18">
        <f t="shared" si="16"/>
        <v>15115700</v>
      </c>
      <c r="S13" s="18">
        <f t="shared" si="16"/>
        <v>0</v>
      </c>
      <c r="T13" s="18">
        <f t="shared" si="16"/>
        <v>15115700</v>
      </c>
      <c r="U13" s="18">
        <f t="shared" si="16"/>
        <v>0</v>
      </c>
      <c r="V13" s="18">
        <f t="shared" si="16"/>
        <v>15115700</v>
      </c>
      <c r="W13" s="18">
        <f t="shared" si="16"/>
        <v>2958316.6500000004</v>
      </c>
      <c r="X13" s="67">
        <f t="shared" si="1"/>
        <v>19.571152179521956</v>
      </c>
      <c r="Y13" s="48"/>
      <c r="Z13" s="48"/>
      <c r="AA13" s="48">
        <f t="shared" si="4"/>
        <v>0</v>
      </c>
    </row>
    <row r="14" spans="1:27" ht="45" x14ac:dyDescent="0.25">
      <c r="A14" s="41" t="s">
        <v>227</v>
      </c>
      <c r="B14" s="62"/>
      <c r="C14" s="62"/>
      <c r="D14" s="62"/>
      <c r="E14" s="62">
        <v>851</v>
      </c>
      <c r="F14" s="2" t="s">
        <v>10</v>
      </c>
      <c r="G14" s="2" t="s">
        <v>12</v>
      </c>
      <c r="H14" s="66" t="s">
        <v>19</v>
      </c>
      <c r="I14" s="2" t="s">
        <v>17</v>
      </c>
      <c r="J14" s="18">
        <v>15115700</v>
      </c>
      <c r="K14" s="18"/>
      <c r="L14" s="18">
        <f>J14</f>
        <v>15115700</v>
      </c>
      <c r="M14" s="18"/>
      <c r="N14" s="18"/>
      <c r="O14" s="18"/>
      <c r="P14" s="18">
        <f>N14</f>
        <v>0</v>
      </c>
      <c r="Q14" s="18"/>
      <c r="R14" s="18">
        <f>11525600+109400+3480700</f>
        <v>15115700</v>
      </c>
      <c r="S14" s="18">
        <f t="shared" ref="S14" si="17">K14+O14</f>
        <v>0</v>
      </c>
      <c r="T14" s="18">
        <f t="shared" ref="T14" si="18">L14+P14</f>
        <v>15115700</v>
      </c>
      <c r="U14" s="18">
        <f t="shared" ref="U14" si="19">M14+Q14</f>
        <v>0</v>
      </c>
      <c r="V14" s="18">
        <f>11525600+109400+3480700</f>
        <v>15115700</v>
      </c>
      <c r="W14" s="18">
        <f>2415555.24+1750+541011.41</f>
        <v>2958316.6500000004</v>
      </c>
      <c r="X14" s="67">
        <f t="shared" si="1"/>
        <v>19.571152179521956</v>
      </c>
      <c r="Y14" s="48"/>
      <c r="Z14" s="48"/>
      <c r="AA14" s="48">
        <f t="shared" si="4"/>
        <v>0</v>
      </c>
    </row>
    <row r="15" spans="1:27" ht="60" x14ac:dyDescent="0.25">
      <c r="A15" s="41" t="s">
        <v>20</v>
      </c>
      <c r="B15" s="62"/>
      <c r="C15" s="62"/>
      <c r="D15" s="62"/>
      <c r="E15" s="62">
        <v>851</v>
      </c>
      <c r="F15" s="2" t="s">
        <v>10</v>
      </c>
      <c r="G15" s="2" t="s">
        <v>12</v>
      </c>
      <c r="H15" s="66" t="s">
        <v>19</v>
      </c>
      <c r="I15" s="2" t="s">
        <v>21</v>
      </c>
      <c r="J15" s="18">
        <f t="shared" ref="J15:W15" si="20">J16</f>
        <v>3979100</v>
      </c>
      <c r="K15" s="18">
        <f t="shared" si="20"/>
        <v>0</v>
      </c>
      <c r="L15" s="18">
        <f t="shared" si="20"/>
        <v>3979100</v>
      </c>
      <c r="M15" s="18">
        <f t="shared" si="20"/>
        <v>0</v>
      </c>
      <c r="N15" s="18">
        <f t="shared" si="20"/>
        <v>1838852</v>
      </c>
      <c r="O15" s="18">
        <f t="shared" si="20"/>
        <v>0</v>
      </c>
      <c r="P15" s="18">
        <f t="shared" si="20"/>
        <v>1838852</v>
      </c>
      <c r="Q15" s="18">
        <f t="shared" si="20"/>
        <v>0</v>
      </c>
      <c r="R15" s="18">
        <f t="shared" si="20"/>
        <v>5817952</v>
      </c>
      <c r="S15" s="18">
        <f t="shared" si="20"/>
        <v>0</v>
      </c>
      <c r="T15" s="18">
        <f t="shared" si="20"/>
        <v>5817952</v>
      </c>
      <c r="U15" s="18">
        <f t="shared" si="20"/>
        <v>0</v>
      </c>
      <c r="V15" s="18">
        <f t="shared" si="20"/>
        <v>5817952</v>
      </c>
      <c r="W15" s="18">
        <f t="shared" si="20"/>
        <v>1338420.01</v>
      </c>
      <c r="X15" s="67">
        <f t="shared" si="1"/>
        <v>23.005002619478471</v>
      </c>
      <c r="Y15" s="48"/>
      <c r="Z15" s="48"/>
      <c r="AA15" s="48">
        <f t="shared" si="4"/>
        <v>0</v>
      </c>
    </row>
    <row r="16" spans="1:27" ht="60" x14ac:dyDescent="0.25">
      <c r="A16" s="41" t="s">
        <v>8</v>
      </c>
      <c r="B16" s="62"/>
      <c r="C16" s="62"/>
      <c r="D16" s="62"/>
      <c r="E16" s="62">
        <v>851</v>
      </c>
      <c r="F16" s="2" t="s">
        <v>10</v>
      </c>
      <c r="G16" s="2" t="s">
        <v>12</v>
      </c>
      <c r="H16" s="66" t="s">
        <v>19</v>
      </c>
      <c r="I16" s="2" t="s">
        <v>22</v>
      </c>
      <c r="J16" s="18">
        <v>3979100</v>
      </c>
      <c r="K16" s="18"/>
      <c r="L16" s="18">
        <f>J16</f>
        <v>3979100</v>
      </c>
      <c r="M16" s="18"/>
      <c r="N16" s="18">
        <f>144998+206750+124188+1362916</f>
        <v>1838852</v>
      </c>
      <c r="O16" s="18"/>
      <c r="P16" s="18">
        <f>N16</f>
        <v>1838852</v>
      </c>
      <c r="Q16" s="18"/>
      <c r="R16" s="18">
        <v>5817952</v>
      </c>
      <c r="S16" s="18">
        <f t="shared" ref="S16" si="21">K16+O16</f>
        <v>0</v>
      </c>
      <c r="T16" s="18">
        <f t="shared" ref="T16" si="22">L16+P16</f>
        <v>5817952</v>
      </c>
      <c r="U16" s="18">
        <f t="shared" ref="U16" si="23">M16+Q16</f>
        <v>0</v>
      </c>
      <c r="V16" s="18">
        <v>5817952</v>
      </c>
      <c r="W16" s="18">
        <v>1338420.01</v>
      </c>
      <c r="X16" s="67">
        <f t="shared" si="1"/>
        <v>23.005002619478471</v>
      </c>
      <c r="Y16" s="48"/>
      <c r="Z16" s="48"/>
      <c r="AA16" s="48">
        <f t="shared" si="4"/>
        <v>0</v>
      </c>
    </row>
    <row r="17" spans="1:27" ht="18" customHeight="1" x14ac:dyDescent="0.25">
      <c r="A17" s="41" t="s">
        <v>23</v>
      </c>
      <c r="B17" s="62"/>
      <c r="C17" s="62"/>
      <c r="D17" s="62"/>
      <c r="E17" s="62">
        <v>851</v>
      </c>
      <c r="F17" s="2" t="s">
        <v>10</v>
      </c>
      <c r="G17" s="2" t="s">
        <v>12</v>
      </c>
      <c r="H17" s="66" t="s">
        <v>19</v>
      </c>
      <c r="I17" s="2" t="s">
        <v>24</v>
      </c>
      <c r="J17" s="18">
        <f t="shared" ref="J17:W17" si="24">J18</f>
        <v>152700</v>
      </c>
      <c r="K17" s="18">
        <f t="shared" si="24"/>
        <v>0</v>
      </c>
      <c r="L17" s="18">
        <f t="shared" si="24"/>
        <v>152700</v>
      </c>
      <c r="M17" s="18">
        <f t="shared" si="24"/>
        <v>0</v>
      </c>
      <c r="N17" s="18">
        <f t="shared" si="24"/>
        <v>0</v>
      </c>
      <c r="O17" s="18">
        <f t="shared" si="24"/>
        <v>0</v>
      </c>
      <c r="P17" s="18">
        <f t="shared" si="24"/>
        <v>0</v>
      </c>
      <c r="Q17" s="18">
        <f t="shared" si="24"/>
        <v>0</v>
      </c>
      <c r="R17" s="18">
        <f t="shared" si="24"/>
        <v>152700</v>
      </c>
      <c r="S17" s="18">
        <f t="shared" si="24"/>
        <v>0</v>
      </c>
      <c r="T17" s="18">
        <f t="shared" si="24"/>
        <v>152700</v>
      </c>
      <c r="U17" s="18">
        <f t="shared" si="24"/>
        <v>0</v>
      </c>
      <c r="V17" s="18">
        <f t="shared" si="24"/>
        <v>152700</v>
      </c>
      <c r="W17" s="18">
        <f t="shared" si="24"/>
        <v>69876</v>
      </c>
      <c r="X17" s="67">
        <f t="shared" si="1"/>
        <v>45.760314341846758</v>
      </c>
      <c r="Y17" s="48"/>
      <c r="Z17" s="48"/>
      <c r="AA17" s="48">
        <f t="shared" si="4"/>
        <v>0</v>
      </c>
    </row>
    <row r="18" spans="1:27" ht="30" x14ac:dyDescent="0.25">
      <c r="A18" s="41" t="s">
        <v>25</v>
      </c>
      <c r="B18" s="62"/>
      <c r="C18" s="62"/>
      <c r="D18" s="62"/>
      <c r="E18" s="62">
        <v>851</v>
      </c>
      <c r="F18" s="2" t="s">
        <v>10</v>
      </c>
      <c r="G18" s="2" t="s">
        <v>12</v>
      </c>
      <c r="H18" s="66" t="s">
        <v>19</v>
      </c>
      <c r="I18" s="2" t="s">
        <v>26</v>
      </c>
      <c r="J18" s="18">
        <v>152700</v>
      </c>
      <c r="K18" s="18"/>
      <c r="L18" s="18">
        <f>J18</f>
        <v>152700</v>
      </c>
      <c r="M18" s="18"/>
      <c r="N18" s="18"/>
      <c r="O18" s="18"/>
      <c r="P18" s="18">
        <f>N18</f>
        <v>0</v>
      </c>
      <c r="Q18" s="18"/>
      <c r="R18" s="18">
        <f>129520+14950+8230</f>
        <v>152700</v>
      </c>
      <c r="S18" s="18">
        <f t="shared" ref="S18" si="25">K18+O18</f>
        <v>0</v>
      </c>
      <c r="T18" s="18">
        <f t="shared" ref="T18" si="26">L18+P18</f>
        <v>152700</v>
      </c>
      <c r="U18" s="18">
        <f t="shared" ref="U18" si="27">M18+Q18</f>
        <v>0</v>
      </c>
      <c r="V18" s="18">
        <f>129520+14950+8230</f>
        <v>152700</v>
      </c>
      <c r="W18" s="18">
        <f>65245+4631</f>
        <v>69876</v>
      </c>
      <c r="X18" s="67">
        <f t="shared" si="1"/>
        <v>45.760314341846758</v>
      </c>
      <c r="Y18" s="48"/>
      <c r="Z18" s="48"/>
      <c r="AA18" s="48">
        <f t="shared" si="4"/>
        <v>0</v>
      </c>
    </row>
    <row r="19" spans="1:27" ht="47.25" customHeight="1" x14ac:dyDescent="0.25">
      <c r="A19" s="41" t="s">
        <v>228</v>
      </c>
      <c r="B19" s="31"/>
      <c r="C19" s="65"/>
      <c r="D19" s="65"/>
      <c r="E19" s="62">
        <v>851</v>
      </c>
      <c r="F19" s="2" t="s">
        <v>10</v>
      </c>
      <c r="G19" s="2" t="s">
        <v>12</v>
      </c>
      <c r="H19" s="66" t="s">
        <v>29</v>
      </c>
      <c r="I19" s="2"/>
      <c r="J19" s="18">
        <f t="shared" ref="J19:W20" si="28">J20</f>
        <v>200000</v>
      </c>
      <c r="K19" s="18">
        <f t="shared" si="28"/>
        <v>0</v>
      </c>
      <c r="L19" s="18">
        <f t="shared" si="28"/>
        <v>200000</v>
      </c>
      <c r="M19" s="18">
        <f t="shared" si="28"/>
        <v>0</v>
      </c>
      <c r="N19" s="18">
        <f t="shared" si="28"/>
        <v>0</v>
      </c>
      <c r="O19" s="18">
        <f t="shared" si="28"/>
        <v>0</v>
      </c>
      <c r="P19" s="18">
        <f t="shared" si="28"/>
        <v>0</v>
      </c>
      <c r="Q19" s="18">
        <f t="shared" si="28"/>
        <v>0</v>
      </c>
      <c r="R19" s="18">
        <f t="shared" si="28"/>
        <v>200000</v>
      </c>
      <c r="S19" s="18">
        <f t="shared" si="28"/>
        <v>0</v>
      </c>
      <c r="T19" s="18">
        <f t="shared" si="28"/>
        <v>200000</v>
      </c>
      <c r="U19" s="18">
        <f t="shared" si="28"/>
        <v>0</v>
      </c>
      <c r="V19" s="18">
        <f t="shared" si="28"/>
        <v>200000</v>
      </c>
      <c r="W19" s="18">
        <f t="shared" si="28"/>
        <v>41697.65</v>
      </c>
      <c r="X19" s="67">
        <f t="shared" si="1"/>
        <v>20.848825000000001</v>
      </c>
      <c r="Y19" s="48"/>
      <c r="Z19" s="48"/>
      <c r="AA19" s="48">
        <f t="shared" si="4"/>
        <v>0</v>
      </c>
    </row>
    <row r="20" spans="1:27" ht="60" x14ac:dyDescent="0.25">
      <c r="A20" s="41" t="s">
        <v>20</v>
      </c>
      <c r="B20" s="65"/>
      <c r="C20" s="65"/>
      <c r="D20" s="65"/>
      <c r="E20" s="62">
        <v>851</v>
      </c>
      <c r="F20" s="2" t="s">
        <v>10</v>
      </c>
      <c r="G20" s="2" t="s">
        <v>12</v>
      </c>
      <c r="H20" s="66" t="s">
        <v>29</v>
      </c>
      <c r="I20" s="2" t="s">
        <v>21</v>
      </c>
      <c r="J20" s="18">
        <f t="shared" si="28"/>
        <v>200000</v>
      </c>
      <c r="K20" s="18">
        <f t="shared" si="28"/>
        <v>0</v>
      </c>
      <c r="L20" s="18">
        <f t="shared" si="28"/>
        <v>200000</v>
      </c>
      <c r="M20" s="18">
        <f t="shared" si="28"/>
        <v>0</v>
      </c>
      <c r="N20" s="18">
        <f t="shared" si="28"/>
        <v>0</v>
      </c>
      <c r="O20" s="18">
        <f t="shared" si="28"/>
        <v>0</v>
      </c>
      <c r="P20" s="18">
        <f t="shared" si="28"/>
        <v>0</v>
      </c>
      <c r="Q20" s="18">
        <f t="shared" si="28"/>
        <v>0</v>
      </c>
      <c r="R20" s="18">
        <f t="shared" si="28"/>
        <v>200000</v>
      </c>
      <c r="S20" s="18">
        <f t="shared" si="28"/>
        <v>0</v>
      </c>
      <c r="T20" s="18">
        <f t="shared" si="28"/>
        <v>200000</v>
      </c>
      <c r="U20" s="18">
        <f t="shared" si="28"/>
        <v>0</v>
      </c>
      <c r="V20" s="18">
        <f t="shared" si="28"/>
        <v>200000</v>
      </c>
      <c r="W20" s="18">
        <f t="shared" si="28"/>
        <v>41697.65</v>
      </c>
      <c r="X20" s="67">
        <f t="shared" si="1"/>
        <v>20.848825000000001</v>
      </c>
      <c r="Y20" s="48"/>
      <c r="Z20" s="48"/>
      <c r="AA20" s="48">
        <f t="shared" si="4"/>
        <v>0</v>
      </c>
    </row>
    <row r="21" spans="1:27" ht="60" x14ac:dyDescent="0.25">
      <c r="A21" s="41" t="s">
        <v>8</v>
      </c>
      <c r="B21" s="65"/>
      <c r="C21" s="65"/>
      <c r="D21" s="65"/>
      <c r="E21" s="62">
        <v>851</v>
      </c>
      <c r="F21" s="2" t="s">
        <v>10</v>
      </c>
      <c r="G21" s="2" t="s">
        <v>12</v>
      </c>
      <c r="H21" s="66" t="s">
        <v>29</v>
      </c>
      <c r="I21" s="2" t="s">
        <v>22</v>
      </c>
      <c r="J21" s="18">
        <v>200000</v>
      </c>
      <c r="K21" s="18"/>
      <c r="L21" s="18">
        <f>J21</f>
        <v>200000</v>
      </c>
      <c r="M21" s="18"/>
      <c r="N21" s="18"/>
      <c r="O21" s="18"/>
      <c r="P21" s="18">
        <f>N21</f>
        <v>0</v>
      </c>
      <c r="Q21" s="18"/>
      <c r="R21" s="18">
        <v>200000</v>
      </c>
      <c r="S21" s="18">
        <f t="shared" ref="S21" si="29">K21+O21</f>
        <v>0</v>
      </c>
      <c r="T21" s="18">
        <f t="shared" ref="T21" si="30">L21+P21</f>
        <v>200000</v>
      </c>
      <c r="U21" s="18">
        <f t="shared" ref="U21" si="31">M21+Q21</f>
        <v>0</v>
      </c>
      <c r="V21" s="18">
        <v>200000</v>
      </c>
      <c r="W21" s="18">
        <v>41697.65</v>
      </c>
      <c r="X21" s="67">
        <f t="shared" si="1"/>
        <v>20.848825000000001</v>
      </c>
      <c r="Y21" s="48"/>
      <c r="Z21" s="48"/>
      <c r="AA21" s="48">
        <f t="shared" si="4"/>
        <v>0</v>
      </c>
    </row>
    <row r="22" spans="1:27" ht="35.25" customHeight="1" x14ac:dyDescent="0.25">
      <c r="A22" s="41" t="s">
        <v>30</v>
      </c>
      <c r="B22" s="31"/>
      <c r="C22" s="65"/>
      <c r="D22" s="65"/>
      <c r="E22" s="62">
        <v>851</v>
      </c>
      <c r="F22" s="2" t="s">
        <v>10</v>
      </c>
      <c r="G22" s="2" t="s">
        <v>12</v>
      </c>
      <c r="H22" s="66" t="s">
        <v>31</v>
      </c>
      <c r="I22" s="2"/>
      <c r="J22" s="18">
        <f t="shared" ref="J22:W23" si="32">J23</f>
        <v>65000</v>
      </c>
      <c r="K22" s="18">
        <f t="shared" si="32"/>
        <v>0</v>
      </c>
      <c r="L22" s="18">
        <f t="shared" si="32"/>
        <v>65000</v>
      </c>
      <c r="M22" s="18">
        <f t="shared" si="32"/>
        <v>0</v>
      </c>
      <c r="N22" s="18">
        <f t="shared" si="32"/>
        <v>0</v>
      </c>
      <c r="O22" s="18">
        <f t="shared" si="32"/>
        <v>0</v>
      </c>
      <c r="P22" s="18">
        <f t="shared" si="32"/>
        <v>0</v>
      </c>
      <c r="Q22" s="18">
        <f t="shared" si="32"/>
        <v>0</v>
      </c>
      <c r="R22" s="18">
        <f t="shared" si="32"/>
        <v>65000</v>
      </c>
      <c r="S22" s="18">
        <f t="shared" si="32"/>
        <v>0</v>
      </c>
      <c r="T22" s="18">
        <f t="shared" si="32"/>
        <v>65000</v>
      </c>
      <c r="U22" s="18">
        <f t="shared" si="32"/>
        <v>0</v>
      </c>
      <c r="V22" s="18">
        <f t="shared" si="32"/>
        <v>65000</v>
      </c>
      <c r="W22" s="18">
        <f t="shared" si="32"/>
        <v>65000</v>
      </c>
      <c r="X22" s="67">
        <f t="shared" si="1"/>
        <v>100</v>
      </c>
      <c r="Y22" s="48"/>
      <c r="Z22" s="48"/>
      <c r="AA22" s="48">
        <f t="shared" si="4"/>
        <v>0</v>
      </c>
    </row>
    <row r="23" spans="1:27" ht="17.25" customHeight="1" x14ac:dyDescent="0.25">
      <c r="A23" s="41" t="s">
        <v>23</v>
      </c>
      <c r="B23" s="65"/>
      <c r="C23" s="65"/>
      <c r="D23" s="65"/>
      <c r="E23" s="62">
        <v>851</v>
      </c>
      <c r="F23" s="2" t="s">
        <v>10</v>
      </c>
      <c r="G23" s="2" t="s">
        <v>12</v>
      </c>
      <c r="H23" s="66" t="s">
        <v>31</v>
      </c>
      <c r="I23" s="2" t="s">
        <v>24</v>
      </c>
      <c r="J23" s="18">
        <f t="shared" si="32"/>
        <v>65000</v>
      </c>
      <c r="K23" s="18">
        <f t="shared" si="32"/>
        <v>0</v>
      </c>
      <c r="L23" s="18">
        <f t="shared" si="32"/>
        <v>65000</v>
      </c>
      <c r="M23" s="18">
        <f t="shared" si="32"/>
        <v>0</v>
      </c>
      <c r="N23" s="18">
        <f t="shared" si="32"/>
        <v>0</v>
      </c>
      <c r="O23" s="18">
        <f t="shared" si="32"/>
        <v>0</v>
      </c>
      <c r="P23" s="18">
        <f t="shared" si="32"/>
        <v>0</v>
      </c>
      <c r="Q23" s="18">
        <f t="shared" si="32"/>
        <v>0</v>
      </c>
      <c r="R23" s="18">
        <f t="shared" si="32"/>
        <v>65000</v>
      </c>
      <c r="S23" s="18">
        <f t="shared" si="32"/>
        <v>0</v>
      </c>
      <c r="T23" s="18">
        <f t="shared" si="32"/>
        <v>65000</v>
      </c>
      <c r="U23" s="18">
        <f t="shared" si="32"/>
        <v>0</v>
      </c>
      <c r="V23" s="18">
        <f t="shared" si="32"/>
        <v>65000</v>
      </c>
      <c r="W23" s="18">
        <f t="shared" si="32"/>
        <v>65000</v>
      </c>
      <c r="X23" s="67">
        <f t="shared" si="1"/>
        <v>100</v>
      </c>
      <c r="Y23" s="48"/>
      <c r="Z23" s="48"/>
      <c r="AA23" s="48">
        <f t="shared" si="4"/>
        <v>0</v>
      </c>
    </row>
    <row r="24" spans="1:27" ht="30" x14ac:dyDescent="0.25">
      <c r="A24" s="41" t="s">
        <v>25</v>
      </c>
      <c r="B24" s="65"/>
      <c r="C24" s="65"/>
      <c r="D24" s="65"/>
      <c r="E24" s="62">
        <v>851</v>
      </c>
      <c r="F24" s="2" t="s">
        <v>10</v>
      </c>
      <c r="G24" s="2" t="s">
        <v>12</v>
      </c>
      <c r="H24" s="66" t="s">
        <v>31</v>
      </c>
      <c r="I24" s="2" t="s">
        <v>26</v>
      </c>
      <c r="J24" s="18">
        <v>65000</v>
      </c>
      <c r="K24" s="18"/>
      <c r="L24" s="18">
        <f>J24</f>
        <v>65000</v>
      </c>
      <c r="M24" s="18"/>
      <c r="N24" s="18"/>
      <c r="O24" s="18"/>
      <c r="P24" s="18">
        <f>N24</f>
        <v>0</v>
      </c>
      <c r="Q24" s="18"/>
      <c r="R24" s="18">
        <v>65000</v>
      </c>
      <c r="S24" s="18">
        <f t="shared" ref="S24" si="33">K24+O24</f>
        <v>0</v>
      </c>
      <c r="T24" s="18">
        <f t="shared" ref="T24" si="34">L24+P24</f>
        <v>65000</v>
      </c>
      <c r="U24" s="18">
        <f t="shared" ref="U24" si="35">M24+Q24</f>
        <v>0</v>
      </c>
      <c r="V24" s="18">
        <v>65000</v>
      </c>
      <c r="W24" s="18">
        <v>65000</v>
      </c>
      <c r="X24" s="67">
        <f t="shared" si="1"/>
        <v>100</v>
      </c>
      <c r="Y24" s="48"/>
      <c r="Z24" s="48"/>
      <c r="AA24" s="48">
        <f t="shared" si="4"/>
        <v>0</v>
      </c>
    </row>
    <row r="25" spans="1:27" ht="120.75" customHeight="1" x14ac:dyDescent="0.25">
      <c r="A25" s="41" t="s">
        <v>27</v>
      </c>
      <c r="B25" s="31"/>
      <c r="C25" s="65"/>
      <c r="D25" s="65"/>
      <c r="E25" s="62">
        <v>851</v>
      </c>
      <c r="F25" s="2" t="s">
        <v>10</v>
      </c>
      <c r="G25" s="2" t="s">
        <v>12</v>
      </c>
      <c r="H25" s="66" t="s">
        <v>28</v>
      </c>
      <c r="I25" s="2"/>
      <c r="J25" s="18">
        <f t="shared" ref="J25:W26" si="36">J26</f>
        <v>2500</v>
      </c>
      <c r="K25" s="18">
        <f t="shared" si="36"/>
        <v>0</v>
      </c>
      <c r="L25" s="18">
        <f t="shared" si="36"/>
        <v>0</v>
      </c>
      <c r="M25" s="18">
        <f t="shared" si="36"/>
        <v>2500</v>
      </c>
      <c r="N25" s="18">
        <f t="shared" si="36"/>
        <v>0</v>
      </c>
      <c r="O25" s="18">
        <f t="shared" si="36"/>
        <v>0</v>
      </c>
      <c r="P25" s="18">
        <f t="shared" si="36"/>
        <v>0</v>
      </c>
      <c r="Q25" s="18">
        <f t="shared" si="36"/>
        <v>0</v>
      </c>
      <c r="R25" s="18">
        <f t="shared" si="36"/>
        <v>2500</v>
      </c>
      <c r="S25" s="18">
        <f t="shared" si="36"/>
        <v>0</v>
      </c>
      <c r="T25" s="18">
        <f t="shared" si="36"/>
        <v>0</v>
      </c>
      <c r="U25" s="18">
        <f t="shared" si="36"/>
        <v>2500</v>
      </c>
      <c r="V25" s="18">
        <f t="shared" si="36"/>
        <v>2500</v>
      </c>
      <c r="W25" s="18">
        <f t="shared" si="36"/>
        <v>0</v>
      </c>
      <c r="X25" s="67">
        <f t="shared" si="1"/>
        <v>0</v>
      </c>
      <c r="Y25" s="48"/>
      <c r="Z25" s="48"/>
      <c r="AA25" s="48">
        <f t="shared" si="4"/>
        <v>0</v>
      </c>
    </row>
    <row r="26" spans="1:27" ht="60" x14ac:dyDescent="0.25">
      <c r="A26" s="41" t="s">
        <v>20</v>
      </c>
      <c r="B26" s="63"/>
      <c r="C26" s="63"/>
      <c r="D26" s="63"/>
      <c r="E26" s="62">
        <v>851</v>
      </c>
      <c r="F26" s="2" t="s">
        <v>10</v>
      </c>
      <c r="G26" s="2" t="s">
        <v>12</v>
      </c>
      <c r="H26" s="66" t="s">
        <v>28</v>
      </c>
      <c r="I26" s="2" t="s">
        <v>21</v>
      </c>
      <c r="J26" s="18">
        <f t="shared" si="36"/>
        <v>2500</v>
      </c>
      <c r="K26" s="18">
        <f t="shared" si="36"/>
        <v>0</v>
      </c>
      <c r="L26" s="18">
        <f t="shared" si="36"/>
        <v>0</v>
      </c>
      <c r="M26" s="18">
        <f t="shared" si="36"/>
        <v>2500</v>
      </c>
      <c r="N26" s="18">
        <f t="shared" si="36"/>
        <v>0</v>
      </c>
      <c r="O26" s="18">
        <f t="shared" si="36"/>
        <v>0</v>
      </c>
      <c r="P26" s="18">
        <f t="shared" si="36"/>
        <v>0</v>
      </c>
      <c r="Q26" s="18">
        <f t="shared" si="36"/>
        <v>0</v>
      </c>
      <c r="R26" s="18">
        <f t="shared" si="36"/>
        <v>2500</v>
      </c>
      <c r="S26" s="18">
        <f t="shared" si="36"/>
        <v>0</v>
      </c>
      <c r="T26" s="18">
        <f t="shared" si="36"/>
        <v>0</v>
      </c>
      <c r="U26" s="18">
        <f t="shared" si="36"/>
        <v>2500</v>
      </c>
      <c r="V26" s="18">
        <f t="shared" si="36"/>
        <v>2500</v>
      </c>
      <c r="W26" s="18">
        <f t="shared" si="36"/>
        <v>0</v>
      </c>
      <c r="X26" s="67">
        <f t="shared" si="1"/>
        <v>0</v>
      </c>
      <c r="Y26" s="48"/>
      <c r="Z26" s="48"/>
      <c r="AA26" s="48">
        <f t="shared" si="4"/>
        <v>0</v>
      </c>
    </row>
    <row r="27" spans="1:27" ht="60" x14ac:dyDescent="0.25">
      <c r="A27" s="41" t="s">
        <v>8</v>
      </c>
      <c r="B27" s="65"/>
      <c r="C27" s="65"/>
      <c r="D27" s="65"/>
      <c r="E27" s="62">
        <v>851</v>
      </c>
      <c r="F27" s="2" t="s">
        <v>10</v>
      </c>
      <c r="G27" s="2" t="s">
        <v>12</v>
      </c>
      <c r="H27" s="66" t="s">
        <v>28</v>
      </c>
      <c r="I27" s="2" t="s">
        <v>22</v>
      </c>
      <c r="J27" s="18">
        <v>2500</v>
      </c>
      <c r="K27" s="18"/>
      <c r="L27" s="18"/>
      <c r="M27" s="18">
        <f>J27</f>
        <v>2500</v>
      </c>
      <c r="N27" s="18"/>
      <c r="O27" s="18"/>
      <c r="P27" s="18"/>
      <c r="Q27" s="18">
        <f>N27</f>
        <v>0</v>
      </c>
      <c r="R27" s="18">
        <v>2500</v>
      </c>
      <c r="S27" s="18">
        <f t="shared" ref="S27" si="37">K27+O27</f>
        <v>0</v>
      </c>
      <c r="T27" s="18">
        <f t="shared" ref="T27" si="38">L27+P27</f>
        <v>0</v>
      </c>
      <c r="U27" s="18">
        <f t="shared" ref="U27" si="39">M27+Q27</f>
        <v>2500</v>
      </c>
      <c r="V27" s="18">
        <v>2500</v>
      </c>
      <c r="W27" s="18"/>
      <c r="X27" s="67">
        <f t="shared" si="1"/>
        <v>0</v>
      </c>
      <c r="Y27" s="48"/>
      <c r="Z27" s="48"/>
      <c r="AA27" s="48">
        <f t="shared" si="4"/>
        <v>0</v>
      </c>
    </row>
    <row r="28" spans="1:27" x14ac:dyDescent="0.25">
      <c r="A28" s="70" t="s">
        <v>32</v>
      </c>
      <c r="B28" s="65"/>
      <c r="C28" s="65"/>
      <c r="D28" s="65"/>
      <c r="E28" s="8">
        <v>851</v>
      </c>
      <c r="F28" s="16" t="s">
        <v>10</v>
      </c>
      <c r="G28" s="16" t="s">
        <v>33</v>
      </c>
      <c r="H28" s="66" t="s">
        <v>57</v>
      </c>
      <c r="I28" s="16"/>
      <c r="J28" s="19">
        <f t="shared" ref="J28:W30" si="40">J29</f>
        <v>6640</v>
      </c>
      <c r="K28" s="19">
        <f t="shared" si="40"/>
        <v>6640</v>
      </c>
      <c r="L28" s="19">
        <f t="shared" si="40"/>
        <v>0</v>
      </c>
      <c r="M28" s="19">
        <f t="shared" si="40"/>
        <v>0</v>
      </c>
      <c r="N28" s="19">
        <f t="shared" si="40"/>
        <v>0</v>
      </c>
      <c r="O28" s="19">
        <f t="shared" si="40"/>
        <v>0</v>
      </c>
      <c r="P28" s="19">
        <f t="shared" si="40"/>
        <v>0</v>
      </c>
      <c r="Q28" s="19">
        <f t="shared" si="40"/>
        <v>0</v>
      </c>
      <c r="R28" s="19">
        <f t="shared" si="40"/>
        <v>6640</v>
      </c>
      <c r="S28" s="19">
        <f t="shared" si="40"/>
        <v>6640</v>
      </c>
      <c r="T28" s="19">
        <f t="shared" si="40"/>
        <v>0</v>
      </c>
      <c r="U28" s="19">
        <f t="shared" si="40"/>
        <v>0</v>
      </c>
      <c r="V28" s="19">
        <f t="shared" si="40"/>
        <v>6640</v>
      </c>
      <c r="W28" s="19">
        <f t="shared" si="40"/>
        <v>0</v>
      </c>
      <c r="X28" s="67">
        <f t="shared" si="1"/>
        <v>0</v>
      </c>
      <c r="Y28" s="47"/>
      <c r="Z28" s="47"/>
      <c r="AA28" s="48">
        <f t="shared" si="4"/>
        <v>0</v>
      </c>
    </row>
    <row r="29" spans="1:27" ht="105" x14ac:dyDescent="0.25">
      <c r="A29" s="41" t="s">
        <v>188</v>
      </c>
      <c r="B29" s="65"/>
      <c r="C29" s="65"/>
      <c r="D29" s="65"/>
      <c r="E29" s="62">
        <v>851</v>
      </c>
      <c r="F29" s="2" t="s">
        <v>10</v>
      </c>
      <c r="G29" s="2" t="s">
        <v>33</v>
      </c>
      <c r="H29" s="66" t="s">
        <v>34</v>
      </c>
      <c r="I29" s="2"/>
      <c r="J29" s="18">
        <f t="shared" si="40"/>
        <v>6640</v>
      </c>
      <c r="K29" s="18">
        <f t="shared" si="40"/>
        <v>6640</v>
      </c>
      <c r="L29" s="18">
        <f t="shared" si="40"/>
        <v>0</v>
      </c>
      <c r="M29" s="18">
        <f t="shared" si="40"/>
        <v>0</v>
      </c>
      <c r="N29" s="18">
        <f t="shared" si="40"/>
        <v>0</v>
      </c>
      <c r="O29" s="18">
        <f t="shared" si="40"/>
        <v>0</v>
      </c>
      <c r="P29" s="18">
        <f t="shared" si="40"/>
        <v>0</v>
      </c>
      <c r="Q29" s="18">
        <f t="shared" si="40"/>
        <v>0</v>
      </c>
      <c r="R29" s="18">
        <f t="shared" si="40"/>
        <v>6640</v>
      </c>
      <c r="S29" s="18">
        <f t="shared" si="40"/>
        <v>6640</v>
      </c>
      <c r="T29" s="18">
        <f t="shared" si="40"/>
        <v>0</v>
      </c>
      <c r="U29" s="18">
        <f t="shared" si="40"/>
        <v>0</v>
      </c>
      <c r="V29" s="18">
        <f t="shared" si="40"/>
        <v>6640</v>
      </c>
      <c r="W29" s="18">
        <f t="shared" si="40"/>
        <v>0</v>
      </c>
      <c r="X29" s="67">
        <f t="shared" si="1"/>
        <v>0</v>
      </c>
      <c r="Y29" s="48"/>
      <c r="Z29" s="48"/>
      <c r="AA29" s="48">
        <f t="shared" si="4"/>
        <v>0</v>
      </c>
    </row>
    <row r="30" spans="1:27" ht="60" x14ac:dyDescent="0.25">
      <c r="A30" s="41" t="s">
        <v>20</v>
      </c>
      <c r="B30" s="63"/>
      <c r="C30" s="63"/>
      <c r="D30" s="63"/>
      <c r="E30" s="62">
        <v>851</v>
      </c>
      <c r="F30" s="2" t="s">
        <v>10</v>
      </c>
      <c r="G30" s="2" t="s">
        <v>33</v>
      </c>
      <c r="H30" s="66" t="s">
        <v>34</v>
      </c>
      <c r="I30" s="2" t="s">
        <v>21</v>
      </c>
      <c r="J30" s="18">
        <f t="shared" si="40"/>
        <v>6640</v>
      </c>
      <c r="K30" s="18">
        <f t="shared" si="40"/>
        <v>6640</v>
      </c>
      <c r="L30" s="18">
        <f t="shared" si="40"/>
        <v>0</v>
      </c>
      <c r="M30" s="18">
        <f t="shared" si="40"/>
        <v>0</v>
      </c>
      <c r="N30" s="18">
        <f t="shared" si="40"/>
        <v>0</v>
      </c>
      <c r="O30" s="18">
        <f t="shared" si="40"/>
        <v>0</v>
      </c>
      <c r="P30" s="18">
        <f t="shared" si="40"/>
        <v>0</v>
      </c>
      <c r="Q30" s="18">
        <f t="shared" si="40"/>
        <v>0</v>
      </c>
      <c r="R30" s="18">
        <f t="shared" si="40"/>
        <v>6640</v>
      </c>
      <c r="S30" s="18">
        <f t="shared" si="40"/>
        <v>6640</v>
      </c>
      <c r="T30" s="18">
        <f t="shared" si="40"/>
        <v>0</v>
      </c>
      <c r="U30" s="18">
        <f t="shared" si="40"/>
        <v>0</v>
      </c>
      <c r="V30" s="18">
        <f t="shared" si="40"/>
        <v>6640</v>
      </c>
      <c r="W30" s="18">
        <f t="shared" si="40"/>
        <v>0</v>
      </c>
      <c r="X30" s="67">
        <f t="shared" si="1"/>
        <v>0</v>
      </c>
      <c r="Y30" s="48"/>
      <c r="Z30" s="48"/>
      <c r="AA30" s="48">
        <f t="shared" si="4"/>
        <v>0</v>
      </c>
    </row>
    <row r="31" spans="1:27" ht="60" x14ac:dyDescent="0.25">
      <c r="A31" s="41" t="s">
        <v>8</v>
      </c>
      <c r="B31" s="65"/>
      <c r="C31" s="65"/>
      <c r="D31" s="65"/>
      <c r="E31" s="62">
        <v>851</v>
      </c>
      <c r="F31" s="2" t="s">
        <v>10</v>
      </c>
      <c r="G31" s="2" t="s">
        <v>33</v>
      </c>
      <c r="H31" s="66" t="s">
        <v>34</v>
      </c>
      <c r="I31" s="2" t="s">
        <v>22</v>
      </c>
      <c r="J31" s="18">
        <v>6640</v>
      </c>
      <c r="K31" s="18">
        <f>J31</f>
        <v>6640</v>
      </c>
      <c r="L31" s="18"/>
      <c r="M31" s="18"/>
      <c r="N31" s="18"/>
      <c r="O31" s="18">
        <f>N31</f>
        <v>0</v>
      </c>
      <c r="P31" s="18"/>
      <c r="Q31" s="18"/>
      <c r="R31" s="18">
        <v>6640</v>
      </c>
      <c r="S31" s="18">
        <f t="shared" ref="S31" si="41">K31+O31</f>
        <v>6640</v>
      </c>
      <c r="T31" s="18">
        <f t="shared" ref="T31" si="42">L31+P31</f>
        <v>0</v>
      </c>
      <c r="U31" s="18">
        <f t="shared" ref="U31" si="43">M31+Q31</f>
        <v>0</v>
      </c>
      <c r="V31" s="18">
        <v>6640</v>
      </c>
      <c r="W31" s="18"/>
      <c r="X31" s="67">
        <f t="shared" si="1"/>
        <v>0</v>
      </c>
      <c r="Y31" s="48"/>
      <c r="Z31" s="48"/>
      <c r="AA31" s="48">
        <f t="shared" si="4"/>
        <v>0</v>
      </c>
    </row>
    <row r="32" spans="1:27" s="20" customFormat="1" ht="30" customHeight="1" x14ac:dyDescent="0.25">
      <c r="A32" s="70" t="s">
        <v>35</v>
      </c>
      <c r="B32" s="40"/>
      <c r="C32" s="40"/>
      <c r="D32" s="40"/>
      <c r="E32" s="62">
        <v>851</v>
      </c>
      <c r="F32" s="16" t="s">
        <v>10</v>
      </c>
      <c r="G32" s="16" t="s">
        <v>36</v>
      </c>
      <c r="H32" s="66" t="s">
        <v>57</v>
      </c>
      <c r="I32" s="16"/>
      <c r="J32" s="19">
        <f>J33+J40+J43+J46+J49+J52</f>
        <v>3548552</v>
      </c>
      <c r="K32" s="19">
        <f t="shared" ref="K32:U32" si="44">K33+K40+K43+K46+K49+K52</f>
        <v>434252</v>
      </c>
      <c r="L32" s="19">
        <f t="shared" si="44"/>
        <v>3114300</v>
      </c>
      <c r="M32" s="19">
        <f t="shared" si="44"/>
        <v>0</v>
      </c>
      <c r="N32" s="19">
        <f t="shared" si="44"/>
        <v>544984</v>
      </c>
      <c r="O32" s="19">
        <f t="shared" ref="O32" si="45">O33+O40+O43+O46+O49+O52</f>
        <v>0</v>
      </c>
      <c r="P32" s="19">
        <f t="shared" ref="P32" si="46">P33+P40+P43+P46+P49+P52</f>
        <v>544984</v>
      </c>
      <c r="Q32" s="19">
        <f t="shared" ref="Q32" si="47">Q33+Q40+Q43+Q46+Q49+Q52</f>
        <v>0</v>
      </c>
      <c r="R32" s="19">
        <f>R33+R40+R43+R46+R49+R52+R55</f>
        <v>4093536</v>
      </c>
      <c r="S32" s="19">
        <f t="shared" si="44"/>
        <v>434252</v>
      </c>
      <c r="T32" s="19">
        <f t="shared" si="44"/>
        <v>3659284</v>
      </c>
      <c r="U32" s="19">
        <f t="shared" si="44"/>
        <v>0</v>
      </c>
      <c r="V32" s="19">
        <f>V33+V40+V43+V46+V49+V52+V55</f>
        <v>4365190</v>
      </c>
      <c r="W32" s="19">
        <f>W33+W40+W43+W46+W49+W52+W55</f>
        <v>862009.22</v>
      </c>
      <c r="X32" s="67">
        <f t="shared" si="1"/>
        <v>19.747347079966737</v>
      </c>
      <c r="Y32" s="47"/>
      <c r="Z32" s="47"/>
      <c r="AA32" s="48">
        <f t="shared" si="4"/>
        <v>-271654</v>
      </c>
    </row>
    <row r="33" spans="1:27" ht="195" x14ac:dyDescent="0.25">
      <c r="A33" s="41" t="s">
        <v>229</v>
      </c>
      <c r="B33" s="62"/>
      <c r="C33" s="62"/>
      <c r="D33" s="62"/>
      <c r="E33" s="62">
        <v>851</v>
      </c>
      <c r="F33" s="2" t="s">
        <v>10</v>
      </c>
      <c r="G33" s="2" t="s">
        <v>36</v>
      </c>
      <c r="H33" s="66" t="s">
        <v>37</v>
      </c>
      <c r="I33" s="2"/>
      <c r="J33" s="18">
        <f t="shared" ref="J33" si="48">J34+J36+J38</f>
        <v>434252</v>
      </c>
      <c r="K33" s="18">
        <f t="shared" ref="K33:U33" si="49">K34+K36+K38</f>
        <v>434252</v>
      </c>
      <c r="L33" s="18">
        <f t="shared" si="49"/>
        <v>0</v>
      </c>
      <c r="M33" s="18">
        <f t="shared" si="49"/>
        <v>0</v>
      </c>
      <c r="N33" s="18">
        <f t="shared" si="49"/>
        <v>0</v>
      </c>
      <c r="O33" s="18">
        <f t="shared" ref="O33:R33" si="50">O34+O36+O38</f>
        <v>0</v>
      </c>
      <c r="P33" s="18">
        <f t="shared" si="50"/>
        <v>0</v>
      </c>
      <c r="Q33" s="18">
        <f t="shared" si="50"/>
        <v>0</v>
      </c>
      <c r="R33" s="18">
        <f t="shared" si="50"/>
        <v>434252</v>
      </c>
      <c r="S33" s="18">
        <f t="shared" si="49"/>
        <v>434252</v>
      </c>
      <c r="T33" s="18">
        <f t="shared" si="49"/>
        <v>0</v>
      </c>
      <c r="U33" s="18">
        <f t="shared" si="49"/>
        <v>0</v>
      </c>
      <c r="V33" s="18">
        <f t="shared" ref="V33:W33" si="51">V34+V36+V38</f>
        <v>434252</v>
      </c>
      <c r="W33" s="18">
        <f t="shared" si="51"/>
        <v>49404.880000000005</v>
      </c>
      <c r="X33" s="67">
        <f t="shared" si="1"/>
        <v>11.377006899219809</v>
      </c>
      <c r="Y33" s="48"/>
      <c r="Z33" s="48"/>
      <c r="AA33" s="48">
        <f t="shared" si="4"/>
        <v>0</v>
      </c>
    </row>
    <row r="34" spans="1:27" ht="135" x14ac:dyDescent="0.25">
      <c r="A34" s="41" t="s">
        <v>14</v>
      </c>
      <c r="B34" s="62"/>
      <c r="C34" s="62"/>
      <c r="D34" s="62"/>
      <c r="E34" s="62">
        <v>851</v>
      </c>
      <c r="F34" s="2" t="s">
        <v>10</v>
      </c>
      <c r="G34" s="2" t="s">
        <v>36</v>
      </c>
      <c r="H34" s="66" t="s">
        <v>37</v>
      </c>
      <c r="I34" s="2" t="s">
        <v>16</v>
      </c>
      <c r="J34" s="18">
        <f t="shared" ref="J34:W34" si="52">J35</f>
        <v>275900</v>
      </c>
      <c r="K34" s="18">
        <f t="shared" si="52"/>
        <v>275900</v>
      </c>
      <c r="L34" s="18">
        <f t="shared" si="52"/>
        <v>0</v>
      </c>
      <c r="M34" s="18">
        <f t="shared" si="52"/>
        <v>0</v>
      </c>
      <c r="N34" s="18">
        <f t="shared" si="52"/>
        <v>0</v>
      </c>
      <c r="O34" s="18">
        <f t="shared" si="52"/>
        <v>0</v>
      </c>
      <c r="P34" s="18">
        <f t="shared" si="52"/>
        <v>0</v>
      </c>
      <c r="Q34" s="18">
        <f t="shared" si="52"/>
        <v>0</v>
      </c>
      <c r="R34" s="18">
        <f t="shared" si="52"/>
        <v>275900</v>
      </c>
      <c r="S34" s="18">
        <f t="shared" si="52"/>
        <v>275900</v>
      </c>
      <c r="T34" s="18">
        <f t="shared" si="52"/>
        <v>0</v>
      </c>
      <c r="U34" s="18">
        <f t="shared" si="52"/>
        <v>0</v>
      </c>
      <c r="V34" s="18">
        <f t="shared" si="52"/>
        <v>275900</v>
      </c>
      <c r="W34" s="18">
        <f t="shared" si="52"/>
        <v>47458.3</v>
      </c>
      <c r="X34" s="67">
        <f t="shared" si="1"/>
        <v>17.201268575570861</v>
      </c>
      <c r="Y34" s="48"/>
      <c r="Z34" s="48"/>
      <c r="AA34" s="48">
        <f t="shared" si="4"/>
        <v>0</v>
      </c>
    </row>
    <row r="35" spans="1:27" ht="45" x14ac:dyDescent="0.25">
      <c r="A35" s="41" t="s">
        <v>227</v>
      </c>
      <c r="B35" s="62"/>
      <c r="C35" s="62"/>
      <c r="D35" s="62"/>
      <c r="E35" s="62">
        <v>851</v>
      </c>
      <c r="F35" s="2" t="s">
        <v>10</v>
      </c>
      <c r="G35" s="2" t="s">
        <v>36</v>
      </c>
      <c r="H35" s="66" t="s">
        <v>37</v>
      </c>
      <c r="I35" s="2" t="s">
        <v>17</v>
      </c>
      <c r="J35" s="18">
        <v>275900</v>
      </c>
      <c r="K35" s="18">
        <f>J35</f>
        <v>275900</v>
      </c>
      <c r="L35" s="18"/>
      <c r="M35" s="18"/>
      <c r="N35" s="18"/>
      <c r="O35" s="18">
        <f>N35</f>
        <v>0</v>
      </c>
      <c r="P35" s="18"/>
      <c r="Q35" s="18"/>
      <c r="R35" s="18">
        <f>211900+64000</f>
        <v>275900</v>
      </c>
      <c r="S35" s="18">
        <f t="shared" ref="S35" si="53">K35+O35</f>
        <v>275900</v>
      </c>
      <c r="T35" s="18">
        <f t="shared" ref="T35" si="54">L35+P35</f>
        <v>0</v>
      </c>
      <c r="U35" s="18">
        <f t="shared" ref="U35" si="55">M35+Q35</f>
        <v>0</v>
      </c>
      <c r="V35" s="18">
        <f>211900+64000</f>
        <v>275900</v>
      </c>
      <c r="W35" s="18">
        <f>37540.48+9917.82</f>
        <v>47458.3</v>
      </c>
      <c r="X35" s="67">
        <f t="shared" si="1"/>
        <v>17.201268575570861</v>
      </c>
      <c r="Y35" s="48"/>
      <c r="Z35" s="48"/>
      <c r="AA35" s="48">
        <f t="shared" si="4"/>
        <v>0</v>
      </c>
    </row>
    <row r="36" spans="1:27" ht="60" x14ac:dyDescent="0.25">
      <c r="A36" s="41" t="s">
        <v>20</v>
      </c>
      <c r="B36" s="62"/>
      <c r="C36" s="62"/>
      <c r="D36" s="62"/>
      <c r="E36" s="62">
        <v>851</v>
      </c>
      <c r="F36" s="2" t="s">
        <v>10</v>
      </c>
      <c r="G36" s="2" t="s">
        <v>36</v>
      </c>
      <c r="H36" s="66" t="s">
        <v>37</v>
      </c>
      <c r="I36" s="2" t="s">
        <v>21</v>
      </c>
      <c r="J36" s="18">
        <f t="shared" ref="J36:W36" si="56">J37</f>
        <v>158152</v>
      </c>
      <c r="K36" s="18">
        <f t="shared" si="56"/>
        <v>158152</v>
      </c>
      <c r="L36" s="18">
        <f t="shared" si="56"/>
        <v>0</v>
      </c>
      <c r="M36" s="18">
        <f t="shared" si="56"/>
        <v>0</v>
      </c>
      <c r="N36" s="18">
        <f t="shared" si="56"/>
        <v>0</v>
      </c>
      <c r="O36" s="18">
        <f t="shared" si="56"/>
        <v>0</v>
      </c>
      <c r="P36" s="18">
        <f t="shared" si="56"/>
        <v>0</v>
      </c>
      <c r="Q36" s="18">
        <f t="shared" si="56"/>
        <v>0</v>
      </c>
      <c r="R36" s="18">
        <f t="shared" si="56"/>
        <v>158152</v>
      </c>
      <c r="S36" s="18">
        <f t="shared" si="56"/>
        <v>158152</v>
      </c>
      <c r="T36" s="18">
        <f t="shared" si="56"/>
        <v>0</v>
      </c>
      <c r="U36" s="18">
        <f t="shared" si="56"/>
        <v>0</v>
      </c>
      <c r="V36" s="18">
        <f t="shared" si="56"/>
        <v>158152</v>
      </c>
      <c r="W36" s="18">
        <f t="shared" si="56"/>
        <v>1946.58</v>
      </c>
      <c r="X36" s="67">
        <f t="shared" si="1"/>
        <v>1.2308285699833073</v>
      </c>
      <c r="Y36" s="48"/>
      <c r="Z36" s="48"/>
      <c r="AA36" s="48">
        <f t="shared" si="4"/>
        <v>0</v>
      </c>
    </row>
    <row r="37" spans="1:27" ht="60" x14ac:dyDescent="0.25">
      <c r="A37" s="41" t="s">
        <v>8</v>
      </c>
      <c r="B37" s="62"/>
      <c r="C37" s="62"/>
      <c r="D37" s="62"/>
      <c r="E37" s="62">
        <v>851</v>
      </c>
      <c r="F37" s="2" t="s">
        <v>10</v>
      </c>
      <c r="G37" s="2" t="s">
        <v>36</v>
      </c>
      <c r="H37" s="66" t="s">
        <v>37</v>
      </c>
      <c r="I37" s="2" t="s">
        <v>22</v>
      </c>
      <c r="J37" s="18">
        <v>158152</v>
      </c>
      <c r="K37" s="18">
        <f>J37</f>
        <v>158152</v>
      </c>
      <c r="L37" s="18"/>
      <c r="M37" s="18"/>
      <c r="N37" s="18"/>
      <c r="O37" s="18">
        <f>N37</f>
        <v>0</v>
      </c>
      <c r="P37" s="18"/>
      <c r="Q37" s="18"/>
      <c r="R37" s="18">
        <v>158152</v>
      </c>
      <c r="S37" s="18">
        <f t="shared" ref="S37" si="57">K37+O37</f>
        <v>158152</v>
      </c>
      <c r="T37" s="18">
        <f t="shared" ref="T37" si="58">L37+P37</f>
        <v>0</v>
      </c>
      <c r="U37" s="18">
        <f t="shared" ref="U37" si="59">M37+Q37</f>
        <v>0</v>
      </c>
      <c r="V37" s="18">
        <v>158152</v>
      </c>
      <c r="W37" s="18">
        <v>1946.58</v>
      </c>
      <c r="X37" s="67">
        <f t="shared" si="1"/>
        <v>1.2308285699833073</v>
      </c>
      <c r="Y37" s="48"/>
      <c r="Z37" s="48"/>
      <c r="AA37" s="48">
        <f t="shared" si="4"/>
        <v>0</v>
      </c>
    </row>
    <row r="38" spans="1:27" ht="19.5" customHeight="1" x14ac:dyDescent="0.25">
      <c r="A38" s="41" t="s">
        <v>38</v>
      </c>
      <c r="B38" s="63"/>
      <c r="C38" s="63"/>
      <c r="D38" s="63"/>
      <c r="E38" s="62">
        <v>851</v>
      </c>
      <c r="F38" s="2" t="s">
        <v>10</v>
      </c>
      <c r="G38" s="3" t="s">
        <v>36</v>
      </c>
      <c r="H38" s="66" t="s">
        <v>37</v>
      </c>
      <c r="I38" s="2" t="s">
        <v>39</v>
      </c>
      <c r="J38" s="18">
        <f t="shared" ref="J38:W38" si="60">J39</f>
        <v>200</v>
      </c>
      <c r="K38" s="18">
        <f t="shared" si="60"/>
        <v>200</v>
      </c>
      <c r="L38" s="18">
        <f t="shared" si="60"/>
        <v>0</v>
      </c>
      <c r="M38" s="18">
        <f t="shared" si="60"/>
        <v>0</v>
      </c>
      <c r="N38" s="18">
        <f t="shared" si="60"/>
        <v>0</v>
      </c>
      <c r="O38" s="18">
        <f t="shared" si="60"/>
        <v>0</v>
      </c>
      <c r="P38" s="18">
        <f t="shared" si="60"/>
        <v>0</v>
      </c>
      <c r="Q38" s="18">
        <f t="shared" si="60"/>
        <v>0</v>
      </c>
      <c r="R38" s="18">
        <f t="shared" si="60"/>
        <v>200</v>
      </c>
      <c r="S38" s="18">
        <f t="shared" si="60"/>
        <v>200</v>
      </c>
      <c r="T38" s="18">
        <f t="shared" si="60"/>
        <v>0</v>
      </c>
      <c r="U38" s="18">
        <f t="shared" si="60"/>
        <v>0</v>
      </c>
      <c r="V38" s="18">
        <f t="shared" si="60"/>
        <v>200</v>
      </c>
      <c r="W38" s="18">
        <f t="shared" si="60"/>
        <v>0</v>
      </c>
      <c r="X38" s="67">
        <f t="shared" si="1"/>
        <v>0</v>
      </c>
      <c r="Y38" s="48"/>
      <c r="Z38" s="48"/>
      <c r="AA38" s="48">
        <f t="shared" si="4"/>
        <v>0</v>
      </c>
    </row>
    <row r="39" spans="1:27" ht="19.5" customHeight="1" x14ac:dyDescent="0.25">
      <c r="A39" s="41" t="s">
        <v>40</v>
      </c>
      <c r="B39" s="63"/>
      <c r="C39" s="63"/>
      <c r="D39" s="63"/>
      <c r="E39" s="62">
        <v>851</v>
      </c>
      <c r="F39" s="2" t="s">
        <v>10</v>
      </c>
      <c r="G39" s="3" t="s">
        <v>36</v>
      </c>
      <c r="H39" s="66" t="s">
        <v>37</v>
      </c>
      <c r="I39" s="2" t="s">
        <v>41</v>
      </c>
      <c r="J39" s="18">
        <v>200</v>
      </c>
      <c r="K39" s="18">
        <f>J39</f>
        <v>200</v>
      </c>
      <c r="L39" s="18"/>
      <c r="M39" s="18"/>
      <c r="N39" s="18"/>
      <c r="O39" s="18">
        <f>N39</f>
        <v>0</v>
      </c>
      <c r="P39" s="18"/>
      <c r="Q39" s="18"/>
      <c r="R39" s="18">
        <v>200</v>
      </c>
      <c r="S39" s="18">
        <f t="shared" ref="S39" si="61">K39+O39</f>
        <v>200</v>
      </c>
      <c r="T39" s="18">
        <f t="shared" ref="T39" si="62">L39+P39</f>
        <v>0</v>
      </c>
      <c r="U39" s="18">
        <f t="shared" ref="U39" si="63">M39+Q39</f>
        <v>0</v>
      </c>
      <c r="V39" s="18">
        <v>200</v>
      </c>
      <c r="W39" s="18"/>
      <c r="X39" s="67">
        <f t="shared" si="1"/>
        <v>0</v>
      </c>
      <c r="Y39" s="48"/>
      <c r="Z39" s="48"/>
      <c r="AA39" s="48">
        <f t="shared" si="4"/>
        <v>0</v>
      </c>
    </row>
    <row r="40" spans="1:27" ht="60.75" customHeight="1" x14ac:dyDescent="0.25">
      <c r="A40" s="41" t="s">
        <v>42</v>
      </c>
      <c r="B40" s="65"/>
      <c r="C40" s="65"/>
      <c r="D40" s="65"/>
      <c r="E40" s="62">
        <v>851</v>
      </c>
      <c r="F40" s="2" t="s">
        <v>15</v>
      </c>
      <c r="G40" s="3" t="s">
        <v>36</v>
      </c>
      <c r="H40" s="66" t="s">
        <v>43</v>
      </c>
      <c r="I40" s="2"/>
      <c r="J40" s="18">
        <f t="shared" ref="J40:W41" si="64">J41</f>
        <v>87500</v>
      </c>
      <c r="K40" s="18">
        <f t="shared" si="64"/>
        <v>0</v>
      </c>
      <c r="L40" s="18">
        <f t="shared" si="64"/>
        <v>87500</v>
      </c>
      <c r="M40" s="18">
        <f t="shared" si="64"/>
        <v>0</v>
      </c>
      <c r="N40" s="18">
        <f t="shared" si="64"/>
        <v>423000</v>
      </c>
      <c r="O40" s="18">
        <f t="shared" si="64"/>
        <v>0</v>
      </c>
      <c r="P40" s="18">
        <f t="shared" si="64"/>
        <v>423000</v>
      </c>
      <c r="Q40" s="18">
        <f t="shared" si="64"/>
        <v>0</v>
      </c>
      <c r="R40" s="18">
        <f t="shared" si="64"/>
        <v>510500</v>
      </c>
      <c r="S40" s="18">
        <f t="shared" si="64"/>
        <v>0</v>
      </c>
      <c r="T40" s="18">
        <f t="shared" si="64"/>
        <v>510500</v>
      </c>
      <c r="U40" s="18">
        <f t="shared" si="64"/>
        <v>0</v>
      </c>
      <c r="V40" s="18">
        <f t="shared" si="64"/>
        <v>510500</v>
      </c>
      <c r="W40" s="18">
        <f t="shared" si="64"/>
        <v>9500</v>
      </c>
      <c r="X40" s="67">
        <f t="shared" si="1"/>
        <v>1.8609206660137121</v>
      </c>
      <c r="Y40" s="48"/>
      <c r="Z40" s="48"/>
      <c r="AA40" s="48">
        <f t="shared" si="4"/>
        <v>0</v>
      </c>
    </row>
    <row r="41" spans="1:27" ht="60" x14ac:dyDescent="0.25">
      <c r="A41" s="41" t="s">
        <v>20</v>
      </c>
      <c r="B41" s="63"/>
      <c r="C41" s="63"/>
      <c r="D41" s="63"/>
      <c r="E41" s="62">
        <v>851</v>
      </c>
      <c r="F41" s="2" t="s">
        <v>10</v>
      </c>
      <c r="G41" s="2" t="s">
        <v>36</v>
      </c>
      <c r="H41" s="66" t="s">
        <v>43</v>
      </c>
      <c r="I41" s="2" t="s">
        <v>21</v>
      </c>
      <c r="J41" s="18">
        <f t="shared" si="64"/>
        <v>87500</v>
      </c>
      <c r="K41" s="18">
        <f t="shared" si="64"/>
        <v>0</v>
      </c>
      <c r="L41" s="18">
        <f t="shared" si="64"/>
        <v>87500</v>
      </c>
      <c r="M41" s="18">
        <f t="shared" si="64"/>
        <v>0</v>
      </c>
      <c r="N41" s="18">
        <f t="shared" si="64"/>
        <v>423000</v>
      </c>
      <c r="O41" s="18">
        <f t="shared" si="64"/>
        <v>0</v>
      </c>
      <c r="P41" s="18">
        <f t="shared" si="64"/>
        <v>423000</v>
      </c>
      <c r="Q41" s="18">
        <f t="shared" si="64"/>
        <v>0</v>
      </c>
      <c r="R41" s="18">
        <f t="shared" si="64"/>
        <v>510500</v>
      </c>
      <c r="S41" s="18">
        <f t="shared" si="64"/>
        <v>0</v>
      </c>
      <c r="T41" s="18">
        <f t="shared" si="64"/>
        <v>510500</v>
      </c>
      <c r="U41" s="18">
        <f t="shared" si="64"/>
        <v>0</v>
      </c>
      <c r="V41" s="18">
        <f t="shared" si="64"/>
        <v>510500</v>
      </c>
      <c r="W41" s="18">
        <f t="shared" si="64"/>
        <v>9500</v>
      </c>
      <c r="X41" s="67">
        <f t="shared" si="1"/>
        <v>1.8609206660137121</v>
      </c>
      <c r="Y41" s="48"/>
      <c r="Z41" s="48"/>
      <c r="AA41" s="48">
        <f t="shared" si="4"/>
        <v>0</v>
      </c>
    </row>
    <row r="42" spans="1:27" ht="60" x14ac:dyDescent="0.25">
      <c r="A42" s="41" t="s">
        <v>8</v>
      </c>
      <c r="B42" s="65"/>
      <c r="C42" s="65"/>
      <c r="D42" s="65"/>
      <c r="E42" s="62">
        <v>851</v>
      </c>
      <c r="F42" s="2" t="s">
        <v>10</v>
      </c>
      <c r="G42" s="2" t="s">
        <v>36</v>
      </c>
      <c r="H42" s="66" t="s">
        <v>43</v>
      </c>
      <c r="I42" s="2" t="s">
        <v>22</v>
      </c>
      <c r="J42" s="18">
        <v>87500</v>
      </c>
      <c r="K42" s="18"/>
      <c r="L42" s="18">
        <f>J42</f>
        <v>87500</v>
      </c>
      <c r="M42" s="18"/>
      <c r="N42" s="18">
        <v>423000</v>
      </c>
      <c r="O42" s="18"/>
      <c r="P42" s="18">
        <f>N42</f>
        <v>423000</v>
      </c>
      <c r="Q42" s="18"/>
      <c r="R42" s="18">
        <v>510500</v>
      </c>
      <c r="S42" s="18">
        <f t="shared" ref="S42" si="65">K42+O42</f>
        <v>0</v>
      </c>
      <c r="T42" s="18">
        <f t="shared" ref="T42" si="66">L42+P42</f>
        <v>510500</v>
      </c>
      <c r="U42" s="18">
        <f t="shared" ref="U42" si="67">M42+Q42</f>
        <v>0</v>
      </c>
      <c r="V42" s="18">
        <v>510500</v>
      </c>
      <c r="W42" s="18">
        <v>9500</v>
      </c>
      <c r="X42" s="67">
        <f t="shared" si="1"/>
        <v>1.8609206660137121</v>
      </c>
      <c r="Y42" s="48"/>
      <c r="Z42" s="48"/>
      <c r="AA42" s="48">
        <f t="shared" si="4"/>
        <v>0</v>
      </c>
    </row>
    <row r="43" spans="1:27" ht="45" x14ac:dyDescent="0.25">
      <c r="A43" s="41" t="s">
        <v>44</v>
      </c>
      <c r="B43" s="65"/>
      <c r="C43" s="65"/>
      <c r="D43" s="65"/>
      <c r="E43" s="62">
        <v>851</v>
      </c>
      <c r="F43" s="2" t="s">
        <v>10</v>
      </c>
      <c r="G43" s="2" t="s">
        <v>36</v>
      </c>
      <c r="H43" s="66" t="s">
        <v>45</v>
      </c>
      <c r="I43" s="2"/>
      <c r="J43" s="18">
        <f t="shared" ref="J43:W44" si="68">J44</f>
        <v>70300</v>
      </c>
      <c r="K43" s="18">
        <f t="shared" si="68"/>
        <v>0</v>
      </c>
      <c r="L43" s="18">
        <f t="shared" si="68"/>
        <v>70300</v>
      </c>
      <c r="M43" s="18">
        <f t="shared" si="68"/>
        <v>0</v>
      </c>
      <c r="N43" s="18">
        <f t="shared" si="68"/>
        <v>0</v>
      </c>
      <c r="O43" s="18">
        <f t="shared" si="68"/>
        <v>0</v>
      </c>
      <c r="P43" s="18">
        <f t="shared" si="68"/>
        <v>0</v>
      </c>
      <c r="Q43" s="18">
        <f t="shared" si="68"/>
        <v>0</v>
      </c>
      <c r="R43" s="18">
        <f t="shared" si="68"/>
        <v>70300</v>
      </c>
      <c r="S43" s="18">
        <f t="shared" si="68"/>
        <v>0</v>
      </c>
      <c r="T43" s="18">
        <f t="shared" si="68"/>
        <v>70300</v>
      </c>
      <c r="U43" s="18">
        <f t="shared" si="68"/>
        <v>0</v>
      </c>
      <c r="V43" s="18">
        <f t="shared" si="68"/>
        <v>70300</v>
      </c>
      <c r="W43" s="18">
        <f t="shared" si="68"/>
        <v>14204.34</v>
      </c>
      <c r="X43" s="67">
        <f t="shared" si="1"/>
        <v>20.205320056899005</v>
      </c>
      <c r="Y43" s="48"/>
      <c r="Z43" s="48"/>
      <c r="AA43" s="48">
        <f t="shared" si="4"/>
        <v>0</v>
      </c>
    </row>
    <row r="44" spans="1:27" ht="60" x14ac:dyDescent="0.25">
      <c r="A44" s="41" t="s">
        <v>20</v>
      </c>
      <c r="B44" s="63"/>
      <c r="C44" s="63"/>
      <c r="D44" s="63"/>
      <c r="E44" s="62">
        <v>851</v>
      </c>
      <c r="F44" s="2" t="s">
        <v>10</v>
      </c>
      <c r="G44" s="2" t="s">
        <v>36</v>
      </c>
      <c r="H44" s="66" t="s">
        <v>45</v>
      </c>
      <c r="I44" s="2" t="s">
        <v>21</v>
      </c>
      <c r="J44" s="18">
        <f t="shared" si="68"/>
        <v>70300</v>
      </c>
      <c r="K44" s="18">
        <f t="shared" si="68"/>
        <v>0</v>
      </c>
      <c r="L44" s="18">
        <f t="shared" si="68"/>
        <v>70300</v>
      </c>
      <c r="M44" s="18">
        <f t="shared" si="68"/>
        <v>0</v>
      </c>
      <c r="N44" s="18">
        <f t="shared" si="68"/>
        <v>0</v>
      </c>
      <c r="O44" s="18">
        <f t="shared" si="68"/>
        <v>0</v>
      </c>
      <c r="P44" s="18">
        <f t="shared" si="68"/>
        <v>0</v>
      </c>
      <c r="Q44" s="18">
        <f t="shared" si="68"/>
        <v>0</v>
      </c>
      <c r="R44" s="18">
        <f t="shared" si="68"/>
        <v>70300</v>
      </c>
      <c r="S44" s="18">
        <f t="shared" si="68"/>
        <v>0</v>
      </c>
      <c r="T44" s="18">
        <f t="shared" si="68"/>
        <v>70300</v>
      </c>
      <c r="U44" s="18">
        <f t="shared" si="68"/>
        <v>0</v>
      </c>
      <c r="V44" s="18">
        <f t="shared" si="68"/>
        <v>70300</v>
      </c>
      <c r="W44" s="18">
        <f t="shared" si="68"/>
        <v>14204.34</v>
      </c>
      <c r="X44" s="67">
        <f t="shared" si="1"/>
        <v>20.205320056899005</v>
      </c>
      <c r="Y44" s="48"/>
      <c r="Z44" s="48"/>
      <c r="AA44" s="48">
        <f t="shared" si="4"/>
        <v>0</v>
      </c>
    </row>
    <row r="45" spans="1:27" ht="60" x14ac:dyDescent="0.25">
      <c r="A45" s="41" t="s">
        <v>8</v>
      </c>
      <c r="B45" s="65"/>
      <c r="C45" s="65"/>
      <c r="D45" s="65"/>
      <c r="E45" s="62">
        <v>851</v>
      </c>
      <c r="F45" s="2" t="s">
        <v>10</v>
      </c>
      <c r="G45" s="2" t="s">
        <v>36</v>
      </c>
      <c r="H45" s="66" t="s">
        <v>45</v>
      </c>
      <c r="I45" s="2" t="s">
        <v>22</v>
      </c>
      <c r="J45" s="18">
        <v>70300</v>
      </c>
      <c r="K45" s="18"/>
      <c r="L45" s="18">
        <f>J45</f>
        <v>70300</v>
      </c>
      <c r="M45" s="18"/>
      <c r="N45" s="18"/>
      <c r="O45" s="18"/>
      <c r="P45" s="18">
        <f>N45</f>
        <v>0</v>
      </c>
      <c r="Q45" s="18"/>
      <c r="R45" s="18">
        <v>70300</v>
      </c>
      <c r="S45" s="18">
        <f t="shared" ref="S45" si="69">K45+O45</f>
        <v>0</v>
      </c>
      <c r="T45" s="18">
        <f t="shared" ref="T45" si="70">L45+P45</f>
        <v>70300</v>
      </c>
      <c r="U45" s="18">
        <f t="shared" ref="U45" si="71">M45+Q45</f>
        <v>0</v>
      </c>
      <c r="V45" s="18">
        <v>70300</v>
      </c>
      <c r="W45" s="18">
        <v>14204.34</v>
      </c>
      <c r="X45" s="67">
        <f t="shared" si="1"/>
        <v>20.205320056899005</v>
      </c>
      <c r="Y45" s="48"/>
      <c r="Z45" s="48"/>
      <c r="AA45" s="48">
        <f t="shared" si="4"/>
        <v>0</v>
      </c>
    </row>
    <row r="46" spans="1:27" ht="90" x14ac:dyDescent="0.25">
      <c r="A46" s="7" t="s">
        <v>203</v>
      </c>
      <c r="B46" s="65"/>
      <c r="C46" s="65"/>
      <c r="D46" s="65"/>
      <c r="E46" s="62">
        <v>851</v>
      </c>
      <c r="F46" s="2" t="s">
        <v>10</v>
      </c>
      <c r="G46" s="2" t="s">
        <v>36</v>
      </c>
      <c r="H46" s="3" t="s">
        <v>204</v>
      </c>
      <c r="I46" s="2"/>
      <c r="J46" s="18">
        <f t="shared" ref="J46:W47" si="72">J47</f>
        <v>0</v>
      </c>
      <c r="K46" s="18">
        <f t="shared" si="72"/>
        <v>0</v>
      </c>
      <c r="L46" s="18">
        <f t="shared" si="72"/>
        <v>0</v>
      </c>
      <c r="M46" s="18">
        <f t="shared" si="72"/>
        <v>0</v>
      </c>
      <c r="N46" s="18">
        <f t="shared" si="72"/>
        <v>121984</v>
      </c>
      <c r="O46" s="18">
        <f t="shared" si="72"/>
        <v>0</v>
      </c>
      <c r="P46" s="18">
        <f t="shared" si="72"/>
        <v>121984</v>
      </c>
      <c r="Q46" s="18">
        <f t="shared" si="72"/>
        <v>0</v>
      </c>
      <c r="R46" s="18">
        <f t="shared" si="72"/>
        <v>121984</v>
      </c>
      <c r="S46" s="18">
        <f t="shared" si="72"/>
        <v>0</v>
      </c>
      <c r="T46" s="18">
        <f t="shared" si="72"/>
        <v>121984</v>
      </c>
      <c r="U46" s="18">
        <f t="shared" si="72"/>
        <v>0</v>
      </c>
      <c r="V46" s="18">
        <f t="shared" si="72"/>
        <v>121984</v>
      </c>
      <c r="W46" s="18">
        <f t="shared" si="72"/>
        <v>0</v>
      </c>
      <c r="X46" s="67">
        <f t="shared" si="1"/>
        <v>0</v>
      </c>
      <c r="Y46" s="48"/>
      <c r="Z46" s="48"/>
      <c r="AA46" s="48">
        <f t="shared" si="4"/>
        <v>0</v>
      </c>
    </row>
    <row r="47" spans="1:27" ht="60" x14ac:dyDescent="0.25">
      <c r="A47" s="65" t="s">
        <v>20</v>
      </c>
      <c r="B47" s="65"/>
      <c r="C47" s="65"/>
      <c r="D47" s="65"/>
      <c r="E47" s="62">
        <v>851</v>
      </c>
      <c r="F47" s="2" t="s">
        <v>10</v>
      </c>
      <c r="G47" s="2" t="s">
        <v>36</v>
      </c>
      <c r="H47" s="3" t="s">
        <v>204</v>
      </c>
      <c r="I47" s="2" t="s">
        <v>21</v>
      </c>
      <c r="J47" s="18">
        <f t="shared" si="72"/>
        <v>0</v>
      </c>
      <c r="K47" s="18">
        <f t="shared" si="72"/>
        <v>0</v>
      </c>
      <c r="L47" s="18">
        <f t="shared" si="72"/>
        <v>0</v>
      </c>
      <c r="M47" s="18">
        <f t="shared" si="72"/>
        <v>0</v>
      </c>
      <c r="N47" s="18">
        <f t="shared" si="72"/>
        <v>121984</v>
      </c>
      <c r="O47" s="18">
        <f t="shared" si="72"/>
        <v>0</v>
      </c>
      <c r="P47" s="18">
        <f t="shared" si="72"/>
        <v>121984</v>
      </c>
      <c r="Q47" s="18">
        <f t="shared" si="72"/>
        <v>0</v>
      </c>
      <c r="R47" s="18">
        <f t="shared" si="72"/>
        <v>121984</v>
      </c>
      <c r="S47" s="18">
        <f t="shared" si="72"/>
        <v>0</v>
      </c>
      <c r="T47" s="18">
        <f t="shared" si="72"/>
        <v>121984</v>
      </c>
      <c r="U47" s="18">
        <f t="shared" si="72"/>
        <v>0</v>
      </c>
      <c r="V47" s="18">
        <f t="shared" si="72"/>
        <v>121984</v>
      </c>
      <c r="W47" s="18">
        <f t="shared" si="72"/>
        <v>0</v>
      </c>
      <c r="X47" s="67">
        <f t="shared" si="1"/>
        <v>0</v>
      </c>
      <c r="Y47" s="48"/>
      <c r="Z47" s="48"/>
      <c r="AA47" s="48">
        <f t="shared" si="4"/>
        <v>0</v>
      </c>
    </row>
    <row r="48" spans="1:27" ht="60" x14ac:dyDescent="0.25">
      <c r="A48" s="65" t="s">
        <v>8</v>
      </c>
      <c r="B48" s="65"/>
      <c r="C48" s="65"/>
      <c r="D48" s="65"/>
      <c r="E48" s="62">
        <v>851</v>
      </c>
      <c r="F48" s="2" t="s">
        <v>10</v>
      </c>
      <c r="G48" s="2" t="s">
        <v>36</v>
      </c>
      <c r="H48" s="3" t="s">
        <v>204</v>
      </c>
      <c r="I48" s="2" t="s">
        <v>22</v>
      </c>
      <c r="J48" s="18"/>
      <c r="K48" s="18"/>
      <c r="L48" s="18">
        <f>J48</f>
        <v>0</v>
      </c>
      <c r="M48" s="18"/>
      <c r="N48" s="18">
        <f>1484900-1362916</f>
        <v>121984</v>
      </c>
      <c r="O48" s="18"/>
      <c r="P48" s="18">
        <f>N48</f>
        <v>121984</v>
      </c>
      <c r="Q48" s="18"/>
      <c r="R48" s="18">
        <v>121984</v>
      </c>
      <c r="S48" s="18">
        <f t="shared" ref="S48" si="73">K48+O48</f>
        <v>0</v>
      </c>
      <c r="T48" s="18">
        <f t="shared" ref="T48" si="74">L48+P48</f>
        <v>121984</v>
      </c>
      <c r="U48" s="18">
        <f t="shared" ref="U48" si="75">M48+Q48</f>
        <v>0</v>
      </c>
      <c r="V48" s="18">
        <v>121984</v>
      </c>
      <c r="W48" s="18"/>
      <c r="X48" s="67">
        <f t="shared" si="1"/>
        <v>0</v>
      </c>
      <c r="Y48" s="48"/>
      <c r="Z48" s="48"/>
      <c r="AA48" s="48">
        <f t="shared" si="4"/>
        <v>0</v>
      </c>
    </row>
    <row r="49" spans="1:27" ht="45.75" customHeight="1" x14ac:dyDescent="0.25">
      <c r="A49" s="41" t="s">
        <v>202</v>
      </c>
      <c r="B49" s="65"/>
      <c r="C49" s="65"/>
      <c r="D49" s="65"/>
      <c r="E49" s="62">
        <v>851</v>
      </c>
      <c r="F49" s="2" t="s">
        <v>10</v>
      </c>
      <c r="G49" s="3" t="s">
        <v>36</v>
      </c>
      <c r="H49" s="66" t="s">
        <v>46</v>
      </c>
      <c r="I49" s="2"/>
      <c r="J49" s="18">
        <f t="shared" ref="J49:W50" si="76">J50</f>
        <v>35500</v>
      </c>
      <c r="K49" s="18">
        <f t="shared" si="76"/>
        <v>0</v>
      </c>
      <c r="L49" s="18">
        <f t="shared" si="76"/>
        <v>35500</v>
      </c>
      <c r="M49" s="18">
        <f t="shared" si="76"/>
        <v>0</v>
      </c>
      <c r="N49" s="18">
        <f t="shared" si="76"/>
        <v>0</v>
      </c>
      <c r="O49" s="18">
        <f t="shared" si="76"/>
        <v>0</v>
      </c>
      <c r="P49" s="18">
        <f t="shared" si="76"/>
        <v>0</v>
      </c>
      <c r="Q49" s="18">
        <f t="shared" si="76"/>
        <v>0</v>
      </c>
      <c r="R49" s="18">
        <f t="shared" si="76"/>
        <v>35500</v>
      </c>
      <c r="S49" s="18">
        <f t="shared" si="76"/>
        <v>0</v>
      </c>
      <c r="T49" s="18">
        <f t="shared" si="76"/>
        <v>35500</v>
      </c>
      <c r="U49" s="18">
        <f t="shared" si="76"/>
        <v>0</v>
      </c>
      <c r="V49" s="18">
        <f t="shared" si="76"/>
        <v>35500</v>
      </c>
      <c r="W49" s="18">
        <f t="shared" si="76"/>
        <v>0</v>
      </c>
      <c r="X49" s="67">
        <f t="shared" si="1"/>
        <v>0</v>
      </c>
      <c r="Y49" s="48"/>
      <c r="Z49" s="48"/>
      <c r="AA49" s="48">
        <f t="shared" si="4"/>
        <v>0</v>
      </c>
    </row>
    <row r="50" spans="1:27" ht="60" x14ac:dyDescent="0.25">
      <c r="A50" s="41" t="s">
        <v>20</v>
      </c>
      <c r="B50" s="63"/>
      <c r="C50" s="63"/>
      <c r="D50" s="63"/>
      <c r="E50" s="62">
        <v>851</v>
      </c>
      <c r="F50" s="2" t="s">
        <v>10</v>
      </c>
      <c r="G50" s="3" t="s">
        <v>36</v>
      </c>
      <c r="H50" s="66" t="s">
        <v>46</v>
      </c>
      <c r="I50" s="2" t="s">
        <v>21</v>
      </c>
      <c r="J50" s="18">
        <f t="shared" si="76"/>
        <v>35500</v>
      </c>
      <c r="K50" s="18">
        <f t="shared" si="76"/>
        <v>0</v>
      </c>
      <c r="L50" s="18">
        <f t="shared" si="76"/>
        <v>35500</v>
      </c>
      <c r="M50" s="18">
        <f t="shared" si="76"/>
        <v>0</v>
      </c>
      <c r="N50" s="18">
        <f t="shared" si="76"/>
        <v>0</v>
      </c>
      <c r="O50" s="18">
        <f t="shared" si="76"/>
        <v>0</v>
      </c>
      <c r="P50" s="18">
        <f t="shared" si="76"/>
        <v>0</v>
      </c>
      <c r="Q50" s="18">
        <f t="shared" si="76"/>
        <v>0</v>
      </c>
      <c r="R50" s="18">
        <f t="shared" si="76"/>
        <v>35500</v>
      </c>
      <c r="S50" s="18">
        <f t="shared" si="76"/>
        <v>0</v>
      </c>
      <c r="T50" s="18">
        <f t="shared" si="76"/>
        <v>35500</v>
      </c>
      <c r="U50" s="18">
        <f t="shared" si="76"/>
        <v>0</v>
      </c>
      <c r="V50" s="18">
        <f t="shared" si="76"/>
        <v>35500</v>
      </c>
      <c r="W50" s="18">
        <f t="shared" si="76"/>
        <v>0</v>
      </c>
      <c r="X50" s="67">
        <f>W50/V50*100</f>
        <v>0</v>
      </c>
      <c r="Y50" s="48"/>
      <c r="Z50" s="48"/>
      <c r="AA50" s="48">
        <f t="shared" si="4"/>
        <v>0</v>
      </c>
    </row>
    <row r="51" spans="1:27" ht="60" x14ac:dyDescent="0.25">
      <c r="A51" s="41" t="s">
        <v>8</v>
      </c>
      <c r="B51" s="65"/>
      <c r="C51" s="65"/>
      <c r="D51" s="65"/>
      <c r="E51" s="62">
        <v>851</v>
      </c>
      <c r="F51" s="2" t="s">
        <v>10</v>
      </c>
      <c r="G51" s="3" t="s">
        <v>36</v>
      </c>
      <c r="H51" s="66" t="s">
        <v>46</v>
      </c>
      <c r="I51" s="2" t="s">
        <v>22</v>
      </c>
      <c r="J51" s="18">
        <v>35500</v>
      </c>
      <c r="K51" s="18"/>
      <c r="L51" s="18">
        <f>J51</f>
        <v>35500</v>
      </c>
      <c r="M51" s="18"/>
      <c r="N51" s="18"/>
      <c r="O51" s="18"/>
      <c r="P51" s="18">
        <f>N51</f>
        <v>0</v>
      </c>
      <c r="Q51" s="18"/>
      <c r="R51" s="18">
        <v>35500</v>
      </c>
      <c r="S51" s="18">
        <f t="shared" ref="S51" si="77">K51+O51</f>
        <v>0</v>
      </c>
      <c r="T51" s="18">
        <f t="shared" ref="T51" si="78">L51+P51</f>
        <v>35500</v>
      </c>
      <c r="U51" s="18">
        <f t="shared" ref="U51" si="79">M51+Q51</f>
        <v>0</v>
      </c>
      <c r="V51" s="18">
        <v>35500</v>
      </c>
      <c r="W51" s="18"/>
      <c r="X51" s="67">
        <f t="shared" ref="X51:X114" si="80">W51/V51*100</f>
        <v>0</v>
      </c>
      <c r="Y51" s="48"/>
      <c r="Z51" s="48"/>
      <c r="AA51" s="48">
        <f t="shared" si="4"/>
        <v>0</v>
      </c>
    </row>
    <row r="52" spans="1:27" s="1" customFormat="1" ht="60" x14ac:dyDescent="0.25">
      <c r="A52" s="41" t="s">
        <v>47</v>
      </c>
      <c r="B52" s="62"/>
      <c r="C52" s="62"/>
      <c r="D52" s="62"/>
      <c r="E52" s="62">
        <v>851</v>
      </c>
      <c r="F52" s="3" t="s">
        <v>10</v>
      </c>
      <c r="G52" s="3" t="s">
        <v>36</v>
      </c>
      <c r="H52" s="66" t="s">
        <v>48</v>
      </c>
      <c r="I52" s="3"/>
      <c r="J52" s="18">
        <f t="shared" ref="J52:W53" si="81">J53</f>
        <v>2921000</v>
      </c>
      <c r="K52" s="18">
        <f t="shared" si="81"/>
        <v>0</v>
      </c>
      <c r="L52" s="18">
        <f t="shared" si="81"/>
        <v>2921000</v>
      </c>
      <c r="M52" s="18">
        <f t="shared" si="81"/>
        <v>0</v>
      </c>
      <c r="N52" s="18">
        <f t="shared" si="81"/>
        <v>0</v>
      </c>
      <c r="O52" s="18">
        <f t="shared" si="81"/>
        <v>0</v>
      </c>
      <c r="P52" s="18">
        <f t="shared" si="81"/>
        <v>0</v>
      </c>
      <c r="Q52" s="18">
        <f t="shared" si="81"/>
        <v>0</v>
      </c>
      <c r="R52" s="18">
        <f t="shared" si="81"/>
        <v>2921000</v>
      </c>
      <c r="S52" s="18">
        <f t="shared" si="81"/>
        <v>0</v>
      </c>
      <c r="T52" s="18">
        <f t="shared" si="81"/>
        <v>2921000</v>
      </c>
      <c r="U52" s="18">
        <f t="shared" si="81"/>
        <v>0</v>
      </c>
      <c r="V52" s="18">
        <f t="shared" si="81"/>
        <v>2921000</v>
      </c>
      <c r="W52" s="18">
        <f t="shared" si="81"/>
        <v>788900</v>
      </c>
      <c r="X52" s="67">
        <f t="shared" si="80"/>
        <v>27.00787401574803</v>
      </c>
      <c r="Y52" s="48"/>
      <c r="Z52" s="48"/>
      <c r="AA52" s="48">
        <f t="shared" si="4"/>
        <v>0</v>
      </c>
    </row>
    <row r="53" spans="1:27" ht="75" x14ac:dyDescent="0.25">
      <c r="A53" s="41" t="s">
        <v>49</v>
      </c>
      <c r="B53" s="65"/>
      <c r="C53" s="65"/>
      <c r="D53" s="65"/>
      <c r="E53" s="62">
        <v>851</v>
      </c>
      <c r="F53" s="2" t="s">
        <v>10</v>
      </c>
      <c r="G53" s="2" t="s">
        <v>36</v>
      </c>
      <c r="H53" s="66" t="s">
        <v>48</v>
      </c>
      <c r="I53" s="4">
        <v>600</v>
      </c>
      <c r="J53" s="18">
        <f t="shared" si="81"/>
        <v>2921000</v>
      </c>
      <c r="K53" s="18">
        <f t="shared" si="81"/>
        <v>0</v>
      </c>
      <c r="L53" s="18">
        <f t="shared" si="81"/>
        <v>2921000</v>
      </c>
      <c r="M53" s="18">
        <f t="shared" si="81"/>
        <v>0</v>
      </c>
      <c r="N53" s="18">
        <f t="shared" si="81"/>
        <v>0</v>
      </c>
      <c r="O53" s="18">
        <f t="shared" si="81"/>
        <v>0</v>
      </c>
      <c r="P53" s="18">
        <f t="shared" si="81"/>
        <v>0</v>
      </c>
      <c r="Q53" s="18">
        <f t="shared" si="81"/>
        <v>0</v>
      </c>
      <c r="R53" s="18">
        <f t="shared" si="81"/>
        <v>2921000</v>
      </c>
      <c r="S53" s="18">
        <f t="shared" si="81"/>
        <v>0</v>
      </c>
      <c r="T53" s="18">
        <f t="shared" si="81"/>
        <v>2921000</v>
      </c>
      <c r="U53" s="18">
        <f t="shared" si="81"/>
        <v>0</v>
      </c>
      <c r="V53" s="18">
        <f t="shared" si="81"/>
        <v>2921000</v>
      </c>
      <c r="W53" s="18">
        <f t="shared" si="81"/>
        <v>788900</v>
      </c>
      <c r="X53" s="67">
        <f t="shared" si="80"/>
        <v>27.00787401574803</v>
      </c>
      <c r="Y53" s="48"/>
      <c r="Z53" s="48"/>
      <c r="AA53" s="48">
        <f t="shared" si="4"/>
        <v>0</v>
      </c>
    </row>
    <row r="54" spans="1:27" ht="30" x14ac:dyDescent="0.25">
      <c r="A54" s="41" t="s">
        <v>102</v>
      </c>
      <c r="B54" s="65"/>
      <c r="C54" s="65"/>
      <c r="D54" s="65"/>
      <c r="E54" s="62">
        <v>851</v>
      </c>
      <c r="F54" s="2" t="s">
        <v>10</v>
      </c>
      <c r="G54" s="2" t="s">
        <v>36</v>
      </c>
      <c r="H54" s="66" t="s">
        <v>48</v>
      </c>
      <c r="I54" s="4">
        <v>610</v>
      </c>
      <c r="J54" s="18">
        <v>2921000</v>
      </c>
      <c r="K54" s="18"/>
      <c r="L54" s="18">
        <f>J54</f>
        <v>2921000</v>
      </c>
      <c r="M54" s="18"/>
      <c r="N54" s="18"/>
      <c r="O54" s="18"/>
      <c r="P54" s="18">
        <f>N54</f>
        <v>0</v>
      </c>
      <c r="Q54" s="18"/>
      <c r="R54" s="18">
        <v>2921000</v>
      </c>
      <c r="S54" s="18">
        <f t="shared" ref="S54" si="82">K54+O54</f>
        <v>0</v>
      </c>
      <c r="T54" s="18">
        <f t="shared" ref="T54" si="83">L54+P54</f>
        <v>2921000</v>
      </c>
      <c r="U54" s="18">
        <f t="shared" ref="U54" si="84">M54+Q54</f>
        <v>0</v>
      </c>
      <c r="V54" s="18">
        <v>2921000</v>
      </c>
      <c r="W54" s="18">
        <v>788900</v>
      </c>
      <c r="X54" s="67">
        <f t="shared" si="80"/>
        <v>27.00787401574803</v>
      </c>
      <c r="Y54" s="48"/>
      <c r="Z54" s="48"/>
      <c r="AA54" s="48">
        <f t="shared" si="4"/>
        <v>0</v>
      </c>
    </row>
    <row r="55" spans="1:27" ht="32.25" customHeight="1" x14ac:dyDescent="0.25">
      <c r="A55" s="41" t="s">
        <v>271</v>
      </c>
      <c r="B55" s="65"/>
      <c r="C55" s="65"/>
      <c r="D55" s="65"/>
      <c r="E55" s="62">
        <v>851</v>
      </c>
      <c r="F55" s="2" t="s">
        <v>10</v>
      </c>
      <c r="G55" s="2" t="s">
        <v>36</v>
      </c>
      <c r="H55" s="66">
        <v>5101154690</v>
      </c>
      <c r="I55" s="4"/>
      <c r="J55" s="18"/>
      <c r="K55" s="18"/>
      <c r="L55" s="18"/>
      <c r="M55" s="18"/>
      <c r="N55" s="18"/>
      <c r="O55" s="18"/>
      <c r="P55" s="18"/>
      <c r="Q55" s="18"/>
      <c r="R55" s="18">
        <f>R56</f>
        <v>0</v>
      </c>
      <c r="S55" s="18"/>
      <c r="T55" s="18"/>
      <c r="U55" s="18"/>
      <c r="V55" s="18">
        <f>V56</f>
        <v>271654</v>
      </c>
      <c r="W55" s="18"/>
      <c r="X55" s="67">
        <f t="shared" si="80"/>
        <v>0</v>
      </c>
      <c r="Y55" s="48"/>
      <c r="Z55" s="48"/>
      <c r="AA55" s="48">
        <f t="shared" si="4"/>
        <v>-271654</v>
      </c>
    </row>
    <row r="56" spans="1:27" ht="60" x14ac:dyDescent="0.25">
      <c r="A56" s="65" t="s">
        <v>20</v>
      </c>
      <c r="B56" s="65"/>
      <c r="C56" s="65"/>
      <c r="D56" s="65"/>
      <c r="E56" s="62">
        <v>851</v>
      </c>
      <c r="F56" s="2" t="s">
        <v>10</v>
      </c>
      <c r="G56" s="2" t="s">
        <v>36</v>
      </c>
      <c r="H56" s="66">
        <v>5101154690</v>
      </c>
      <c r="I56" s="4">
        <v>200</v>
      </c>
      <c r="J56" s="18"/>
      <c r="K56" s="18"/>
      <c r="L56" s="18"/>
      <c r="M56" s="18"/>
      <c r="N56" s="18"/>
      <c r="O56" s="18"/>
      <c r="P56" s="18"/>
      <c r="Q56" s="18"/>
      <c r="R56" s="18">
        <f>R57</f>
        <v>0</v>
      </c>
      <c r="S56" s="18"/>
      <c r="T56" s="18"/>
      <c r="U56" s="18"/>
      <c r="V56" s="18">
        <f>V57</f>
        <v>271654</v>
      </c>
      <c r="W56" s="18"/>
      <c r="X56" s="67">
        <f t="shared" si="80"/>
        <v>0</v>
      </c>
      <c r="Y56" s="48"/>
      <c r="Z56" s="48"/>
      <c r="AA56" s="48">
        <f t="shared" si="4"/>
        <v>-271654</v>
      </c>
    </row>
    <row r="57" spans="1:27" ht="60" x14ac:dyDescent="0.25">
      <c r="A57" s="65" t="s">
        <v>8</v>
      </c>
      <c r="B57" s="65"/>
      <c r="C57" s="65"/>
      <c r="D57" s="65"/>
      <c r="E57" s="62">
        <v>851</v>
      </c>
      <c r="F57" s="2" t="s">
        <v>10</v>
      </c>
      <c r="G57" s="2" t="s">
        <v>36</v>
      </c>
      <c r="H57" s="66">
        <v>5101154690</v>
      </c>
      <c r="I57" s="4">
        <v>240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>
        <v>271654</v>
      </c>
      <c r="W57" s="18"/>
      <c r="X57" s="67">
        <f t="shared" si="80"/>
        <v>0</v>
      </c>
      <c r="Y57" s="48"/>
      <c r="Z57" s="48"/>
      <c r="AA57" s="48">
        <f t="shared" si="4"/>
        <v>-271654</v>
      </c>
    </row>
    <row r="58" spans="1:27" s="29" customFormat="1" x14ac:dyDescent="0.25">
      <c r="A58" s="70" t="s">
        <v>51</v>
      </c>
      <c r="B58" s="30"/>
      <c r="C58" s="30"/>
      <c r="D58" s="30"/>
      <c r="E58" s="4">
        <v>851</v>
      </c>
      <c r="F58" s="14" t="s">
        <v>52</v>
      </c>
      <c r="G58" s="14"/>
      <c r="H58" s="66" t="s">
        <v>57</v>
      </c>
      <c r="I58" s="14"/>
      <c r="J58" s="23">
        <f t="shared" ref="J58:W59" si="85">J59</f>
        <v>1617579</v>
      </c>
      <c r="K58" s="23">
        <f t="shared" si="85"/>
        <v>1010987</v>
      </c>
      <c r="L58" s="23">
        <f t="shared" si="85"/>
        <v>0</v>
      </c>
      <c r="M58" s="23">
        <f t="shared" si="85"/>
        <v>606592</v>
      </c>
      <c r="N58" s="23">
        <f t="shared" si="85"/>
        <v>0</v>
      </c>
      <c r="O58" s="23">
        <f t="shared" si="85"/>
        <v>0</v>
      </c>
      <c r="P58" s="23">
        <f t="shared" si="85"/>
        <v>0</v>
      </c>
      <c r="Q58" s="23">
        <f t="shared" si="85"/>
        <v>0</v>
      </c>
      <c r="R58" s="23">
        <f t="shared" si="85"/>
        <v>1617579</v>
      </c>
      <c r="S58" s="23">
        <f t="shared" si="85"/>
        <v>1010987</v>
      </c>
      <c r="T58" s="23">
        <f t="shared" si="85"/>
        <v>0</v>
      </c>
      <c r="U58" s="23">
        <f t="shared" si="85"/>
        <v>606592</v>
      </c>
      <c r="V58" s="23">
        <f t="shared" si="85"/>
        <v>1617579</v>
      </c>
      <c r="W58" s="23">
        <f t="shared" si="85"/>
        <v>363912.67</v>
      </c>
      <c r="X58" s="67">
        <f t="shared" si="80"/>
        <v>22.497366125549352</v>
      </c>
      <c r="Y58" s="46"/>
      <c r="Z58" s="46"/>
      <c r="AA58" s="48">
        <f t="shared" si="4"/>
        <v>0</v>
      </c>
    </row>
    <row r="59" spans="1:27" s="32" customFormat="1" ht="28.5" x14ac:dyDescent="0.25">
      <c r="A59" s="70" t="s">
        <v>53</v>
      </c>
      <c r="B59" s="5"/>
      <c r="C59" s="5"/>
      <c r="D59" s="5"/>
      <c r="E59" s="4">
        <v>851</v>
      </c>
      <c r="F59" s="16" t="s">
        <v>52</v>
      </c>
      <c r="G59" s="16" t="s">
        <v>54</v>
      </c>
      <c r="H59" s="66" t="s">
        <v>57</v>
      </c>
      <c r="I59" s="16"/>
      <c r="J59" s="19">
        <f t="shared" si="85"/>
        <v>1617579</v>
      </c>
      <c r="K59" s="19">
        <f t="shared" si="85"/>
        <v>1010987</v>
      </c>
      <c r="L59" s="19">
        <f t="shared" si="85"/>
        <v>0</v>
      </c>
      <c r="M59" s="19">
        <f t="shared" si="85"/>
        <v>606592</v>
      </c>
      <c r="N59" s="19">
        <f t="shared" si="85"/>
        <v>0</v>
      </c>
      <c r="O59" s="19">
        <f t="shared" si="85"/>
        <v>0</v>
      </c>
      <c r="P59" s="19">
        <f t="shared" si="85"/>
        <v>0</v>
      </c>
      <c r="Q59" s="19">
        <f t="shared" si="85"/>
        <v>0</v>
      </c>
      <c r="R59" s="19">
        <f t="shared" si="85"/>
        <v>1617579</v>
      </c>
      <c r="S59" s="19">
        <f t="shared" si="85"/>
        <v>1010987</v>
      </c>
      <c r="T59" s="19">
        <f t="shared" si="85"/>
        <v>0</v>
      </c>
      <c r="U59" s="19">
        <f t="shared" si="85"/>
        <v>606592</v>
      </c>
      <c r="V59" s="19">
        <f t="shared" si="85"/>
        <v>1617579</v>
      </c>
      <c r="W59" s="19">
        <f t="shared" si="85"/>
        <v>363912.67</v>
      </c>
      <c r="X59" s="67">
        <f t="shared" si="80"/>
        <v>22.497366125549352</v>
      </c>
      <c r="Y59" s="47"/>
      <c r="Z59" s="47"/>
      <c r="AA59" s="48">
        <f t="shared" si="4"/>
        <v>0</v>
      </c>
    </row>
    <row r="60" spans="1:27" s="1" customFormat="1" ht="60.75" customHeight="1" x14ac:dyDescent="0.25">
      <c r="A60" s="41" t="s">
        <v>55</v>
      </c>
      <c r="B60" s="63"/>
      <c r="C60" s="63"/>
      <c r="D60" s="63"/>
      <c r="E60" s="4">
        <v>851</v>
      </c>
      <c r="F60" s="62" t="s">
        <v>52</v>
      </c>
      <c r="G60" s="62" t="s">
        <v>54</v>
      </c>
      <c r="H60" s="66" t="s">
        <v>56</v>
      </c>
      <c r="I60" s="62" t="s">
        <v>57</v>
      </c>
      <c r="J60" s="18">
        <f t="shared" ref="J60" si="86">J61+J63+J65</f>
        <v>1617579</v>
      </c>
      <c r="K60" s="18">
        <f t="shared" ref="K60:U60" si="87">K61+K63+K65</f>
        <v>1010987</v>
      </c>
      <c r="L60" s="18">
        <f t="shared" si="87"/>
        <v>0</v>
      </c>
      <c r="M60" s="18">
        <f t="shared" si="87"/>
        <v>606592</v>
      </c>
      <c r="N60" s="18">
        <f t="shared" si="87"/>
        <v>0</v>
      </c>
      <c r="O60" s="18">
        <f t="shared" ref="O60:R60" si="88">O61+O63+O65</f>
        <v>0</v>
      </c>
      <c r="P60" s="18">
        <f t="shared" si="88"/>
        <v>0</v>
      </c>
      <c r="Q60" s="18">
        <f t="shared" si="88"/>
        <v>0</v>
      </c>
      <c r="R60" s="18">
        <f t="shared" si="88"/>
        <v>1617579</v>
      </c>
      <c r="S60" s="18">
        <f t="shared" si="87"/>
        <v>1010987</v>
      </c>
      <c r="T60" s="18">
        <f t="shared" si="87"/>
        <v>0</v>
      </c>
      <c r="U60" s="18">
        <f t="shared" si="87"/>
        <v>606592</v>
      </c>
      <c r="V60" s="18">
        <f t="shared" ref="V60:W60" si="89">V61+V63+V65</f>
        <v>1617579</v>
      </c>
      <c r="W60" s="18">
        <f t="shared" si="89"/>
        <v>363912.67</v>
      </c>
      <c r="X60" s="67">
        <f t="shared" si="80"/>
        <v>22.497366125549352</v>
      </c>
      <c r="Y60" s="48"/>
      <c r="Z60" s="48"/>
      <c r="AA60" s="48">
        <f t="shared" si="4"/>
        <v>0</v>
      </c>
    </row>
    <row r="61" spans="1:27" ht="135" x14ac:dyDescent="0.25">
      <c r="A61" s="41" t="s">
        <v>14</v>
      </c>
      <c r="B61" s="62"/>
      <c r="C61" s="62"/>
      <c r="D61" s="62"/>
      <c r="E61" s="62">
        <v>851</v>
      </c>
      <c r="F61" s="2" t="s">
        <v>52</v>
      </c>
      <c r="G61" s="2" t="s">
        <v>54</v>
      </c>
      <c r="H61" s="66" t="s">
        <v>56</v>
      </c>
      <c r="I61" s="2" t="s">
        <v>16</v>
      </c>
      <c r="J61" s="18">
        <f t="shared" ref="J61:W61" si="90">J62</f>
        <v>572900</v>
      </c>
      <c r="K61" s="18">
        <f t="shared" si="90"/>
        <v>0</v>
      </c>
      <c r="L61" s="18">
        <f t="shared" si="90"/>
        <v>0</v>
      </c>
      <c r="M61" s="18">
        <f t="shared" si="90"/>
        <v>572900</v>
      </c>
      <c r="N61" s="18">
        <f t="shared" si="90"/>
        <v>0</v>
      </c>
      <c r="O61" s="18">
        <f t="shared" si="90"/>
        <v>0</v>
      </c>
      <c r="P61" s="18">
        <f t="shared" si="90"/>
        <v>0</v>
      </c>
      <c r="Q61" s="18">
        <f t="shared" si="90"/>
        <v>0</v>
      </c>
      <c r="R61" s="18">
        <f t="shared" si="90"/>
        <v>572900</v>
      </c>
      <c r="S61" s="18">
        <f t="shared" si="90"/>
        <v>0</v>
      </c>
      <c r="T61" s="18">
        <f t="shared" si="90"/>
        <v>0</v>
      </c>
      <c r="U61" s="18">
        <f t="shared" si="90"/>
        <v>572900</v>
      </c>
      <c r="V61" s="18">
        <f t="shared" si="90"/>
        <v>572900</v>
      </c>
      <c r="W61" s="18">
        <f t="shared" si="90"/>
        <v>109807.66</v>
      </c>
      <c r="X61" s="67">
        <f t="shared" si="80"/>
        <v>19.166985512305811</v>
      </c>
      <c r="Y61" s="48"/>
      <c r="Z61" s="48"/>
      <c r="AA61" s="48">
        <f t="shared" si="4"/>
        <v>0</v>
      </c>
    </row>
    <row r="62" spans="1:27" ht="45" x14ac:dyDescent="0.25">
      <c r="A62" s="41" t="s">
        <v>227</v>
      </c>
      <c r="B62" s="62"/>
      <c r="C62" s="62"/>
      <c r="D62" s="62"/>
      <c r="E62" s="62">
        <v>851</v>
      </c>
      <c r="F62" s="2" t="s">
        <v>52</v>
      </c>
      <c r="G62" s="2" t="s">
        <v>54</v>
      </c>
      <c r="H62" s="66" t="s">
        <v>56</v>
      </c>
      <c r="I62" s="2" t="s">
        <v>17</v>
      </c>
      <c r="J62" s="18">
        <v>572900</v>
      </c>
      <c r="K62" s="18"/>
      <c r="L62" s="18"/>
      <c r="M62" s="18">
        <f>J62</f>
        <v>572900</v>
      </c>
      <c r="N62" s="18"/>
      <c r="O62" s="18"/>
      <c r="P62" s="18"/>
      <c r="Q62" s="18">
        <f>N62</f>
        <v>0</v>
      </c>
      <c r="R62" s="18">
        <f>440000+132900</f>
        <v>572900</v>
      </c>
      <c r="S62" s="18">
        <f t="shared" ref="S62" si="91">K62+O62</f>
        <v>0</v>
      </c>
      <c r="T62" s="18">
        <f t="shared" ref="T62" si="92">L62+P62</f>
        <v>0</v>
      </c>
      <c r="U62" s="18">
        <f t="shared" ref="U62" si="93">M62+Q62</f>
        <v>572900</v>
      </c>
      <c r="V62" s="18">
        <f>440000+132900</f>
        <v>572900</v>
      </c>
      <c r="W62" s="18">
        <f>87677.76+22129.9</f>
        <v>109807.66</v>
      </c>
      <c r="X62" s="67">
        <f t="shared" si="80"/>
        <v>19.166985512305811</v>
      </c>
      <c r="Y62" s="48"/>
      <c r="Z62" s="48"/>
      <c r="AA62" s="48">
        <f t="shared" si="4"/>
        <v>0</v>
      </c>
    </row>
    <row r="63" spans="1:27" ht="60" x14ac:dyDescent="0.25">
      <c r="A63" s="41" t="s">
        <v>20</v>
      </c>
      <c r="B63" s="62"/>
      <c r="C63" s="62"/>
      <c r="D63" s="62"/>
      <c r="E63" s="62">
        <v>851</v>
      </c>
      <c r="F63" s="2" t="s">
        <v>52</v>
      </c>
      <c r="G63" s="2" t="s">
        <v>54</v>
      </c>
      <c r="H63" s="66" t="s">
        <v>56</v>
      </c>
      <c r="I63" s="2" t="s">
        <v>21</v>
      </c>
      <c r="J63" s="18">
        <f t="shared" ref="J63:W63" si="94">J64</f>
        <v>33692</v>
      </c>
      <c r="K63" s="18">
        <f t="shared" si="94"/>
        <v>0</v>
      </c>
      <c r="L63" s="18">
        <f t="shared" si="94"/>
        <v>0</v>
      </c>
      <c r="M63" s="18">
        <f t="shared" si="94"/>
        <v>33692</v>
      </c>
      <c r="N63" s="18">
        <f t="shared" si="94"/>
        <v>0</v>
      </c>
      <c r="O63" s="18">
        <f t="shared" si="94"/>
        <v>0</v>
      </c>
      <c r="P63" s="18">
        <f t="shared" si="94"/>
        <v>0</v>
      </c>
      <c r="Q63" s="18">
        <f t="shared" si="94"/>
        <v>0</v>
      </c>
      <c r="R63" s="18">
        <f t="shared" si="94"/>
        <v>33692</v>
      </c>
      <c r="S63" s="18">
        <f t="shared" si="94"/>
        <v>0</v>
      </c>
      <c r="T63" s="18">
        <f t="shared" si="94"/>
        <v>0</v>
      </c>
      <c r="U63" s="18">
        <f t="shared" si="94"/>
        <v>33692</v>
      </c>
      <c r="V63" s="18">
        <f t="shared" si="94"/>
        <v>33692</v>
      </c>
      <c r="W63" s="18">
        <f t="shared" si="94"/>
        <v>1358.26</v>
      </c>
      <c r="X63" s="67">
        <f t="shared" si="80"/>
        <v>4.0314021132613087</v>
      </c>
      <c r="Y63" s="48"/>
      <c r="Z63" s="48"/>
      <c r="AA63" s="48">
        <f t="shared" si="4"/>
        <v>0</v>
      </c>
    </row>
    <row r="64" spans="1:27" ht="60" x14ac:dyDescent="0.25">
      <c r="A64" s="41" t="s">
        <v>8</v>
      </c>
      <c r="B64" s="62"/>
      <c r="C64" s="62"/>
      <c r="D64" s="62"/>
      <c r="E64" s="62">
        <v>851</v>
      </c>
      <c r="F64" s="2" t="s">
        <v>52</v>
      </c>
      <c r="G64" s="2" t="s">
        <v>54</v>
      </c>
      <c r="H64" s="66" t="s">
        <v>56</v>
      </c>
      <c r="I64" s="2" t="s">
        <v>22</v>
      </c>
      <c r="J64" s="18">
        <v>33692</v>
      </c>
      <c r="K64" s="18"/>
      <c r="L64" s="18"/>
      <c r="M64" s="18">
        <f>J64</f>
        <v>33692</v>
      </c>
      <c r="N64" s="18"/>
      <c r="O64" s="18"/>
      <c r="P64" s="18"/>
      <c r="Q64" s="18">
        <f>N64</f>
        <v>0</v>
      </c>
      <c r="R64" s="18">
        <v>33692</v>
      </c>
      <c r="S64" s="18">
        <f t="shared" ref="S64" si="95">K64+O64</f>
        <v>0</v>
      </c>
      <c r="T64" s="18">
        <f t="shared" ref="T64" si="96">L64+P64</f>
        <v>0</v>
      </c>
      <c r="U64" s="18">
        <f t="shared" ref="U64" si="97">M64+Q64</f>
        <v>33692</v>
      </c>
      <c r="V64" s="18">
        <v>33692</v>
      </c>
      <c r="W64" s="18">
        <v>1358.26</v>
      </c>
      <c r="X64" s="67">
        <f t="shared" si="80"/>
        <v>4.0314021132613087</v>
      </c>
      <c r="Y64" s="48"/>
      <c r="Z64" s="48"/>
      <c r="AA64" s="48">
        <f t="shared" si="4"/>
        <v>0</v>
      </c>
    </row>
    <row r="65" spans="1:27" ht="17.25" customHeight="1" x14ac:dyDescent="0.25">
      <c r="A65" s="41" t="s">
        <v>38</v>
      </c>
      <c r="B65" s="63"/>
      <c r="C65" s="63"/>
      <c r="D65" s="63"/>
      <c r="E65" s="62">
        <v>851</v>
      </c>
      <c r="F65" s="62" t="s">
        <v>52</v>
      </c>
      <c r="G65" s="62" t="s">
        <v>54</v>
      </c>
      <c r="H65" s="66" t="s">
        <v>56</v>
      </c>
      <c r="I65" s="62" t="s">
        <v>39</v>
      </c>
      <c r="J65" s="18">
        <f t="shared" ref="J65:W65" si="98">J66</f>
        <v>1010987</v>
      </c>
      <c r="K65" s="18">
        <f t="shared" si="98"/>
        <v>1010987</v>
      </c>
      <c r="L65" s="18">
        <f t="shared" si="98"/>
        <v>0</v>
      </c>
      <c r="M65" s="18">
        <f t="shared" si="98"/>
        <v>0</v>
      </c>
      <c r="N65" s="18">
        <f t="shared" si="98"/>
        <v>0</v>
      </c>
      <c r="O65" s="18">
        <f t="shared" si="98"/>
        <v>0</v>
      </c>
      <c r="P65" s="18">
        <f t="shared" si="98"/>
        <v>0</v>
      </c>
      <c r="Q65" s="18">
        <f t="shared" si="98"/>
        <v>0</v>
      </c>
      <c r="R65" s="18">
        <f t="shared" si="98"/>
        <v>1010987</v>
      </c>
      <c r="S65" s="18">
        <f t="shared" si="98"/>
        <v>1010987</v>
      </c>
      <c r="T65" s="18">
        <f t="shared" si="98"/>
        <v>0</v>
      </c>
      <c r="U65" s="18">
        <f t="shared" si="98"/>
        <v>0</v>
      </c>
      <c r="V65" s="18">
        <f t="shared" si="98"/>
        <v>1010987</v>
      </c>
      <c r="W65" s="18">
        <f t="shared" si="98"/>
        <v>252746.75</v>
      </c>
      <c r="X65" s="67">
        <f t="shared" si="80"/>
        <v>25</v>
      </c>
      <c r="Y65" s="48"/>
      <c r="Z65" s="48"/>
      <c r="AA65" s="48">
        <f t="shared" si="4"/>
        <v>0</v>
      </c>
    </row>
    <row r="66" spans="1:27" ht="18" customHeight="1" x14ac:dyDescent="0.25">
      <c r="A66" s="41" t="s">
        <v>40</v>
      </c>
      <c r="B66" s="63"/>
      <c r="C66" s="63"/>
      <c r="D66" s="63"/>
      <c r="E66" s="62">
        <v>851</v>
      </c>
      <c r="F66" s="62" t="s">
        <v>52</v>
      </c>
      <c r="G66" s="62" t="s">
        <v>54</v>
      </c>
      <c r="H66" s="66" t="s">
        <v>56</v>
      </c>
      <c r="I66" s="62" t="s">
        <v>41</v>
      </c>
      <c r="J66" s="18">
        <v>1010987</v>
      </c>
      <c r="K66" s="18">
        <f>J66</f>
        <v>1010987</v>
      </c>
      <c r="L66" s="18"/>
      <c r="M66" s="18"/>
      <c r="N66" s="18"/>
      <c r="O66" s="18">
        <f>N66</f>
        <v>0</v>
      </c>
      <c r="P66" s="18"/>
      <c r="Q66" s="18"/>
      <c r="R66" s="18">
        <v>1010987</v>
      </c>
      <c r="S66" s="18">
        <f t="shared" ref="S66" si="99">K66+O66</f>
        <v>1010987</v>
      </c>
      <c r="T66" s="18">
        <f t="shared" ref="T66" si="100">L66+P66</f>
        <v>0</v>
      </c>
      <c r="U66" s="18">
        <f t="shared" ref="U66" si="101">M66+Q66</f>
        <v>0</v>
      </c>
      <c r="V66" s="18">
        <v>1010987</v>
      </c>
      <c r="W66" s="18">
        <v>252746.75</v>
      </c>
      <c r="X66" s="67">
        <f t="shared" si="80"/>
        <v>25</v>
      </c>
      <c r="Y66" s="48"/>
      <c r="Z66" s="48"/>
      <c r="AA66" s="48">
        <f t="shared" si="4"/>
        <v>0</v>
      </c>
    </row>
    <row r="67" spans="1:27" s="29" customFormat="1" ht="46.5" customHeight="1" x14ac:dyDescent="0.25">
      <c r="A67" s="70" t="s">
        <v>58</v>
      </c>
      <c r="B67" s="30"/>
      <c r="C67" s="30"/>
      <c r="D67" s="30"/>
      <c r="E67" s="62">
        <v>851</v>
      </c>
      <c r="F67" s="14" t="s">
        <v>54</v>
      </c>
      <c r="G67" s="14"/>
      <c r="H67" s="66" t="s">
        <v>57</v>
      </c>
      <c r="I67" s="14"/>
      <c r="J67" s="23">
        <f t="shared" ref="J67:W67" si="102">J68</f>
        <v>3159400</v>
      </c>
      <c r="K67" s="23">
        <f t="shared" si="102"/>
        <v>0</v>
      </c>
      <c r="L67" s="23">
        <f t="shared" si="102"/>
        <v>3159400</v>
      </c>
      <c r="M67" s="23">
        <f t="shared" si="102"/>
        <v>0</v>
      </c>
      <c r="N67" s="23">
        <f t="shared" si="102"/>
        <v>192065</v>
      </c>
      <c r="O67" s="23">
        <f t="shared" si="102"/>
        <v>0</v>
      </c>
      <c r="P67" s="23">
        <f t="shared" si="102"/>
        <v>192065</v>
      </c>
      <c r="Q67" s="23">
        <f t="shared" si="102"/>
        <v>0</v>
      </c>
      <c r="R67" s="23">
        <f t="shared" si="102"/>
        <v>3351465</v>
      </c>
      <c r="S67" s="23">
        <f t="shared" si="102"/>
        <v>0</v>
      </c>
      <c r="T67" s="23">
        <f t="shared" si="102"/>
        <v>3351465</v>
      </c>
      <c r="U67" s="23">
        <f t="shared" si="102"/>
        <v>0</v>
      </c>
      <c r="V67" s="23">
        <f t="shared" si="102"/>
        <v>3351465</v>
      </c>
      <c r="W67" s="23">
        <f t="shared" si="102"/>
        <v>610490.80000000005</v>
      </c>
      <c r="X67" s="67">
        <f t="shared" si="80"/>
        <v>18.215640026078152</v>
      </c>
      <c r="Y67" s="46"/>
      <c r="Z67" s="46"/>
      <c r="AA67" s="48">
        <f t="shared" si="4"/>
        <v>0</v>
      </c>
    </row>
    <row r="68" spans="1:27" s="20" customFormat="1" ht="73.5" customHeight="1" x14ac:dyDescent="0.25">
      <c r="A68" s="70" t="s">
        <v>59</v>
      </c>
      <c r="B68" s="40"/>
      <c r="C68" s="40"/>
      <c r="D68" s="40"/>
      <c r="E68" s="62">
        <v>851</v>
      </c>
      <c r="F68" s="16" t="s">
        <v>54</v>
      </c>
      <c r="G68" s="16" t="s">
        <v>60</v>
      </c>
      <c r="H68" s="66" t="s">
        <v>57</v>
      </c>
      <c r="I68" s="16"/>
      <c r="J68" s="19">
        <f>J69+J76</f>
        <v>3159400</v>
      </c>
      <c r="K68" s="19">
        <f t="shared" ref="K68:U68" si="103">K69+K76</f>
        <v>0</v>
      </c>
      <c r="L68" s="19">
        <f t="shared" si="103"/>
        <v>3159400</v>
      </c>
      <c r="M68" s="19">
        <f t="shared" si="103"/>
        <v>0</v>
      </c>
      <c r="N68" s="19">
        <f t="shared" si="103"/>
        <v>192065</v>
      </c>
      <c r="O68" s="19">
        <f t="shared" ref="O68" si="104">O69+O76</f>
        <v>0</v>
      </c>
      <c r="P68" s="19">
        <f t="shared" ref="P68" si="105">P69+P76</f>
        <v>192065</v>
      </c>
      <c r="Q68" s="19">
        <f t="shared" ref="Q68:R68" si="106">Q69+Q76</f>
        <v>0</v>
      </c>
      <c r="R68" s="19">
        <f t="shared" si="106"/>
        <v>3351465</v>
      </c>
      <c r="S68" s="19">
        <f t="shared" si="103"/>
        <v>0</v>
      </c>
      <c r="T68" s="19">
        <f t="shared" si="103"/>
        <v>3351465</v>
      </c>
      <c r="U68" s="19">
        <f t="shared" si="103"/>
        <v>0</v>
      </c>
      <c r="V68" s="19">
        <f t="shared" ref="V68:W68" si="107">V69+V76</f>
        <v>3351465</v>
      </c>
      <c r="W68" s="19">
        <f t="shared" si="107"/>
        <v>610490.80000000005</v>
      </c>
      <c r="X68" s="67">
        <f t="shared" si="80"/>
        <v>18.215640026078152</v>
      </c>
      <c r="Y68" s="47"/>
      <c r="Z68" s="47"/>
      <c r="AA68" s="48">
        <f t="shared" si="4"/>
        <v>0</v>
      </c>
    </row>
    <row r="69" spans="1:27" ht="30" x14ac:dyDescent="0.25">
      <c r="A69" s="41" t="s">
        <v>61</v>
      </c>
      <c r="B69" s="65"/>
      <c r="C69" s="65"/>
      <c r="D69" s="65"/>
      <c r="E69" s="62">
        <v>851</v>
      </c>
      <c r="F69" s="2" t="s">
        <v>54</v>
      </c>
      <c r="G69" s="2" t="s">
        <v>60</v>
      </c>
      <c r="H69" s="66" t="s">
        <v>62</v>
      </c>
      <c r="I69" s="2"/>
      <c r="J69" s="18">
        <f t="shared" ref="J69" si="108">J70+J72+J74</f>
        <v>3040600</v>
      </c>
      <c r="K69" s="18">
        <f t="shared" ref="K69:U69" si="109">K70+K72+K74</f>
        <v>0</v>
      </c>
      <c r="L69" s="18">
        <f t="shared" si="109"/>
        <v>3040600</v>
      </c>
      <c r="M69" s="18">
        <f t="shared" si="109"/>
        <v>0</v>
      </c>
      <c r="N69" s="18">
        <f t="shared" si="109"/>
        <v>192065</v>
      </c>
      <c r="O69" s="18">
        <f t="shared" ref="O69:R69" si="110">O70+O72+O74</f>
        <v>0</v>
      </c>
      <c r="P69" s="18">
        <f t="shared" si="110"/>
        <v>192065</v>
      </c>
      <c r="Q69" s="18">
        <f t="shared" si="110"/>
        <v>0</v>
      </c>
      <c r="R69" s="18">
        <f t="shared" si="110"/>
        <v>3232665</v>
      </c>
      <c r="S69" s="18">
        <f t="shared" si="109"/>
        <v>0</v>
      </c>
      <c r="T69" s="18">
        <f t="shared" si="109"/>
        <v>3232665</v>
      </c>
      <c r="U69" s="18">
        <f t="shared" si="109"/>
        <v>0</v>
      </c>
      <c r="V69" s="18">
        <f t="shared" ref="V69:W69" si="111">V70+V72+V74</f>
        <v>3232665</v>
      </c>
      <c r="W69" s="18">
        <f t="shared" si="111"/>
        <v>590690.80000000005</v>
      </c>
      <c r="X69" s="67">
        <f t="shared" si="80"/>
        <v>18.272564586803767</v>
      </c>
      <c r="Y69" s="48"/>
      <c r="Z69" s="48"/>
      <c r="AA69" s="48">
        <f t="shared" si="4"/>
        <v>0</v>
      </c>
    </row>
    <row r="70" spans="1:27" ht="135" x14ac:dyDescent="0.25">
      <c r="A70" s="41" t="s">
        <v>14</v>
      </c>
      <c r="B70" s="65"/>
      <c r="C70" s="65"/>
      <c r="D70" s="65"/>
      <c r="E70" s="62">
        <v>851</v>
      </c>
      <c r="F70" s="2" t="s">
        <v>54</v>
      </c>
      <c r="G70" s="3" t="s">
        <v>60</v>
      </c>
      <c r="H70" s="66" t="s">
        <v>62</v>
      </c>
      <c r="I70" s="2" t="s">
        <v>16</v>
      </c>
      <c r="J70" s="18">
        <f t="shared" ref="J70:W70" si="112">J71</f>
        <v>2112700</v>
      </c>
      <c r="K70" s="18">
        <f t="shared" si="112"/>
        <v>0</v>
      </c>
      <c r="L70" s="18">
        <f t="shared" si="112"/>
        <v>2112700</v>
      </c>
      <c r="M70" s="18">
        <f t="shared" si="112"/>
        <v>0</v>
      </c>
      <c r="N70" s="18">
        <f t="shared" si="112"/>
        <v>0</v>
      </c>
      <c r="O70" s="18">
        <f t="shared" si="112"/>
        <v>0</v>
      </c>
      <c r="P70" s="18">
        <f t="shared" si="112"/>
        <v>0</v>
      </c>
      <c r="Q70" s="18">
        <f t="shared" si="112"/>
        <v>0</v>
      </c>
      <c r="R70" s="18">
        <f t="shared" si="112"/>
        <v>2112700</v>
      </c>
      <c r="S70" s="18">
        <f t="shared" si="112"/>
        <v>0</v>
      </c>
      <c r="T70" s="18">
        <f t="shared" si="112"/>
        <v>2112700</v>
      </c>
      <c r="U70" s="18">
        <f t="shared" si="112"/>
        <v>0</v>
      </c>
      <c r="V70" s="18">
        <f t="shared" si="112"/>
        <v>2112700</v>
      </c>
      <c r="W70" s="18">
        <f t="shared" si="112"/>
        <v>416848.33</v>
      </c>
      <c r="X70" s="67">
        <f t="shared" si="80"/>
        <v>19.730597339896818</v>
      </c>
      <c r="Y70" s="48"/>
      <c r="Z70" s="48"/>
      <c r="AA70" s="48">
        <f t="shared" si="4"/>
        <v>0</v>
      </c>
    </row>
    <row r="71" spans="1:27" ht="45" x14ac:dyDescent="0.25">
      <c r="A71" s="41" t="s">
        <v>7</v>
      </c>
      <c r="B71" s="65"/>
      <c r="C71" s="65"/>
      <c r="D71" s="65"/>
      <c r="E71" s="62">
        <v>851</v>
      </c>
      <c r="F71" s="2" t="s">
        <v>54</v>
      </c>
      <c r="G71" s="3" t="s">
        <v>60</v>
      </c>
      <c r="H71" s="66" t="s">
        <v>62</v>
      </c>
      <c r="I71" s="2" t="s">
        <v>63</v>
      </c>
      <c r="J71" s="18">
        <v>2112700</v>
      </c>
      <c r="K71" s="18"/>
      <c r="L71" s="18">
        <f>J71</f>
        <v>2112700</v>
      </c>
      <c r="M71" s="18"/>
      <c r="N71" s="18"/>
      <c r="O71" s="18"/>
      <c r="P71" s="18">
        <f>N71</f>
        <v>0</v>
      </c>
      <c r="Q71" s="18"/>
      <c r="R71" s="18">
        <f>1622700+490000</f>
        <v>2112700</v>
      </c>
      <c r="S71" s="18">
        <f t="shared" ref="S71" si="113">K71+O71</f>
        <v>0</v>
      </c>
      <c r="T71" s="18">
        <f t="shared" ref="T71" si="114">L71+P71</f>
        <v>2112700</v>
      </c>
      <c r="U71" s="18">
        <f t="shared" ref="U71" si="115">M71+Q71</f>
        <v>0</v>
      </c>
      <c r="V71" s="18">
        <f>1622700+490000</f>
        <v>2112700</v>
      </c>
      <c r="W71" s="18">
        <f>336818.56+80029.77</f>
        <v>416848.33</v>
      </c>
      <c r="X71" s="67">
        <f t="shared" si="80"/>
        <v>19.730597339896818</v>
      </c>
      <c r="Y71" s="48"/>
      <c r="Z71" s="48"/>
      <c r="AA71" s="48">
        <f t="shared" ref="AA71:AA124" si="116">R71-V71</f>
        <v>0</v>
      </c>
    </row>
    <row r="72" spans="1:27" ht="60" x14ac:dyDescent="0.25">
      <c r="A72" s="41" t="s">
        <v>20</v>
      </c>
      <c r="B72" s="63"/>
      <c r="C72" s="63"/>
      <c r="D72" s="63"/>
      <c r="E72" s="62">
        <v>851</v>
      </c>
      <c r="F72" s="2" t="s">
        <v>54</v>
      </c>
      <c r="G72" s="3" t="s">
        <v>60</v>
      </c>
      <c r="H72" s="66" t="s">
        <v>62</v>
      </c>
      <c r="I72" s="2" t="s">
        <v>21</v>
      </c>
      <c r="J72" s="18">
        <f t="shared" ref="J72:W72" si="117">J73</f>
        <v>884900</v>
      </c>
      <c r="K72" s="18">
        <f t="shared" si="117"/>
        <v>0</v>
      </c>
      <c r="L72" s="18">
        <f t="shared" si="117"/>
        <v>884900</v>
      </c>
      <c r="M72" s="18">
        <f t="shared" si="117"/>
        <v>0</v>
      </c>
      <c r="N72" s="18">
        <f t="shared" si="117"/>
        <v>192065</v>
      </c>
      <c r="O72" s="18">
        <f t="shared" si="117"/>
        <v>0</v>
      </c>
      <c r="P72" s="18">
        <f t="shared" si="117"/>
        <v>192065</v>
      </c>
      <c r="Q72" s="18">
        <f t="shared" si="117"/>
        <v>0</v>
      </c>
      <c r="R72" s="18">
        <f t="shared" si="117"/>
        <v>1076965</v>
      </c>
      <c r="S72" s="18">
        <f t="shared" si="117"/>
        <v>0</v>
      </c>
      <c r="T72" s="18">
        <f t="shared" si="117"/>
        <v>1076965</v>
      </c>
      <c r="U72" s="18">
        <f t="shared" si="117"/>
        <v>0</v>
      </c>
      <c r="V72" s="18">
        <f t="shared" si="117"/>
        <v>1076965</v>
      </c>
      <c r="W72" s="18">
        <f t="shared" si="117"/>
        <v>164193.47</v>
      </c>
      <c r="X72" s="67">
        <f t="shared" si="80"/>
        <v>15.245942997219036</v>
      </c>
      <c r="Y72" s="48"/>
      <c r="Z72" s="48"/>
      <c r="AA72" s="48">
        <f t="shared" si="116"/>
        <v>0</v>
      </c>
    </row>
    <row r="73" spans="1:27" ht="60" x14ac:dyDescent="0.25">
      <c r="A73" s="41" t="s">
        <v>8</v>
      </c>
      <c r="B73" s="65"/>
      <c r="C73" s="65"/>
      <c r="D73" s="65"/>
      <c r="E73" s="62">
        <v>851</v>
      </c>
      <c r="F73" s="2" t="s">
        <v>54</v>
      </c>
      <c r="G73" s="3" t="s">
        <v>60</v>
      </c>
      <c r="H73" s="66" t="s">
        <v>62</v>
      </c>
      <c r="I73" s="2" t="s">
        <v>22</v>
      </c>
      <c r="J73" s="18">
        <v>884900</v>
      </c>
      <c r="K73" s="18"/>
      <c r="L73" s="18">
        <f>J73</f>
        <v>884900</v>
      </c>
      <c r="M73" s="18"/>
      <c r="N73" s="18">
        <v>192065</v>
      </c>
      <c r="O73" s="18"/>
      <c r="P73" s="18">
        <f>N73</f>
        <v>192065</v>
      </c>
      <c r="Q73" s="18"/>
      <c r="R73" s="18">
        <v>1076965</v>
      </c>
      <c r="S73" s="18">
        <f t="shared" ref="S73" si="118">K73+O73</f>
        <v>0</v>
      </c>
      <c r="T73" s="18">
        <f t="shared" ref="T73" si="119">L73+P73</f>
        <v>1076965</v>
      </c>
      <c r="U73" s="18">
        <f t="shared" ref="U73" si="120">M73+Q73</f>
        <v>0</v>
      </c>
      <c r="V73" s="18">
        <v>1076965</v>
      </c>
      <c r="W73" s="18">
        <v>164193.47</v>
      </c>
      <c r="X73" s="67">
        <f t="shared" si="80"/>
        <v>15.245942997219036</v>
      </c>
      <c r="Y73" s="48"/>
      <c r="Z73" s="48"/>
      <c r="AA73" s="48">
        <f t="shared" si="116"/>
        <v>0</v>
      </c>
    </row>
    <row r="74" spans="1:27" ht="30" x14ac:dyDescent="0.25">
      <c r="A74" s="41" t="s">
        <v>23</v>
      </c>
      <c r="B74" s="65"/>
      <c r="C74" s="65"/>
      <c r="D74" s="65"/>
      <c r="E74" s="62">
        <v>851</v>
      </c>
      <c r="F74" s="2" t="s">
        <v>54</v>
      </c>
      <c r="G74" s="3" t="s">
        <v>60</v>
      </c>
      <c r="H74" s="66" t="s">
        <v>62</v>
      </c>
      <c r="I74" s="2" t="s">
        <v>24</v>
      </c>
      <c r="J74" s="18">
        <f t="shared" ref="J74:W74" si="121">J75</f>
        <v>43000</v>
      </c>
      <c r="K74" s="18">
        <f t="shared" si="121"/>
        <v>0</v>
      </c>
      <c r="L74" s="18">
        <f t="shared" si="121"/>
        <v>43000</v>
      </c>
      <c r="M74" s="18">
        <f t="shared" si="121"/>
        <v>0</v>
      </c>
      <c r="N74" s="18">
        <f t="shared" si="121"/>
        <v>0</v>
      </c>
      <c r="O74" s="18">
        <f t="shared" si="121"/>
        <v>0</v>
      </c>
      <c r="P74" s="18">
        <f t="shared" si="121"/>
        <v>0</v>
      </c>
      <c r="Q74" s="18">
        <f t="shared" si="121"/>
        <v>0</v>
      </c>
      <c r="R74" s="18">
        <f t="shared" si="121"/>
        <v>43000</v>
      </c>
      <c r="S74" s="18">
        <f t="shared" si="121"/>
        <v>0</v>
      </c>
      <c r="T74" s="18">
        <f t="shared" si="121"/>
        <v>43000</v>
      </c>
      <c r="U74" s="18">
        <f t="shared" si="121"/>
        <v>0</v>
      </c>
      <c r="V74" s="18">
        <f t="shared" si="121"/>
        <v>43000</v>
      </c>
      <c r="W74" s="18">
        <f t="shared" si="121"/>
        <v>9649</v>
      </c>
      <c r="X74" s="67">
        <f t="shared" si="80"/>
        <v>22.439534883720931</v>
      </c>
      <c r="Y74" s="48"/>
      <c r="Z74" s="48"/>
      <c r="AA74" s="48">
        <f t="shared" si="116"/>
        <v>0</v>
      </c>
    </row>
    <row r="75" spans="1:27" ht="30" x14ac:dyDescent="0.25">
      <c r="A75" s="41" t="s">
        <v>25</v>
      </c>
      <c r="B75" s="65"/>
      <c r="C75" s="65"/>
      <c r="D75" s="65"/>
      <c r="E75" s="62">
        <v>851</v>
      </c>
      <c r="F75" s="2" t="s">
        <v>54</v>
      </c>
      <c r="G75" s="3" t="s">
        <v>60</v>
      </c>
      <c r="H75" s="66" t="s">
        <v>62</v>
      </c>
      <c r="I75" s="2" t="s">
        <v>26</v>
      </c>
      <c r="J75" s="18">
        <v>43000</v>
      </c>
      <c r="K75" s="18"/>
      <c r="L75" s="18">
        <f>J75</f>
        <v>43000</v>
      </c>
      <c r="M75" s="18"/>
      <c r="N75" s="18"/>
      <c r="O75" s="18"/>
      <c r="P75" s="18">
        <f>N75</f>
        <v>0</v>
      </c>
      <c r="Q75" s="18"/>
      <c r="R75" s="18">
        <v>43000</v>
      </c>
      <c r="S75" s="18">
        <f t="shared" ref="S75" si="122">K75+O75</f>
        <v>0</v>
      </c>
      <c r="T75" s="18">
        <f t="shared" ref="T75" si="123">L75+P75</f>
        <v>43000</v>
      </c>
      <c r="U75" s="18">
        <f t="shared" ref="U75" si="124">M75+Q75</f>
        <v>0</v>
      </c>
      <c r="V75" s="18">
        <v>43000</v>
      </c>
      <c r="W75" s="18">
        <v>9649</v>
      </c>
      <c r="X75" s="67">
        <f t="shared" si="80"/>
        <v>22.439534883720931</v>
      </c>
      <c r="Y75" s="48"/>
      <c r="Z75" s="48"/>
      <c r="AA75" s="48">
        <f t="shared" si="116"/>
        <v>0</v>
      </c>
    </row>
    <row r="76" spans="1:27" ht="75" x14ac:dyDescent="0.25">
      <c r="A76" s="41" t="s">
        <v>217</v>
      </c>
      <c r="B76" s="65"/>
      <c r="C76" s="65"/>
      <c r="D76" s="65"/>
      <c r="E76" s="62">
        <v>851</v>
      </c>
      <c r="F76" s="2" t="s">
        <v>54</v>
      </c>
      <c r="G76" s="2" t="s">
        <v>60</v>
      </c>
      <c r="H76" s="66" t="s">
        <v>218</v>
      </c>
      <c r="I76" s="2"/>
      <c r="J76" s="18">
        <f t="shared" ref="J76:W76" si="125">J77</f>
        <v>118800</v>
      </c>
      <c r="K76" s="18">
        <f t="shared" si="125"/>
        <v>0</v>
      </c>
      <c r="L76" s="18">
        <f t="shared" si="125"/>
        <v>118800</v>
      </c>
      <c r="M76" s="18">
        <f t="shared" si="125"/>
        <v>0</v>
      </c>
      <c r="N76" s="18">
        <f t="shared" si="125"/>
        <v>0</v>
      </c>
      <c r="O76" s="18">
        <f t="shared" si="125"/>
        <v>0</v>
      </c>
      <c r="P76" s="18">
        <f t="shared" si="125"/>
        <v>0</v>
      </c>
      <c r="Q76" s="18">
        <f t="shared" si="125"/>
        <v>0</v>
      </c>
      <c r="R76" s="18">
        <f t="shared" si="125"/>
        <v>118800</v>
      </c>
      <c r="S76" s="18">
        <f t="shared" si="125"/>
        <v>0</v>
      </c>
      <c r="T76" s="18">
        <f t="shared" si="125"/>
        <v>118800</v>
      </c>
      <c r="U76" s="18">
        <f t="shared" si="125"/>
        <v>0</v>
      </c>
      <c r="V76" s="18">
        <f t="shared" si="125"/>
        <v>118800</v>
      </c>
      <c r="W76" s="18">
        <f t="shared" si="125"/>
        <v>19800</v>
      </c>
      <c r="X76" s="67">
        <f t="shared" si="80"/>
        <v>16.666666666666664</v>
      </c>
      <c r="Y76" s="48"/>
      <c r="Z76" s="48"/>
      <c r="AA76" s="48">
        <f t="shared" si="116"/>
        <v>0</v>
      </c>
    </row>
    <row r="77" spans="1:27" ht="60" x14ac:dyDescent="0.25">
      <c r="A77" s="41" t="s">
        <v>20</v>
      </c>
      <c r="B77" s="63"/>
      <c r="C77" s="63"/>
      <c r="D77" s="63"/>
      <c r="E77" s="62">
        <v>851</v>
      </c>
      <c r="F77" s="2" t="s">
        <v>54</v>
      </c>
      <c r="G77" s="3" t="s">
        <v>60</v>
      </c>
      <c r="H77" s="66" t="s">
        <v>218</v>
      </c>
      <c r="I77" s="2" t="s">
        <v>21</v>
      </c>
      <c r="J77" s="18">
        <f t="shared" ref="J77:W77" si="126">J78</f>
        <v>118800</v>
      </c>
      <c r="K77" s="18">
        <f t="shared" si="126"/>
        <v>0</v>
      </c>
      <c r="L77" s="18">
        <f t="shared" si="126"/>
        <v>118800</v>
      </c>
      <c r="M77" s="18">
        <f t="shared" si="126"/>
        <v>0</v>
      </c>
      <c r="N77" s="18">
        <f t="shared" si="126"/>
        <v>0</v>
      </c>
      <c r="O77" s="18">
        <f t="shared" si="126"/>
        <v>0</v>
      </c>
      <c r="P77" s="18">
        <f t="shared" si="126"/>
        <v>0</v>
      </c>
      <c r="Q77" s="18">
        <f t="shared" si="126"/>
        <v>0</v>
      </c>
      <c r="R77" s="18">
        <f t="shared" si="126"/>
        <v>118800</v>
      </c>
      <c r="S77" s="18">
        <f t="shared" si="126"/>
        <v>0</v>
      </c>
      <c r="T77" s="18">
        <f t="shared" si="126"/>
        <v>118800</v>
      </c>
      <c r="U77" s="18">
        <f t="shared" si="126"/>
        <v>0</v>
      </c>
      <c r="V77" s="18">
        <f t="shared" si="126"/>
        <v>118800</v>
      </c>
      <c r="W77" s="18">
        <f t="shared" si="126"/>
        <v>19800</v>
      </c>
      <c r="X77" s="67">
        <f t="shared" si="80"/>
        <v>16.666666666666664</v>
      </c>
      <c r="Y77" s="48"/>
      <c r="Z77" s="48"/>
      <c r="AA77" s="48">
        <f t="shared" si="116"/>
        <v>0</v>
      </c>
    </row>
    <row r="78" spans="1:27" ht="60" x14ac:dyDescent="0.25">
      <c r="A78" s="41" t="s">
        <v>8</v>
      </c>
      <c r="B78" s="65"/>
      <c r="C78" s="65"/>
      <c r="D78" s="65"/>
      <c r="E78" s="62">
        <v>851</v>
      </c>
      <c r="F78" s="2" t="s">
        <v>54</v>
      </c>
      <c r="G78" s="3" t="s">
        <v>60</v>
      </c>
      <c r="H78" s="66" t="s">
        <v>218</v>
      </c>
      <c r="I78" s="2" t="s">
        <v>22</v>
      </c>
      <c r="J78" s="18">
        <v>118800</v>
      </c>
      <c r="K78" s="18"/>
      <c r="L78" s="18">
        <f>J78</f>
        <v>118800</v>
      </c>
      <c r="M78" s="18"/>
      <c r="N78" s="18"/>
      <c r="O78" s="18"/>
      <c r="P78" s="18">
        <f>N78</f>
        <v>0</v>
      </c>
      <c r="Q78" s="18"/>
      <c r="R78" s="18">
        <v>118800</v>
      </c>
      <c r="S78" s="18">
        <f t="shared" ref="S78" si="127">K78+O78</f>
        <v>0</v>
      </c>
      <c r="T78" s="18">
        <f t="shared" ref="T78" si="128">L78+P78</f>
        <v>118800</v>
      </c>
      <c r="U78" s="18">
        <f t="shared" ref="U78" si="129">M78+Q78</f>
        <v>0</v>
      </c>
      <c r="V78" s="18">
        <v>118800</v>
      </c>
      <c r="W78" s="18">
        <v>19800</v>
      </c>
      <c r="X78" s="67">
        <f t="shared" si="80"/>
        <v>16.666666666666664</v>
      </c>
      <c r="Y78" s="48"/>
      <c r="Z78" s="48"/>
      <c r="AA78" s="48">
        <f t="shared" si="116"/>
        <v>0</v>
      </c>
    </row>
    <row r="79" spans="1:27" s="29" customFormat="1" x14ac:dyDescent="0.25">
      <c r="A79" s="70" t="s">
        <v>64</v>
      </c>
      <c r="B79" s="30"/>
      <c r="C79" s="30"/>
      <c r="D79" s="30"/>
      <c r="E79" s="62">
        <v>851</v>
      </c>
      <c r="F79" s="14" t="s">
        <v>12</v>
      </c>
      <c r="G79" s="14"/>
      <c r="H79" s="66" t="s">
        <v>57</v>
      </c>
      <c r="I79" s="14"/>
      <c r="J79" s="23">
        <f>J80+J84+J91+J95</f>
        <v>9178070.1999999993</v>
      </c>
      <c r="K79" s="23">
        <f t="shared" ref="K79:U79" si="130">K80+K84+K91+K95</f>
        <v>269296.2</v>
      </c>
      <c r="L79" s="23">
        <f t="shared" si="130"/>
        <v>8908774</v>
      </c>
      <c r="M79" s="23">
        <f t="shared" si="130"/>
        <v>0</v>
      </c>
      <c r="N79" s="23">
        <f t="shared" si="130"/>
        <v>2148389.83</v>
      </c>
      <c r="O79" s="23">
        <f t="shared" ref="O79" si="131">O80+O84+O91+O95</f>
        <v>0</v>
      </c>
      <c r="P79" s="23">
        <f t="shared" ref="P79" si="132">P80+P84+P91+P95</f>
        <v>2148389.83</v>
      </c>
      <c r="Q79" s="23">
        <f t="shared" ref="Q79:R79" si="133">Q80+Q84+Q91+Q95</f>
        <v>0</v>
      </c>
      <c r="R79" s="23">
        <f t="shared" si="133"/>
        <v>11326460.030000001</v>
      </c>
      <c r="S79" s="23">
        <f t="shared" si="130"/>
        <v>269296.2</v>
      </c>
      <c r="T79" s="23">
        <f t="shared" si="130"/>
        <v>11057163.83</v>
      </c>
      <c r="U79" s="23">
        <f t="shared" si="130"/>
        <v>0</v>
      </c>
      <c r="V79" s="23">
        <f t="shared" ref="V79:W79" si="134">V80+V84+V91+V95</f>
        <v>11326460.030000001</v>
      </c>
      <c r="W79" s="23">
        <f t="shared" si="134"/>
        <v>390908.52</v>
      </c>
      <c r="X79" s="67">
        <f t="shared" si="80"/>
        <v>3.4512859177943875</v>
      </c>
      <c r="Y79" s="46"/>
      <c r="Z79" s="46"/>
      <c r="AA79" s="48">
        <f t="shared" si="116"/>
        <v>0</v>
      </c>
    </row>
    <row r="80" spans="1:27" s="20" customFormat="1" ht="28.5" x14ac:dyDescent="0.25">
      <c r="A80" s="70" t="s">
        <v>65</v>
      </c>
      <c r="B80" s="40"/>
      <c r="C80" s="40"/>
      <c r="D80" s="40"/>
      <c r="E80" s="62">
        <v>851</v>
      </c>
      <c r="F80" s="16" t="s">
        <v>12</v>
      </c>
      <c r="G80" s="16" t="s">
        <v>33</v>
      </c>
      <c r="H80" s="66" t="s">
        <v>57</v>
      </c>
      <c r="I80" s="16"/>
      <c r="J80" s="19">
        <f t="shared" ref="J80:W80" si="135">J81</f>
        <v>52370.2</v>
      </c>
      <c r="K80" s="19">
        <f t="shared" si="135"/>
        <v>52370.2</v>
      </c>
      <c r="L80" s="19">
        <f t="shared" si="135"/>
        <v>0</v>
      </c>
      <c r="M80" s="19">
        <f t="shared" si="135"/>
        <v>0</v>
      </c>
      <c r="N80" s="19">
        <f t="shared" si="135"/>
        <v>0</v>
      </c>
      <c r="O80" s="19">
        <f t="shared" si="135"/>
        <v>0</v>
      </c>
      <c r="P80" s="19">
        <f t="shared" si="135"/>
        <v>0</v>
      </c>
      <c r="Q80" s="19">
        <f t="shared" si="135"/>
        <v>0</v>
      </c>
      <c r="R80" s="19">
        <f t="shared" si="135"/>
        <v>52370.2</v>
      </c>
      <c r="S80" s="19">
        <f t="shared" si="135"/>
        <v>52370.2</v>
      </c>
      <c r="T80" s="19">
        <f t="shared" si="135"/>
        <v>0</v>
      </c>
      <c r="U80" s="19">
        <f t="shared" si="135"/>
        <v>0</v>
      </c>
      <c r="V80" s="19">
        <f t="shared" si="135"/>
        <v>52370.2</v>
      </c>
      <c r="W80" s="19">
        <f t="shared" si="135"/>
        <v>0</v>
      </c>
      <c r="X80" s="67">
        <f t="shared" si="80"/>
        <v>0</v>
      </c>
      <c r="Y80" s="47"/>
      <c r="Z80" s="47"/>
      <c r="AA80" s="48">
        <f t="shared" si="116"/>
        <v>0</v>
      </c>
    </row>
    <row r="81" spans="1:27" s="20" customFormat="1" ht="242.25" customHeight="1" x14ac:dyDescent="0.25">
      <c r="A81" s="41" t="s">
        <v>66</v>
      </c>
      <c r="B81" s="40"/>
      <c r="C81" s="40"/>
      <c r="D81" s="40"/>
      <c r="E81" s="62">
        <v>851</v>
      </c>
      <c r="F81" s="2" t="s">
        <v>12</v>
      </c>
      <c r="G81" s="2" t="s">
        <v>33</v>
      </c>
      <c r="H81" s="66" t="s">
        <v>67</v>
      </c>
      <c r="I81" s="2"/>
      <c r="J81" s="18">
        <f t="shared" ref="J81:W82" si="136">J82</f>
        <v>52370.2</v>
      </c>
      <c r="K81" s="18">
        <f t="shared" si="136"/>
        <v>52370.2</v>
      </c>
      <c r="L81" s="18">
        <f t="shared" si="136"/>
        <v>0</v>
      </c>
      <c r="M81" s="18">
        <f t="shared" si="136"/>
        <v>0</v>
      </c>
      <c r="N81" s="18">
        <f t="shared" si="136"/>
        <v>0</v>
      </c>
      <c r="O81" s="18">
        <f t="shared" si="136"/>
        <v>0</v>
      </c>
      <c r="P81" s="18">
        <f t="shared" si="136"/>
        <v>0</v>
      </c>
      <c r="Q81" s="18">
        <f t="shared" si="136"/>
        <v>0</v>
      </c>
      <c r="R81" s="18">
        <f t="shared" si="136"/>
        <v>52370.2</v>
      </c>
      <c r="S81" s="18">
        <f t="shared" si="136"/>
        <v>52370.2</v>
      </c>
      <c r="T81" s="18">
        <f t="shared" si="136"/>
        <v>0</v>
      </c>
      <c r="U81" s="18">
        <f t="shared" si="136"/>
        <v>0</v>
      </c>
      <c r="V81" s="18">
        <f t="shared" si="136"/>
        <v>52370.2</v>
      </c>
      <c r="W81" s="18">
        <f t="shared" si="136"/>
        <v>0</v>
      </c>
      <c r="X81" s="67">
        <f t="shared" si="80"/>
        <v>0</v>
      </c>
      <c r="Y81" s="48"/>
      <c r="Z81" s="48"/>
      <c r="AA81" s="48">
        <f t="shared" si="116"/>
        <v>0</v>
      </c>
    </row>
    <row r="82" spans="1:27" s="20" customFormat="1" ht="60" x14ac:dyDescent="0.25">
      <c r="A82" s="41" t="s">
        <v>20</v>
      </c>
      <c r="B82" s="63"/>
      <c r="C82" s="63"/>
      <c r="D82" s="63"/>
      <c r="E82" s="62">
        <v>851</v>
      </c>
      <c r="F82" s="2" t="s">
        <v>12</v>
      </c>
      <c r="G82" s="2" t="s">
        <v>33</v>
      </c>
      <c r="H82" s="66" t="s">
        <v>67</v>
      </c>
      <c r="I82" s="2" t="s">
        <v>21</v>
      </c>
      <c r="J82" s="18">
        <f t="shared" si="136"/>
        <v>52370.2</v>
      </c>
      <c r="K82" s="18">
        <f t="shared" si="136"/>
        <v>52370.2</v>
      </c>
      <c r="L82" s="18">
        <f t="shared" si="136"/>
        <v>0</v>
      </c>
      <c r="M82" s="18">
        <f t="shared" si="136"/>
        <v>0</v>
      </c>
      <c r="N82" s="18">
        <f t="shared" si="136"/>
        <v>0</v>
      </c>
      <c r="O82" s="18">
        <f t="shared" si="136"/>
        <v>0</v>
      </c>
      <c r="P82" s="18">
        <f t="shared" si="136"/>
        <v>0</v>
      </c>
      <c r="Q82" s="18">
        <f t="shared" si="136"/>
        <v>0</v>
      </c>
      <c r="R82" s="18">
        <f t="shared" si="136"/>
        <v>52370.2</v>
      </c>
      <c r="S82" s="18">
        <f t="shared" si="136"/>
        <v>52370.2</v>
      </c>
      <c r="T82" s="18">
        <f t="shared" si="136"/>
        <v>0</v>
      </c>
      <c r="U82" s="18">
        <f t="shared" si="136"/>
        <v>0</v>
      </c>
      <c r="V82" s="18">
        <f t="shared" si="136"/>
        <v>52370.2</v>
      </c>
      <c r="W82" s="18">
        <f t="shared" si="136"/>
        <v>0</v>
      </c>
      <c r="X82" s="67">
        <f t="shared" si="80"/>
        <v>0</v>
      </c>
      <c r="Y82" s="48"/>
      <c r="Z82" s="48"/>
      <c r="AA82" s="48">
        <f t="shared" si="116"/>
        <v>0</v>
      </c>
    </row>
    <row r="83" spans="1:27" s="20" customFormat="1" ht="60" x14ac:dyDescent="0.25">
      <c r="A83" s="41" t="s">
        <v>8</v>
      </c>
      <c r="B83" s="65"/>
      <c r="C83" s="65"/>
      <c r="D83" s="65"/>
      <c r="E83" s="62">
        <v>851</v>
      </c>
      <c r="F83" s="2" t="s">
        <v>12</v>
      </c>
      <c r="G83" s="2" t="s">
        <v>33</v>
      </c>
      <c r="H83" s="66" t="s">
        <v>67</v>
      </c>
      <c r="I83" s="2" t="s">
        <v>22</v>
      </c>
      <c r="J83" s="18">
        <v>52370.2</v>
      </c>
      <c r="K83" s="18">
        <f>J83</f>
        <v>52370.2</v>
      </c>
      <c r="L83" s="18"/>
      <c r="M83" s="18"/>
      <c r="N83" s="18"/>
      <c r="O83" s="18">
        <f>N83</f>
        <v>0</v>
      </c>
      <c r="P83" s="18"/>
      <c r="Q83" s="18"/>
      <c r="R83" s="18">
        <v>52370.2</v>
      </c>
      <c r="S83" s="18">
        <f t="shared" ref="S83" si="137">K83+O83</f>
        <v>52370.2</v>
      </c>
      <c r="T83" s="18">
        <f t="shared" ref="T83" si="138">L83+P83</f>
        <v>0</v>
      </c>
      <c r="U83" s="18">
        <f t="shared" ref="U83" si="139">M83+Q83</f>
        <v>0</v>
      </c>
      <c r="V83" s="18">
        <v>52370.2</v>
      </c>
      <c r="W83" s="18"/>
      <c r="X83" s="67">
        <f t="shared" si="80"/>
        <v>0</v>
      </c>
      <c r="Y83" s="48"/>
      <c r="Z83" s="48"/>
      <c r="AA83" s="48">
        <f t="shared" si="116"/>
        <v>0</v>
      </c>
    </row>
    <row r="84" spans="1:27" s="20" customFormat="1" x14ac:dyDescent="0.25">
      <c r="A84" s="70" t="s">
        <v>70</v>
      </c>
      <c r="B84" s="40"/>
      <c r="C84" s="40"/>
      <c r="D84" s="40"/>
      <c r="E84" s="8">
        <v>851</v>
      </c>
      <c r="F84" s="16" t="s">
        <v>12</v>
      </c>
      <c r="G84" s="16" t="s">
        <v>71</v>
      </c>
      <c r="H84" s="66" t="s">
        <v>57</v>
      </c>
      <c r="I84" s="16"/>
      <c r="J84" s="19">
        <f>J85+J88</f>
        <v>1590974</v>
      </c>
      <c r="K84" s="19">
        <f t="shared" ref="K84:U84" si="140">K85+K88</f>
        <v>0</v>
      </c>
      <c r="L84" s="19">
        <f t="shared" si="140"/>
        <v>1590974</v>
      </c>
      <c r="M84" s="19">
        <f t="shared" si="140"/>
        <v>0</v>
      </c>
      <c r="N84" s="19">
        <f t="shared" si="140"/>
        <v>580416.75</v>
      </c>
      <c r="O84" s="19">
        <f t="shared" ref="O84" si="141">O85+O88</f>
        <v>0</v>
      </c>
      <c r="P84" s="19">
        <f t="shared" ref="P84" si="142">P85+P88</f>
        <v>580416.75</v>
      </c>
      <c r="Q84" s="19">
        <f t="shared" ref="Q84:R84" si="143">Q85+Q88</f>
        <v>0</v>
      </c>
      <c r="R84" s="19">
        <f t="shared" si="143"/>
        <v>2171390.75</v>
      </c>
      <c r="S84" s="19">
        <f t="shared" si="140"/>
        <v>0</v>
      </c>
      <c r="T84" s="19">
        <f t="shared" si="140"/>
        <v>2171390.75</v>
      </c>
      <c r="U84" s="19">
        <f t="shared" si="140"/>
        <v>0</v>
      </c>
      <c r="V84" s="19">
        <f t="shared" ref="V84:W84" si="144">V85+V88</f>
        <v>2171390.75</v>
      </c>
      <c r="W84" s="19">
        <f t="shared" si="144"/>
        <v>359622.8</v>
      </c>
      <c r="X84" s="67">
        <f t="shared" si="80"/>
        <v>16.561864786427776</v>
      </c>
      <c r="Y84" s="47"/>
      <c r="Z84" s="47"/>
      <c r="AA84" s="48">
        <f t="shared" si="116"/>
        <v>0</v>
      </c>
    </row>
    <row r="85" spans="1:27" ht="150" x14ac:dyDescent="0.25">
      <c r="A85" s="41" t="s">
        <v>230</v>
      </c>
      <c r="B85" s="65"/>
      <c r="C85" s="65"/>
      <c r="D85" s="65"/>
      <c r="E85" s="62">
        <v>851</v>
      </c>
      <c r="F85" s="2" t="s">
        <v>12</v>
      </c>
      <c r="G85" s="2" t="s">
        <v>71</v>
      </c>
      <c r="H85" s="66" t="s">
        <v>72</v>
      </c>
      <c r="I85" s="2"/>
      <c r="J85" s="18">
        <f t="shared" ref="J85:W86" si="145">J86</f>
        <v>1540814</v>
      </c>
      <c r="K85" s="18">
        <f t="shared" si="145"/>
        <v>0</v>
      </c>
      <c r="L85" s="18">
        <f t="shared" si="145"/>
        <v>1540814</v>
      </c>
      <c r="M85" s="18">
        <f t="shared" si="145"/>
        <v>0</v>
      </c>
      <c r="N85" s="18">
        <f t="shared" si="145"/>
        <v>580416.75</v>
      </c>
      <c r="O85" s="18">
        <f t="shared" si="145"/>
        <v>0</v>
      </c>
      <c r="P85" s="18">
        <f t="shared" si="145"/>
        <v>580416.75</v>
      </c>
      <c r="Q85" s="18">
        <f t="shared" si="145"/>
        <v>0</v>
      </c>
      <c r="R85" s="18">
        <f t="shared" si="145"/>
        <v>2121230.75</v>
      </c>
      <c r="S85" s="18">
        <f t="shared" si="145"/>
        <v>0</v>
      </c>
      <c r="T85" s="18">
        <f t="shared" si="145"/>
        <v>2121230.75</v>
      </c>
      <c r="U85" s="18">
        <f t="shared" si="145"/>
        <v>0</v>
      </c>
      <c r="V85" s="18">
        <f t="shared" si="145"/>
        <v>2121230.75</v>
      </c>
      <c r="W85" s="18">
        <f t="shared" si="145"/>
        <v>335606.8</v>
      </c>
      <c r="X85" s="67">
        <f t="shared" si="80"/>
        <v>15.821324483439625</v>
      </c>
      <c r="Y85" s="48"/>
      <c r="Z85" s="48"/>
      <c r="AA85" s="48">
        <f t="shared" si="116"/>
        <v>0</v>
      </c>
    </row>
    <row r="86" spans="1:27" ht="30" x14ac:dyDescent="0.25">
      <c r="A86" s="41" t="s">
        <v>23</v>
      </c>
      <c r="B86" s="65"/>
      <c r="C86" s="65"/>
      <c r="D86" s="65"/>
      <c r="E86" s="62">
        <v>851</v>
      </c>
      <c r="F86" s="2" t="s">
        <v>12</v>
      </c>
      <c r="G86" s="2" t="s">
        <v>71</v>
      </c>
      <c r="H86" s="66" t="s">
        <v>72</v>
      </c>
      <c r="I86" s="2" t="s">
        <v>24</v>
      </c>
      <c r="J86" s="18">
        <f t="shared" si="145"/>
        <v>1540814</v>
      </c>
      <c r="K86" s="18">
        <f t="shared" si="145"/>
        <v>0</v>
      </c>
      <c r="L86" s="18">
        <f t="shared" si="145"/>
        <v>1540814</v>
      </c>
      <c r="M86" s="18">
        <f t="shared" si="145"/>
        <v>0</v>
      </c>
      <c r="N86" s="18">
        <f t="shared" si="145"/>
        <v>580416.75</v>
      </c>
      <c r="O86" s="18">
        <f t="shared" si="145"/>
        <v>0</v>
      </c>
      <c r="P86" s="18">
        <f t="shared" si="145"/>
        <v>580416.75</v>
      </c>
      <c r="Q86" s="18">
        <f t="shared" si="145"/>
        <v>0</v>
      </c>
      <c r="R86" s="18">
        <f t="shared" si="145"/>
        <v>2121230.75</v>
      </c>
      <c r="S86" s="18">
        <f t="shared" si="145"/>
        <v>0</v>
      </c>
      <c r="T86" s="18">
        <f t="shared" si="145"/>
        <v>2121230.75</v>
      </c>
      <c r="U86" s="18">
        <f t="shared" si="145"/>
        <v>0</v>
      </c>
      <c r="V86" s="18">
        <f t="shared" si="145"/>
        <v>2121230.75</v>
      </c>
      <c r="W86" s="18">
        <f t="shared" si="145"/>
        <v>335606.8</v>
      </c>
      <c r="X86" s="67">
        <f t="shared" si="80"/>
        <v>15.821324483439625</v>
      </c>
      <c r="Y86" s="48"/>
      <c r="Z86" s="48"/>
      <c r="AA86" s="48">
        <f t="shared" si="116"/>
        <v>0</v>
      </c>
    </row>
    <row r="87" spans="1:27" ht="135" x14ac:dyDescent="0.25">
      <c r="A87" s="41" t="s">
        <v>68</v>
      </c>
      <c r="B87" s="65"/>
      <c r="C87" s="65"/>
      <c r="D87" s="65"/>
      <c r="E87" s="62">
        <v>851</v>
      </c>
      <c r="F87" s="2" t="s">
        <v>12</v>
      </c>
      <c r="G87" s="2" t="s">
        <v>71</v>
      </c>
      <c r="H87" s="66" t="s">
        <v>72</v>
      </c>
      <c r="I87" s="2" t="s">
        <v>69</v>
      </c>
      <c r="J87" s="18">
        <v>1540814</v>
      </c>
      <c r="K87" s="18"/>
      <c r="L87" s="18">
        <f>J87</f>
        <v>1540814</v>
      </c>
      <c r="M87" s="18"/>
      <c r="N87" s="18">
        <v>580416.75</v>
      </c>
      <c r="O87" s="18"/>
      <c r="P87" s="18">
        <f>N87</f>
        <v>580416.75</v>
      </c>
      <c r="Q87" s="18"/>
      <c r="R87" s="18">
        <v>2121230.75</v>
      </c>
      <c r="S87" s="18">
        <f t="shared" ref="S87" si="146">K87+O87</f>
        <v>0</v>
      </c>
      <c r="T87" s="18">
        <f t="shared" ref="T87" si="147">L87+P87</f>
        <v>2121230.75</v>
      </c>
      <c r="U87" s="18">
        <f t="shared" ref="U87" si="148">M87+Q87</f>
        <v>0</v>
      </c>
      <c r="V87" s="18">
        <v>2121230.75</v>
      </c>
      <c r="W87" s="18">
        <v>335606.8</v>
      </c>
      <c r="X87" s="67">
        <f t="shared" si="80"/>
        <v>15.821324483439625</v>
      </c>
      <c r="Y87" s="48"/>
      <c r="Z87" s="48"/>
      <c r="AA87" s="48">
        <f t="shared" si="116"/>
        <v>0</v>
      </c>
    </row>
    <row r="88" spans="1:27" ht="30" x14ac:dyDescent="0.25">
      <c r="A88" s="41" t="s">
        <v>231</v>
      </c>
      <c r="B88" s="65"/>
      <c r="C88" s="65"/>
      <c r="D88" s="65"/>
      <c r="E88" s="62">
        <v>851</v>
      </c>
      <c r="F88" s="2" t="s">
        <v>12</v>
      </c>
      <c r="G88" s="2" t="s">
        <v>71</v>
      </c>
      <c r="H88" s="66" t="s">
        <v>192</v>
      </c>
      <c r="I88" s="2"/>
      <c r="J88" s="18">
        <f t="shared" ref="J88:W89" si="149">J89</f>
        <v>50160</v>
      </c>
      <c r="K88" s="18">
        <f t="shared" si="149"/>
        <v>0</v>
      </c>
      <c r="L88" s="18">
        <f t="shared" si="149"/>
        <v>50160</v>
      </c>
      <c r="M88" s="18">
        <f t="shared" si="149"/>
        <v>0</v>
      </c>
      <c r="N88" s="18">
        <f t="shared" si="149"/>
        <v>0</v>
      </c>
      <c r="O88" s="18">
        <f t="shared" si="149"/>
        <v>0</v>
      </c>
      <c r="P88" s="18">
        <f t="shared" si="149"/>
        <v>0</v>
      </c>
      <c r="Q88" s="18">
        <f t="shared" si="149"/>
        <v>0</v>
      </c>
      <c r="R88" s="18">
        <f t="shared" si="149"/>
        <v>50160</v>
      </c>
      <c r="S88" s="18">
        <f t="shared" si="149"/>
        <v>0</v>
      </c>
      <c r="T88" s="18">
        <f t="shared" si="149"/>
        <v>50160</v>
      </c>
      <c r="U88" s="18">
        <f t="shared" si="149"/>
        <v>0</v>
      </c>
      <c r="V88" s="18">
        <f t="shared" si="149"/>
        <v>50160</v>
      </c>
      <c r="W88" s="18">
        <f t="shared" si="149"/>
        <v>24016</v>
      </c>
      <c r="X88" s="67">
        <f t="shared" si="80"/>
        <v>47.878787878787875</v>
      </c>
      <c r="Y88" s="48"/>
      <c r="Z88" s="48"/>
      <c r="AA88" s="48">
        <f t="shared" si="116"/>
        <v>0</v>
      </c>
    </row>
    <row r="89" spans="1:27" ht="30" x14ac:dyDescent="0.25">
      <c r="A89" s="41" t="s">
        <v>23</v>
      </c>
      <c r="B89" s="65"/>
      <c r="C89" s="65"/>
      <c r="D89" s="65"/>
      <c r="E89" s="62">
        <v>851</v>
      </c>
      <c r="F89" s="2" t="s">
        <v>12</v>
      </c>
      <c r="G89" s="2" t="s">
        <v>71</v>
      </c>
      <c r="H89" s="66" t="s">
        <v>192</v>
      </c>
      <c r="I89" s="2" t="s">
        <v>24</v>
      </c>
      <c r="J89" s="18">
        <f t="shared" si="149"/>
        <v>50160</v>
      </c>
      <c r="K89" s="18">
        <f t="shared" si="149"/>
        <v>0</v>
      </c>
      <c r="L89" s="18">
        <f t="shared" si="149"/>
        <v>50160</v>
      </c>
      <c r="M89" s="18">
        <f t="shared" si="149"/>
        <v>0</v>
      </c>
      <c r="N89" s="18">
        <f t="shared" si="149"/>
        <v>0</v>
      </c>
      <c r="O89" s="18">
        <f t="shared" si="149"/>
        <v>0</v>
      </c>
      <c r="P89" s="18">
        <f t="shared" si="149"/>
        <v>0</v>
      </c>
      <c r="Q89" s="18">
        <f t="shared" si="149"/>
        <v>0</v>
      </c>
      <c r="R89" s="18">
        <f t="shared" si="149"/>
        <v>50160</v>
      </c>
      <c r="S89" s="18">
        <f t="shared" si="149"/>
        <v>0</v>
      </c>
      <c r="T89" s="18">
        <f t="shared" si="149"/>
        <v>50160</v>
      </c>
      <c r="U89" s="18">
        <f t="shared" si="149"/>
        <v>0</v>
      </c>
      <c r="V89" s="18">
        <f t="shared" si="149"/>
        <v>50160</v>
      </c>
      <c r="W89" s="18">
        <f t="shared" si="149"/>
        <v>24016</v>
      </c>
      <c r="X89" s="67">
        <f t="shared" si="80"/>
        <v>47.878787878787875</v>
      </c>
      <c r="Y89" s="48"/>
      <c r="Z89" s="48"/>
      <c r="AA89" s="48">
        <f t="shared" si="116"/>
        <v>0</v>
      </c>
    </row>
    <row r="90" spans="1:27" ht="30" x14ac:dyDescent="0.25">
      <c r="A90" s="41" t="s">
        <v>25</v>
      </c>
      <c r="B90" s="65"/>
      <c r="C90" s="65"/>
      <c r="D90" s="65"/>
      <c r="E90" s="62">
        <v>851</v>
      </c>
      <c r="F90" s="2" t="s">
        <v>12</v>
      </c>
      <c r="G90" s="2" t="s">
        <v>71</v>
      </c>
      <c r="H90" s="66" t="s">
        <v>192</v>
      </c>
      <c r="I90" s="2" t="s">
        <v>26</v>
      </c>
      <c r="J90" s="18">
        <v>50160</v>
      </c>
      <c r="K90" s="18"/>
      <c r="L90" s="18">
        <f>J90</f>
        <v>50160</v>
      </c>
      <c r="M90" s="18"/>
      <c r="N90" s="18"/>
      <c r="O90" s="18"/>
      <c r="P90" s="18">
        <f>N90</f>
        <v>0</v>
      </c>
      <c r="Q90" s="18"/>
      <c r="R90" s="18">
        <v>50160</v>
      </c>
      <c r="S90" s="18">
        <f t="shared" ref="S90" si="150">K90+O90</f>
        <v>0</v>
      </c>
      <c r="T90" s="18">
        <f t="shared" ref="T90" si="151">L90+P90</f>
        <v>50160</v>
      </c>
      <c r="U90" s="18">
        <f t="shared" ref="U90" si="152">M90+Q90</f>
        <v>0</v>
      </c>
      <c r="V90" s="18">
        <v>50160</v>
      </c>
      <c r="W90" s="18">
        <v>24016</v>
      </c>
      <c r="X90" s="67">
        <f t="shared" si="80"/>
        <v>47.878787878787875</v>
      </c>
      <c r="Y90" s="48"/>
      <c r="Z90" s="48"/>
      <c r="AA90" s="48">
        <f t="shared" si="116"/>
        <v>0</v>
      </c>
    </row>
    <row r="91" spans="1:27" s="20" customFormat="1" ht="28.5" x14ac:dyDescent="0.25">
      <c r="A91" s="70" t="s">
        <v>73</v>
      </c>
      <c r="B91" s="40"/>
      <c r="C91" s="40"/>
      <c r="D91" s="40"/>
      <c r="E91" s="8">
        <v>851</v>
      </c>
      <c r="F91" s="16" t="s">
        <v>12</v>
      </c>
      <c r="G91" s="16" t="s">
        <v>60</v>
      </c>
      <c r="H91" s="66" t="s">
        <v>57</v>
      </c>
      <c r="I91" s="16"/>
      <c r="J91" s="19">
        <f t="shared" ref="J91:W91" si="153">J92</f>
        <v>7317800</v>
      </c>
      <c r="K91" s="19">
        <f t="shared" si="153"/>
        <v>0</v>
      </c>
      <c r="L91" s="19">
        <f t="shared" si="153"/>
        <v>7317800</v>
      </c>
      <c r="M91" s="19">
        <f t="shared" si="153"/>
        <v>0</v>
      </c>
      <c r="N91" s="19">
        <f t="shared" si="153"/>
        <v>1567973.08</v>
      </c>
      <c r="O91" s="19">
        <f t="shared" si="153"/>
        <v>0</v>
      </c>
      <c r="P91" s="19">
        <f t="shared" si="153"/>
        <v>1567973.08</v>
      </c>
      <c r="Q91" s="19">
        <f t="shared" si="153"/>
        <v>0</v>
      </c>
      <c r="R91" s="19">
        <f t="shared" si="153"/>
        <v>8885773.0800000001</v>
      </c>
      <c r="S91" s="19">
        <f t="shared" si="153"/>
        <v>0</v>
      </c>
      <c r="T91" s="19">
        <f t="shared" si="153"/>
        <v>8885773.0800000001</v>
      </c>
      <c r="U91" s="19">
        <f t="shared" si="153"/>
        <v>0</v>
      </c>
      <c r="V91" s="19">
        <f t="shared" si="153"/>
        <v>8885773.0800000001</v>
      </c>
      <c r="W91" s="19">
        <f t="shared" si="153"/>
        <v>0</v>
      </c>
      <c r="X91" s="67">
        <f t="shared" si="80"/>
        <v>0</v>
      </c>
      <c r="Y91" s="47"/>
      <c r="Z91" s="47"/>
      <c r="AA91" s="48">
        <f t="shared" si="116"/>
        <v>0</v>
      </c>
    </row>
    <row r="92" spans="1:27" ht="409.5" x14ac:dyDescent="0.25">
      <c r="A92" s="41" t="s">
        <v>232</v>
      </c>
      <c r="B92" s="65"/>
      <c r="C92" s="65"/>
      <c r="D92" s="65"/>
      <c r="E92" s="62">
        <v>851</v>
      </c>
      <c r="F92" s="3" t="s">
        <v>12</v>
      </c>
      <c r="G92" s="3" t="s">
        <v>60</v>
      </c>
      <c r="H92" s="66" t="s">
        <v>193</v>
      </c>
      <c r="I92" s="3"/>
      <c r="J92" s="18">
        <f t="shared" ref="J92:W93" si="154">J93</f>
        <v>7317800</v>
      </c>
      <c r="K92" s="18">
        <f t="shared" si="154"/>
        <v>0</v>
      </c>
      <c r="L92" s="18">
        <f t="shared" si="154"/>
        <v>7317800</v>
      </c>
      <c r="M92" s="18">
        <f t="shared" si="154"/>
        <v>0</v>
      </c>
      <c r="N92" s="18">
        <f t="shared" si="154"/>
        <v>1567973.08</v>
      </c>
      <c r="O92" s="18">
        <f t="shared" si="154"/>
        <v>0</v>
      </c>
      <c r="P92" s="18">
        <f t="shared" si="154"/>
        <v>1567973.08</v>
      </c>
      <c r="Q92" s="18">
        <f t="shared" si="154"/>
        <v>0</v>
      </c>
      <c r="R92" s="18">
        <f t="shared" si="154"/>
        <v>8885773.0800000001</v>
      </c>
      <c r="S92" s="18">
        <f t="shared" si="154"/>
        <v>0</v>
      </c>
      <c r="T92" s="18">
        <f t="shared" si="154"/>
        <v>8885773.0800000001</v>
      </c>
      <c r="U92" s="18">
        <f t="shared" si="154"/>
        <v>0</v>
      </c>
      <c r="V92" s="18">
        <f t="shared" si="154"/>
        <v>8885773.0800000001</v>
      </c>
      <c r="W92" s="18">
        <f t="shared" si="154"/>
        <v>0</v>
      </c>
      <c r="X92" s="67">
        <f t="shared" si="80"/>
        <v>0</v>
      </c>
      <c r="Y92" s="48"/>
      <c r="Z92" s="48"/>
      <c r="AA92" s="48">
        <f t="shared" si="116"/>
        <v>0</v>
      </c>
    </row>
    <row r="93" spans="1:27" ht="17.25" customHeight="1" x14ac:dyDescent="0.25">
      <c r="A93" s="41" t="s">
        <v>38</v>
      </c>
      <c r="B93" s="65"/>
      <c r="C93" s="65"/>
      <c r="D93" s="65"/>
      <c r="E93" s="62">
        <v>851</v>
      </c>
      <c r="F93" s="3" t="s">
        <v>12</v>
      </c>
      <c r="G93" s="3" t="s">
        <v>60</v>
      </c>
      <c r="H93" s="66" t="s">
        <v>193</v>
      </c>
      <c r="I93" s="2" t="s">
        <v>39</v>
      </c>
      <c r="J93" s="18">
        <f t="shared" si="154"/>
        <v>7317800</v>
      </c>
      <c r="K93" s="18">
        <f t="shared" si="154"/>
        <v>0</v>
      </c>
      <c r="L93" s="18">
        <f t="shared" si="154"/>
        <v>7317800</v>
      </c>
      <c r="M93" s="18">
        <f t="shared" si="154"/>
        <v>0</v>
      </c>
      <c r="N93" s="18">
        <f t="shared" si="154"/>
        <v>1567973.08</v>
      </c>
      <c r="O93" s="18">
        <f t="shared" si="154"/>
        <v>0</v>
      </c>
      <c r="P93" s="18">
        <f t="shared" si="154"/>
        <v>1567973.08</v>
      </c>
      <c r="Q93" s="18">
        <f t="shared" si="154"/>
        <v>0</v>
      </c>
      <c r="R93" s="18">
        <f t="shared" si="154"/>
        <v>8885773.0800000001</v>
      </c>
      <c r="S93" s="18">
        <f t="shared" si="154"/>
        <v>0</v>
      </c>
      <c r="T93" s="18">
        <f t="shared" si="154"/>
        <v>8885773.0800000001</v>
      </c>
      <c r="U93" s="18">
        <f t="shared" si="154"/>
        <v>0</v>
      </c>
      <c r="V93" s="18">
        <f t="shared" si="154"/>
        <v>8885773.0800000001</v>
      </c>
      <c r="W93" s="18">
        <f t="shared" si="154"/>
        <v>0</v>
      </c>
      <c r="X93" s="67">
        <f t="shared" si="80"/>
        <v>0</v>
      </c>
      <c r="Y93" s="48"/>
      <c r="Z93" s="48"/>
      <c r="AA93" s="48">
        <f t="shared" si="116"/>
        <v>0</v>
      </c>
    </row>
    <row r="94" spans="1:27" ht="30" x14ac:dyDescent="0.25">
      <c r="A94" s="41" t="s">
        <v>74</v>
      </c>
      <c r="B94" s="65"/>
      <c r="C94" s="65"/>
      <c r="D94" s="65"/>
      <c r="E94" s="62">
        <v>851</v>
      </c>
      <c r="F94" s="3" t="s">
        <v>12</v>
      </c>
      <c r="G94" s="3" t="s">
        <v>60</v>
      </c>
      <c r="H94" s="66" t="s">
        <v>193</v>
      </c>
      <c r="I94" s="2" t="s">
        <v>75</v>
      </c>
      <c r="J94" s="72">
        <v>7317800</v>
      </c>
      <c r="K94" s="72"/>
      <c r="L94" s="18">
        <f>J94</f>
        <v>7317800</v>
      </c>
      <c r="M94" s="72"/>
      <c r="N94" s="72">
        <v>1567973.08</v>
      </c>
      <c r="O94" s="72"/>
      <c r="P94" s="18">
        <f>N94</f>
        <v>1567973.08</v>
      </c>
      <c r="Q94" s="72"/>
      <c r="R94" s="72">
        <v>8885773.0800000001</v>
      </c>
      <c r="S94" s="18">
        <f t="shared" ref="S94" si="155">K94+O94</f>
        <v>0</v>
      </c>
      <c r="T94" s="18">
        <f t="shared" ref="T94" si="156">L94+P94</f>
        <v>8885773.0800000001</v>
      </c>
      <c r="U94" s="18">
        <f t="shared" ref="U94" si="157">M94+Q94</f>
        <v>0</v>
      </c>
      <c r="V94" s="72">
        <v>8885773.0800000001</v>
      </c>
      <c r="W94" s="72"/>
      <c r="X94" s="67">
        <f t="shared" si="80"/>
        <v>0</v>
      </c>
      <c r="Y94" s="53"/>
      <c r="Z94" s="53"/>
      <c r="AA94" s="48">
        <f t="shared" si="116"/>
        <v>0</v>
      </c>
    </row>
    <row r="95" spans="1:27" s="20" customFormat="1" ht="28.5" x14ac:dyDescent="0.25">
      <c r="A95" s="70" t="s">
        <v>76</v>
      </c>
      <c r="B95" s="40"/>
      <c r="C95" s="40"/>
      <c r="D95" s="40"/>
      <c r="E95" s="62">
        <v>851</v>
      </c>
      <c r="F95" s="16" t="s">
        <v>12</v>
      </c>
      <c r="G95" s="16" t="s">
        <v>77</v>
      </c>
      <c r="H95" s="66" t="s">
        <v>57</v>
      </c>
      <c r="I95" s="16"/>
      <c r="J95" s="19">
        <f>J96</f>
        <v>216926</v>
      </c>
      <c r="K95" s="19">
        <f t="shared" ref="K95:W95" si="158">K96</f>
        <v>216926</v>
      </c>
      <c r="L95" s="19">
        <f t="shared" si="158"/>
        <v>0</v>
      </c>
      <c r="M95" s="19">
        <f t="shared" si="158"/>
        <v>0</v>
      </c>
      <c r="N95" s="19">
        <f t="shared" si="158"/>
        <v>0</v>
      </c>
      <c r="O95" s="19">
        <f t="shared" ref="O95" si="159">O96</f>
        <v>0</v>
      </c>
      <c r="P95" s="19">
        <f t="shared" ref="P95" si="160">P96</f>
        <v>0</v>
      </c>
      <c r="Q95" s="19">
        <f t="shared" ref="Q95" si="161">Q96</f>
        <v>0</v>
      </c>
      <c r="R95" s="19">
        <f t="shared" si="158"/>
        <v>216926</v>
      </c>
      <c r="S95" s="19">
        <f t="shared" si="158"/>
        <v>216926</v>
      </c>
      <c r="T95" s="19">
        <f t="shared" si="158"/>
        <v>0</v>
      </c>
      <c r="U95" s="19">
        <f t="shared" si="158"/>
        <v>0</v>
      </c>
      <c r="V95" s="19">
        <f t="shared" si="158"/>
        <v>216926</v>
      </c>
      <c r="W95" s="19">
        <f t="shared" si="158"/>
        <v>31285.72</v>
      </c>
      <c r="X95" s="67">
        <f t="shared" si="80"/>
        <v>14.422300692402018</v>
      </c>
      <c r="Y95" s="47"/>
      <c r="Z95" s="47"/>
      <c r="AA95" s="48">
        <f t="shared" si="116"/>
        <v>0</v>
      </c>
    </row>
    <row r="96" spans="1:27" ht="90" x14ac:dyDescent="0.25">
      <c r="A96" s="41" t="s">
        <v>78</v>
      </c>
      <c r="B96" s="65"/>
      <c r="C96" s="65"/>
      <c r="D96" s="65"/>
      <c r="E96" s="62">
        <v>851</v>
      </c>
      <c r="F96" s="3" t="s">
        <v>12</v>
      </c>
      <c r="G96" s="3" t="s">
        <v>77</v>
      </c>
      <c r="H96" s="66" t="s">
        <v>79</v>
      </c>
      <c r="I96" s="3"/>
      <c r="J96" s="18">
        <f t="shared" ref="J96" si="162">J97+J99</f>
        <v>216926</v>
      </c>
      <c r="K96" s="18">
        <f t="shared" ref="K96:U96" si="163">K97+K99</f>
        <v>216926</v>
      </c>
      <c r="L96" s="18">
        <f t="shared" si="163"/>
        <v>0</v>
      </c>
      <c r="M96" s="18">
        <f t="shared" si="163"/>
        <v>0</v>
      </c>
      <c r="N96" s="18">
        <f t="shared" si="163"/>
        <v>0</v>
      </c>
      <c r="O96" s="18">
        <f t="shared" ref="O96:R96" si="164">O97+O99</f>
        <v>0</v>
      </c>
      <c r="P96" s="18">
        <f t="shared" si="164"/>
        <v>0</v>
      </c>
      <c r="Q96" s="18">
        <f t="shared" si="164"/>
        <v>0</v>
      </c>
      <c r="R96" s="18">
        <f t="shared" si="164"/>
        <v>216926</v>
      </c>
      <c r="S96" s="18">
        <f t="shared" si="163"/>
        <v>216926</v>
      </c>
      <c r="T96" s="18">
        <f t="shared" si="163"/>
        <v>0</v>
      </c>
      <c r="U96" s="18">
        <f t="shared" si="163"/>
        <v>0</v>
      </c>
      <c r="V96" s="18">
        <f t="shared" ref="V96:W96" si="165">V97+V99</f>
        <v>216926</v>
      </c>
      <c r="W96" s="18">
        <f t="shared" si="165"/>
        <v>31285.72</v>
      </c>
      <c r="X96" s="67">
        <f t="shared" si="80"/>
        <v>14.422300692402018</v>
      </c>
      <c r="Y96" s="48"/>
      <c r="Z96" s="48"/>
      <c r="AA96" s="48">
        <f t="shared" si="116"/>
        <v>0</v>
      </c>
    </row>
    <row r="97" spans="1:27" ht="135" x14ac:dyDescent="0.25">
      <c r="A97" s="41" t="s">
        <v>14</v>
      </c>
      <c r="B97" s="65"/>
      <c r="C97" s="65"/>
      <c r="D97" s="65"/>
      <c r="E97" s="62">
        <v>851</v>
      </c>
      <c r="F97" s="3" t="s">
        <v>12</v>
      </c>
      <c r="G97" s="3" t="s">
        <v>77</v>
      </c>
      <c r="H97" s="66" t="s">
        <v>79</v>
      </c>
      <c r="I97" s="2" t="s">
        <v>16</v>
      </c>
      <c r="J97" s="18">
        <f t="shared" ref="J97:W97" si="166">J98</f>
        <v>138000</v>
      </c>
      <c r="K97" s="18">
        <f t="shared" si="166"/>
        <v>138000</v>
      </c>
      <c r="L97" s="18">
        <f t="shared" si="166"/>
        <v>0</v>
      </c>
      <c r="M97" s="18">
        <f t="shared" si="166"/>
        <v>0</v>
      </c>
      <c r="N97" s="18">
        <f t="shared" si="166"/>
        <v>0</v>
      </c>
      <c r="O97" s="18">
        <f t="shared" si="166"/>
        <v>0</v>
      </c>
      <c r="P97" s="18">
        <f t="shared" si="166"/>
        <v>0</v>
      </c>
      <c r="Q97" s="18">
        <f t="shared" si="166"/>
        <v>0</v>
      </c>
      <c r="R97" s="18">
        <f t="shared" si="166"/>
        <v>138000</v>
      </c>
      <c r="S97" s="18">
        <f t="shared" si="166"/>
        <v>138000</v>
      </c>
      <c r="T97" s="18">
        <f t="shared" si="166"/>
        <v>0</v>
      </c>
      <c r="U97" s="18">
        <f t="shared" si="166"/>
        <v>0</v>
      </c>
      <c r="V97" s="18">
        <f t="shared" si="166"/>
        <v>138000</v>
      </c>
      <c r="W97" s="18">
        <f t="shared" si="166"/>
        <v>27025.8</v>
      </c>
      <c r="X97" s="67">
        <f t="shared" si="80"/>
        <v>19.583913043478258</v>
      </c>
      <c r="Y97" s="48"/>
      <c r="Z97" s="48"/>
      <c r="AA97" s="48">
        <f t="shared" si="116"/>
        <v>0</v>
      </c>
    </row>
    <row r="98" spans="1:27" ht="45" x14ac:dyDescent="0.25">
      <c r="A98" s="41" t="s">
        <v>227</v>
      </c>
      <c r="B98" s="63"/>
      <c r="C98" s="63"/>
      <c r="D98" s="63"/>
      <c r="E98" s="62">
        <v>851</v>
      </c>
      <c r="F98" s="3" t="s">
        <v>12</v>
      </c>
      <c r="G98" s="3" t="s">
        <v>77</v>
      </c>
      <c r="H98" s="66" t="s">
        <v>79</v>
      </c>
      <c r="I98" s="2" t="s">
        <v>17</v>
      </c>
      <c r="J98" s="18">
        <v>138000</v>
      </c>
      <c r="K98" s="18">
        <f>J98</f>
        <v>138000</v>
      </c>
      <c r="L98" s="18"/>
      <c r="M98" s="18"/>
      <c r="N98" s="18"/>
      <c r="O98" s="18">
        <f>N98</f>
        <v>0</v>
      </c>
      <c r="P98" s="18"/>
      <c r="Q98" s="18"/>
      <c r="R98" s="18">
        <f>106000+32000</f>
        <v>138000</v>
      </c>
      <c r="S98" s="18">
        <f t="shared" ref="S98" si="167">K98+O98</f>
        <v>138000</v>
      </c>
      <c r="T98" s="18">
        <f t="shared" ref="T98" si="168">L98+P98</f>
        <v>0</v>
      </c>
      <c r="U98" s="18">
        <f t="shared" ref="U98" si="169">M98+Q98</f>
        <v>0</v>
      </c>
      <c r="V98" s="18">
        <f>106000+32000</f>
        <v>138000</v>
      </c>
      <c r="W98" s="18">
        <f>21575+5450.8</f>
        <v>27025.8</v>
      </c>
      <c r="X98" s="67">
        <f t="shared" si="80"/>
        <v>19.583913043478258</v>
      </c>
      <c r="Y98" s="48"/>
      <c r="Z98" s="48"/>
      <c r="AA98" s="48">
        <f t="shared" si="116"/>
        <v>0</v>
      </c>
    </row>
    <row r="99" spans="1:27" ht="60" x14ac:dyDescent="0.25">
      <c r="A99" s="41" t="s">
        <v>20</v>
      </c>
      <c r="B99" s="63"/>
      <c r="C99" s="63"/>
      <c r="D99" s="63"/>
      <c r="E99" s="62">
        <v>851</v>
      </c>
      <c r="F99" s="3" t="s">
        <v>12</v>
      </c>
      <c r="G99" s="3" t="s">
        <v>77</v>
      </c>
      <c r="H99" s="66" t="s">
        <v>79</v>
      </c>
      <c r="I99" s="2" t="s">
        <v>21</v>
      </c>
      <c r="J99" s="18">
        <f t="shared" ref="J99:W99" si="170">J100</f>
        <v>78926</v>
      </c>
      <c r="K99" s="18">
        <f t="shared" si="170"/>
        <v>78926</v>
      </c>
      <c r="L99" s="18">
        <f t="shared" si="170"/>
        <v>0</v>
      </c>
      <c r="M99" s="18">
        <f t="shared" si="170"/>
        <v>0</v>
      </c>
      <c r="N99" s="18">
        <f t="shared" si="170"/>
        <v>0</v>
      </c>
      <c r="O99" s="18">
        <f t="shared" si="170"/>
        <v>0</v>
      </c>
      <c r="P99" s="18">
        <f t="shared" si="170"/>
        <v>0</v>
      </c>
      <c r="Q99" s="18">
        <f t="shared" si="170"/>
        <v>0</v>
      </c>
      <c r="R99" s="18">
        <f t="shared" si="170"/>
        <v>78926</v>
      </c>
      <c r="S99" s="18">
        <f t="shared" si="170"/>
        <v>78926</v>
      </c>
      <c r="T99" s="18">
        <f t="shared" si="170"/>
        <v>0</v>
      </c>
      <c r="U99" s="18">
        <f t="shared" si="170"/>
        <v>0</v>
      </c>
      <c r="V99" s="18">
        <f t="shared" si="170"/>
        <v>78926</v>
      </c>
      <c r="W99" s="18">
        <f t="shared" si="170"/>
        <v>4259.92</v>
      </c>
      <c r="X99" s="67">
        <f t="shared" si="80"/>
        <v>5.3973595519854038</v>
      </c>
      <c r="Y99" s="48"/>
      <c r="Z99" s="48"/>
      <c r="AA99" s="48">
        <f t="shared" si="116"/>
        <v>0</v>
      </c>
    </row>
    <row r="100" spans="1:27" ht="60" x14ac:dyDescent="0.25">
      <c r="A100" s="41" t="s">
        <v>8</v>
      </c>
      <c r="B100" s="65"/>
      <c r="C100" s="65"/>
      <c r="D100" s="65"/>
      <c r="E100" s="62">
        <v>851</v>
      </c>
      <c r="F100" s="3" t="s">
        <v>12</v>
      </c>
      <c r="G100" s="3" t="s">
        <v>77</v>
      </c>
      <c r="H100" s="66" t="s">
        <v>79</v>
      </c>
      <c r="I100" s="2" t="s">
        <v>22</v>
      </c>
      <c r="J100" s="18">
        <v>78926</v>
      </c>
      <c r="K100" s="18">
        <f>J100</f>
        <v>78926</v>
      </c>
      <c r="L100" s="18"/>
      <c r="M100" s="18"/>
      <c r="N100" s="18"/>
      <c r="O100" s="18">
        <f>N100</f>
        <v>0</v>
      </c>
      <c r="P100" s="18"/>
      <c r="Q100" s="18"/>
      <c r="R100" s="18">
        <v>78926</v>
      </c>
      <c r="S100" s="18">
        <f t="shared" ref="S100" si="171">K100+O100</f>
        <v>78926</v>
      </c>
      <c r="T100" s="18">
        <f t="shared" ref="T100" si="172">L100+P100</f>
        <v>0</v>
      </c>
      <c r="U100" s="18">
        <f t="shared" ref="U100" si="173">M100+Q100</f>
        <v>0</v>
      </c>
      <c r="V100" s="18">
        <v>78926</v>
      </c>
      <c r="W100" s="18">
        <v>4259.92</v>
      </c>
      <c r="X100" s="67">
        <f t="shared" si="80"/>
        <v>5.3973595519854038</v>
      </c>
      <c r="Y100" s="48"/>
      <c r="Z100" s="48"/>
      <c r="AA100" s="48">
        <f t="shared" si="116"/>
        <v>0</v>
      </c>
    </row>
    <row r="101" spans="1:27" s="29" customFormat="1" ht="28.5" x14ac:dyDescent="0.25">
      <c r="A101" s="70" t="s">
        <v>80</v>
      </c>
      <c r="B101" s="30"/>
      <c r="C101" s="30"/>
      <c r="D101" s="33"/>
      <c r="E101" s="34">
        <v>851</v>
      </c>
      <c r="F101" s="25" t="s">
        <v>33</v>
      </c>
      <c r="G101" s="25"/>
      <c r="H101" s="66" t="s">
        <v>57</v>
      </c>
      <c r="I101" s="14"/>
      <c r="J101" s="23" t="e">
        <f>J102+J109+#REF!+#REF!</f>
        <v>#REF!</v>
      </c>
      <c r="K101" s="23" t="e">
        <f>K102+K109+#REF!+#REF!</f>
        <v>#REF!</v>
      </c>
      <c r="L101" s="23" t="e">
        <f>L102+L109+#REF!+#REF!</f>
        <v>#REF!</v>
      </c>
      <c r="M101" s="23" t="e">
        <f>M102+M109+#REF!+#REF!</f>
        <v>#REF!</v>
      </c>
      <c r="N101" s="23" t="e">
        <f>N102+N109+#REF!+#REF!</f>
        <v>#REF!</v>
      </c>
      <c r="O101" s="23" t="e">
        <f>O102+O109+#REF!+#REF!</f>
        <v>#REF!</v>
      </c>
      <c r="P101" s="23" t="e">
        <f>P102+P109+#REF!+#REF!</f>
        <v>#REF!</v>
      </c>
      <c r="Q101" s="23" t="e">
        <f>Q102+Q109+#REF!+#REF!</f>
        <v>#REF!</v>
      </c>
      <c r="R101" s="23">
        <f>R102+R109</f>
        <v>5277045.18</v>
      </c>
      <c r="S101" s="23">
        <f t="shared" ref="S101:W101" si="174">S102+S109</f>
        <v>1793001</v>
      </c>
      <c r="T101" s="23">
        <f t="shared" si="174"/>
        <v>3484044.18</v>
      </c>
      <c r="U101" s="23">
        <f t="shared" si="174"/>
        <v>0</v>
      </c>
      <c r="V101" s="23">
        <f t="shared" si="174"/>
        <v>5277045.18</v>
      </c>
      <c r="W101" s="23">
        <f t="shared" si="174"/>
        <v>22773.43</v>
      </c>
      <c r="X101" s="67">
        <f t="shared" si="80"/>
        <v>0.43155647191180579</v>
      </c>
      <c r="Y101" s="46"/>
      <c r="Z101" s="46"/>
      <c r="AA101" s="48">
        <f t="shared" si="116"/>
        <v>0</v>
      </c>
    </row>
    <row r="102" spans="1:27" s="20" customFormat="1" x14ac:dyDescent="0.25">
      <c r="A102" s="70" t="s">
        <v>81</v>
      </c>
      <c r="B102" s="40"/>
      <c r="C102" s="40"/>
      <c r="D102" s="24"/>
      <c r="E102" s="62">
        <v>851</v>
      </c>
      <c r="F102" s="21" t="s">
        <v>33</v>
      </c>
      <c r="G102" s="21" t="s">
        <v>10</v>
      </c>
      <c r="H102" s="66" t="s">
        <v>57</v>
      </c>
      <c r="I102" s="16"/>
      <c r="J102" s="19">
        <f t="shared" ref="J102" si="175">J103+J106</f>
        <v>162935</v>
      </c>
      <c r="K102" s="19">
        <f t="shared" ref="K102:U102" si="176">K103+K106</f>
        <v>0</v>
      </c>
      <c r="L102" s="19">
        <f t="shared" si="176"/>
        <v>162935</v>
      </c>
      <c r="M102" s="19">
        <f t="shared" si="176"/>
        <v>0</v>
      </c>
      <c r="N102" s="19">
        <f t="shared" si="176"/>
        <v>0</v>
      </c>
      <c r="O102" s="19">
        <f t="shared" ref="O102:R102" si="177">O103+O106</f>
        <v>0</v>
      </c>
      <c r="P102" s="19">
        <f t="shared" si="177"/>
        <v>0</v>
      </c>
      <c r="Q102" s="19">
        <f t="shared" si="177"/>
        <v>0</v>
      </c>
      <c r="R102" s="19">
        <f t="shared" si="177"/>
        <v>162935</v>
      </c>
      <c r="S102" s="19">
        <f t="shared" si="176"/>
        <v>0</v>
      </c>
      <c r="T102" s="19">
        <f t="shared" si="176"/>
        <v>162935</v>
      </c>
      <c r="U102" s="19">
        <f t="shared" si="176"/>
        <v>0</v>
      </c>
      <c r="V102" s="19">
        <f t="shared" ref="V102:W102" si="178">V103+V106</f>
        <v>162935</v>
      </c>
      <c r="W102" s="19">
        <f t="shared" si="178"/>
        <v>22773.43</v>
      </c>
      <c r="X102" s="67">
        <f t="shared" si="80"/>
        <v>13.977003099395466</v>
      </c>
      <c r="Y102" s="47"/>
      <c r="Z102" s="47"/>
      <c r="AA102" s="48">
        <f t="shared" si="116"/>
        <v>0</v>
      </c>
    </row>
    <row r="103" spans="1:27" s="20" customFormat="1" ht="105" x14ac:dyDescent="0.25">
      <c r="A103" s="41" t="s">
        <v>82</v>
      </c>
      <c r="B103" s="65"/>
      <c r="C103" s="65"/>
      <c r="D103" s="22"/>
      <c r="E103" s="62">
        <v>851</v>
      </c>
      <c r="F103" s="3" t="s">
        <v>33</v>
      </c>
      <c r="G103" s="3" t="s">
        <v>10</v>
      </c>
      <c r="H103" s="66" t="s">
        <v>83</v>
      </c>
      <c r="I103" s="2"/>
      <c r="J103" s="18">
        <f t="shared" ref="J103:W107" si="179">J104</f>
        <v>81051</v>
      </c>
      <c r="K103" s="18">
        <f t="shared" si="179"/>
        <v>0</v>
      </c>
      <c r="L103" s="18">
        <f t="shared" si="179"/>
        <v>81051</v>
      </c>
      <c r="M103" s="18">
        <f t="shared" si="179"/>
        <v>0</v>
      </c>
      <c r="N103" s="18">
        <f t="shared" si="179"/>
        <v>0</v>
      </c>
      <c r="O103" s="18">
        <f t="shared" si="179"/>
        <v>0</v>
      </c>
      <c r="P103" s="18">
        <f t="shared" si="179"/>
        <v>0</v>
      </c>
      <c r="Q103" s="18">
        <f t="shared" si="179"/>
        <v>0</v>
      </c>
      <c r="R103" s="18">
        <f t="shared" si="179"/>
        <v>81051</v>
      </c>
      <c r="S103" s="18">
        <f t="shared" si="179"/>
        <v>0</v>
      </c>
      <c r="T103" s="18">
        <f t="shared" si="179"/>
        <v>81051</v>
      </c>
      <c r="U103" s="18">
        <f t="shared" si="179"/>
        <v>0</v>
      </c>
      <c r="V103" s="18">
        <f t="shared" si="179"/>
        <v>81051</v>
      </c>
      <c r="W103" s="18">
        <f t="shared" si="179"/>
        <v>12486</v>
      </c>
      <c r="X103" s="67">
        <f t="shared" si="80"/>
        <v>15.405115297775474</v>
      </c>
      <c r="Y103" s="48"/>
      <c r="Z103" s="48"/>
      <c r="AA103" s="48">
        <f t="shared" si="116"/>
        <v>0</v>
      </c>
    </row>
    <row r="104" spans="1:27" s="20" customFormat="1" ht="60" x14ac:dyDescent="0.25">
      <c r="A104" s="41" t="s">
        <v>20</v>
      </c>
      <c r="B104" s="65"/>
      <c r="C104" s="65"/>
      <c r="D104" s="65"/>
      <c r="E104" s="62">
        <v>851</v>
      </c>
      <c r="F104" s="3" t="s">
        <v>33</v>
      </c>
      <c r="G104" s="3" t="s">
        <v>10</v>
      </c>
      <c r="H104" s="66" t="s">
        <v>83</v>
      </c>
      <c r="I104" s="2" t="s">
        <v>21</v>
      </c>
      <c r="J104" s="18">
        <f t="shared" si="179"/>
        <v>81051</v>
      </c>
      <c r="K104" s="18">
        <f t="shared" si="179"/>
        <v>0</v>
      </c>
      <c r="L104" s="18">
        <f t="shared" si="179"/>
        <v>81051</v>
      </c>
      <c r="M104" s="18">
        <f t="shared" si="179"/>
        <v>0</v>
      </c>
      <c r="N104" s="18">
        <f t="shared" si="179"/>
        <v>0</v>
      </c>
      <c r="O104" s="18">
        <f t="shared" si="179"/>
        <v>0</v>
      </c>
      <c r="P104" s="18">
        <f t="shared" si="179"/>
        <v>0</v>
      </c>
      <c r="Q104" s="18">
        <f t="shared" si="179"/>
        <v>0</v>
      </c>
      <c r="R104" s="18">
        <f t="shared" si="179"/>
        <v>81051</v>
      </c>
      <c r="S104" s="18">
        <f t="shared" si="179"/>
        <v>0</v>
      </c>
      <c r="T104" s="18">
        <f t="shared" si="179"/>
        <v>81051</v>
      </c>
      <c r="U104" s="18">
        <f t="shared" si="179"/>
        <v>0</v>
      </c>
      <c r="V104" s="18">
        <f t="shared" si="179"/>
        <v>81051</v>
      </c>
      <c r="W104" s="18">
        <f t="shared" si="179"/>
        <v>12486</v>
      </c>
      <c r="X104" s="67">
        <f t="shared" si="80"/>
        <v>15.405115297775474</v>
      </c>
      <c r="Y104" s="48"/>
      <c r="Z104" s="48"/>
      <c r="AA104" s="48">
        <f t="shared" si="116"/>
        <v>0</v>
      </c>
    </row>
    <row r="105" spans="1:27" s="20" customFormat="1" ht="60" x14ac:dyDescent="0.25">
      <c r="A105" s="41" t="s">
        <v>8</v>
      </c>
      <c r="B105" s="65"/>
      <c r="C105" s="65"/>
      <c r="D105" s="65"/>
      <c r="E105" s="62">
        <v>851</v>
      </c>
      <c r="F105" s="3" t="s">
        <v>33</v>
      </c>
      <c r="G105" s="3" t="s">
        <v>10</v>
      </c>
      <c r="H105" s="66" t="s">
        <v>83</v>
      </c>
      <c r="I105" s="2" t="s">
        <v>22</v>
      </c>
      <c r="J105" s="18">
        <v>81051</v>
      </c>
      <c r="K105" s="18"/>
      <c r="L105" s="18">
        <f>J105</f>
        <v>81051</v>
      </c>
      <c r="M105" s="18"/>
      <c r="N105" s="18"/>
      <c r="O105" s="18"/>
      <c r="P105" s="18">
        <f>N105</f>
        <v>0</v>
      </c>
      <c r="Q105" s="18"/>
      <c r="R105" s="18">
        <v>81051</v>
      </c>
      <c r="S105" s="18">
        <f t="shared" ref="S105" si="180">K105+O105</f>
        <v>0</v>
      </c>
      <c r="T105" s="18">
        <f t="shared" ref="T105" si="181">L105+P105</f>
        <v>81051</v>
      </c>
      <c r="U105" s="18">
        <f t="shared" ref="U105" si="182">M105+Q105</f>
        <v>0</v>
      </c>
      <c r="V105" s="18">
        <v>81051</v>
      </c>
      <c r="W105" s="18">
        <v>12486</v>
      </c>
      <c r="X105" s="67">
        <f t="shared" si="80"/>
        <v>15.405115297775474</v>
      </c>
      <c r="Y105" s="48"/>
      <c r="Z105" s="48"/>
      <c r="AA105" s="48">
        <f t="shared" si="116"/>
        <v>0</v>
      </c>
    </row>
    <row r="106" spans="1:27" s="20" customFormat="1" ht="212.25" customHeight="1" x14ac:dyDescent="0.25">
      <c r="A106" s="41" t="s">
        <v>84</v>
      </c>
      <c r="B106" s="65"/>
      <c r="C106" s="65"/>
      <c r="D106" s="65"/>
      <c r="E106" s="62">
        <v>851</v>
      </c>
      <c r="F106" s="3" t="s">
        <v>33</v>
      </c>
      <c r="G106" s="3" t="s">
        <v>10</v>
      </c>
      <c r="H106" s="66" t="s">
        <v>85</v>
      </c>
      <c r="I106" s="2"/>
      <c r="J106" s="18">
        <f t="shared" si="179"/>
        <v>81884</v>
      </c>
      <c r="K106" s="18">
        <f t="shared" si="179"/>
        <v>0</v>
      </c>
      <c r="L106" s="18">
        <f t="shared" si="179"/>
        <v>81884</v>
      </c>
      <c r="M106" s="18">
        <f t="shared" si="179"/>
        <v>0</v>
      </c>
      <c r="N106" s="18">
        <f t="shared" si="179"/>
        <v>0</v>
      </c>
      <c r="O106" s="18">
        <f t="shared" si="179"/>
        <v>0</v>
      </c>
      <c r="P106" s="18">
        <f t="shared" si="179"/>
        <v>0</v>
      </c>
      <c r="Q106" s="18">
        <f t="shared" si="179"/>
        <v>0</v>
      </c>
      <c r="R106" s="18">
        <f t="shared" si="179"/>
        <v>81884</v>
      </c>
      <c r="S106" s="18">
        <f t="shared" si="179"/>
        <v>0</v>
      </c>
      <c r="T106" s="18">
        <f t="shared" si="179"/>
        <v>81884</v>
      </c>
      <c r="U106" s="18">
        <f t="shared" si="179"/>
        <v>0</v>
      </c>
      <c r="V106" s="18">
        <f t="shared" si="179"/>
        <v>81884</v>
      </c>
      <c r="W106" s="18">
        <f t="shared" si="179"/>
        <v>10287.43</v>
      </c>
      <c r="X106" s="67">
        <f t="shared" si="80"/>
        <v>12.563418982951493</v>
      </c>
      <c r="Y106" s="48"/>
      <c r="Z106" s="48"/>
      <c r="AA106" s="48">
        <f t="shared" si="116"/>
        <v>0</v>
      </c>
    </row>
    <row r="107" spans="1:27" s="20" customFormat="1" ht="18" customHeight="1" x14ac:dyDescent="0.25">
      <c r="A107" s="41" t="s">
        <v>38</v>
      </c>
      <c r="B107" s="65"/>
      <c r="C107" s="65"/>
      <c r="D107" s="65"/>
      <c r="E107" s="62">
        <v>851</v>
      </c>
      <c r="F107" s="3" t="s">
        <v>33</v>
      </c>
      <c r="G107" s="3" t="s">
        <v>10</v>
      </c>
      <c r="H107" s="66" t="s">
        <v>85</v>
      </c>
      <c r="I107" s="2" t="s">
        <v>39</v>
      </c>
      <c r="J107" s="18">
        <f t="shared" si="179"/>
        <v>81884</v>
      </c>
      <c r="K107" s="18">
        <f t="shared" si="179"/>
        <v>0</v>
      </c>
      <c r="L107" s="18">
        <f t="shared" si="179"/>
        <v>81884</v>
      </c>
      <c r="M107" s="18">
        <f t="shared" si="179"/>
        <v>0</v>
      </c>
      <c r="N107" s="18">
        <f t="shared" si="179"/>
        <v>0</v>
      </c>
      <c r="O107" s="18">
        <f t="shared" si="179"/>
        <v>0</v>
      </c>
      <c r="P107" s="18">
        <f t="shared" si="179"/>
        <v>0</v>
      </c>
      <c r="Q107" s="18">
        <f t="shared" si="179"/>
        <v>0</v>
      </c>
      <c r="R107" s="18">
        <f t="shared" si="179"/>
        <v>81884</v>
      </c>
      <c r="S107" s="18">
        <f t="shared" si="179"/>
        <v>0</v>
      </c>
      <c r="T107" s="18">
        <f t="shared" si="179"/>
        <v>81884</v>
      </c>
      <c r="U107" s="18">
        <f t="shared" si="179"/>
        <v>0</v>
      </c>
      <c r="V107" s="18">
        <f t="shared" si="179"/>
        <v>81884</v>
      </c>
      <c r="W107" s="18">
        <f t="shared" si="179"/>
        <v>10287.43</v>
      </c>
      <c r="X107" s="67">
        <f t="shared" si="80"/>
        <v>12.563418982951493</v>
      </c>
      <c r="Y107" s="48"/>
      <c r="Z107" s="48"/>
      <c r="AA107" s="48">
        <f t="shared" si="116"/>
        <v>0</v>
      </c>
    </row>
    <row r="108" spans="1:27" s="20" customFormat="1" ht="30" x14ac:dyDescent="0.25">
      <c r="A108" s="41" t="s">
        <v>74</v>
      </c>
      <c r="B108" s="65"/>
      <c r="C108" s="65"/>
      <c r="D108" s="65"/>
      <c r="E108" s="62">
        <v>851</v>
      </c>
      <c r="F108" s="3" t="s">
        <v>33</v>
      </c>
      <c r="G108" s="3" t="s">
        <v>10</v>
      </c>
      <c r="H108" s="66" t="s">
        <v>85</v>
      </c>
      <c r="I108" s="2" t="s">
        <v>75</v>
      </c>
      <c r="J108" s="18">
        <v>81884</v>
      </c>
      <c r="K108" s="18"/>
      <c r="L108" s="18">
        <f>J108</f>
        <v>81884</v>
      </c>
      <c r="M108" s="18"/>
      <c r="N108" s="18"/>
      <c r="O108" s="18"/>
      <c r="P108" s="18">
        <f>N108</f>
        <v>0</v>
      </c>
      <c r="Q108" s="18"/>
      <c r="R108" s="18">
        <v>81884</v>
      </c>
      <c r="S108" s="18">
        <f t="shared" ref="S108" si="183">K108+O108</f>
        <v>0</v>
      </c>
      <c r="T108" s="18">
        <f t="shared" ref="T108" si="184">L108+P108</f>
        <v>81884</v>
      </c>
      <c r="U108" s="18">
        <f t="shared" ref="U108" si="185">M108+Q108</f>
        <v>0</v>
      </c>
      <c r="V108" s="18">
        <v>81884</v>
      </c>
      <c r="W108" s="18">
        <v>10287.43</v>
      </c>
      <c r="X108" s="67">
        <f t="shared" si="80"/>
        <v>12.563418982951493</v>
      </c>
      <c r="Y108" s="48"/>
      <c r="Z108" s="48"/>
      <c r="AA108" s="48">
        <f t="shared" si="116"/>
        <v>0</v>
      </c>
    </row>
    <row r="109" spans="1:27" s="20" customFormat="1" x14ac:dyDescent="0.25">
      <c r="A109" s="70" t="s">
        <v>86</v>
      </c>
      <c r="B109" s="40"/>
      <c r="C109" s="40"/>
      <c r="D109" s="24"/>
      <c r="E109" s="62">
        <v>851</v>
      </c>
      <c r="F109" s="21" t="s">
        <v>33</v>
      </c>
      <c r="G109" s="21" t="s">
        <v>52</v>
      </c>
      <c r="H109" s="66" t="s">
        <v>57</v>
      </c>
      <c r="I109" s="16"/>
      <c r="J109" s="19" t="e">
        <f>J110+J113+J116+#REF!+J119+J122</f>
        <v>#REF!</v>
      </c>
      <c r="K109" s="19" t="e">
        <f>K110+K113+K116+#REF!+K119+K122</f>
        <v>#REF!</v>
      </c>
      <c r="L109" s="19" t="e">
        <f>L110+L113+L116+#REF!+L119+L122</f>
        <v>#REF!</v>
      </c>
      <c r="M109" s="19" t="e">
        <f>M110+M113+M116+#REF!+M119+M122</f>
        <v>#REF!</v>
      </c>
      <c r="N109" s="19" t="e">
        <f>N110+N113+N116+#REF!+N119+N122</f>
        <v>#REF!</v>
      </c>
      <c r="O109" s="19" t="e">
        <f>O110+O113+O116+#REF!+O119+O122</f>
        <v>#REF!</v>
      </c>
      <c r="P109" s="19" t="e">
        <f>P110+P113+P116+#REF!+P119+P122</f>
        <v>#REF!</v>
      </c>
      <c r="Q109" s="19" t="e">
        <f>Q110+Q113+Q116+#REF!+Q119+Q122</f>
        <v>#REF!</v>
      </c>
      <c r="R109" s="19">
        <f>R110+R113+R116+R119+R122</f>
        <v>5114110.18</v>
      </c>
      <c r="S109" s="19">
        <f t="shared" ref="S109:W109" si="186">S110+S113+S116+S119+S122</f>
        <v>1793001</v>
      </c>
      <c r="T109" s="19">
        <f t="shared" si="186"/>
        <v>3321109.18</v>
      </c>
      <c r="U109" s="19">
        <f t="shared" si="186"/>
        <v>0</v>
      </c>
      <c r="V109" s="19">
        <f t="shared" si="186"/>
        <v>5114110.18</v>
      </c>
      <c r="W109" s="19">
        <f t="shared" si="186"/>
        <v>0</v>
      </c>
      <c r="X109" s="67">
        <f t="shared" si="80"/>
        <v>0</v>
      </c>
      <c r="Y109" s="47"/>
      <c r="Z109" s="47"/>
      <c r="AA109" s="48">
        <f t="shared" si="116"/>
        <v>0</v>
      </c>
    </row>
    <row r="110" spans="1:27" ht="60.75" customHeight="1" x14ac:dyDescent="0.25">
      <c r="A110" s="12" t="s">
        <v>91</v>
      </c>
      <c r="B110" s="65"/>
      <c r="C110" s="65"/>
      <c r="D110" s="22"/>
      <c r="E110" s="62">
        <v>851</v>
      </c>
      <c r="F110" s="3" t="s">
        <v>33</v>
      </c>
      <c r="G110" s="3" t="s">
        <v>52</v>
      </c>
      <c r="H110" s="3" t="s">
        <v>92</v>
      </c>
      <c r="I110" s="2"/>
      <c r="J110" s="18">
        <f t="shared" ref="J110:W114" si="187">J111</f>
        <v>0</v>
      </c>
      <c r="K110" s="18">
        <f t="shared" si="187"/>
        <v>0</v>
      </c>
      <c r="L110" s="18">
        <f t="shared" si="187"/>
        <v>0</v>
      </c>
      <c r="M110" s="18">
        <f t="shared" si="187"/>
        <v>0</v>
      </c>
      <c r="N110" s="18">
        <f t="shared" si="187"/>
        <v>3195926</v>
      </c>
      <c r="O110" s="18">
        <f t="shared" si="187"/>
        <v>0</v>
      </c>
      <c r="P110" s="18">
        <f t="shared" si="187"/>
        <v>3195926</v>
      </c>
      <c r="Q110" s="18">
        <f t="shared" si="187"/>
        <v>0</v>
      </c>
      <c r="R110" s="18">
        <f t="shared" si="187"/>
        <v>3195926</v>
      </c>
      <c r="S110" s="18">
        <f t="shared" si="187"/>
        <v>0</v>
      </c>
      <c r="T110" s="18">
        <f t="shared" si="187"/>
        <v>3195926</v>
      </c>
      <c r="U110" s="18">
        <f t="shared" si="187"/>
        <v>0</v>
      </c>
      <c r="V110" s="18">
        <f t="shared" si="187"/>
        <v>3195926</v>
      </c>
      <c r="W110" s="18">
        <f t="shared" si="187"/>
        <v>0</v>
      </c>
      <c r="X110" s="67">
        <f t="shared" si="80"/>
        <v>0</v>
      </c>
      <c r="Y110" s="48"/>
      <c r="Z110" s="48"/>
      <c r="AA110" s="48">
        <f t="shared" si="116"/>
        <v>0</v>
      </c>
    </row>
    <row r="111" spans="1:27" ht="60" x14ac:dyDescent="0.25">
      <c r="A111" s="65" t="s">
        <v>87</v>
      </c>
      <c r="B111" s="65"/>
      <c r="C111" s="65"/>
      <c r="D111" s="22"/>
      <c r="E111" s="62">
        <v>851</v>
      </c>
      <c r="F111" s="3" t="s">
        <v>33</v>
      </c>
      <c r="G111" s="3" t="s">
        <v>52</v>
      </c>
      <c r="H111" s="3" t="s">
        <v>92</v>
      </c>
      <c r="I111" s="2" t="s">
        <v>88</v>
      </c>
      <c r="J111" s="18">
        <f t="shared" si="187"/>
        <v>0</v>
      </c>
      <c r="K111" s="18">
        <f t="shared" si="187"/>
        <v>0</v>
      </c>
      <c r="L111" s="18">
        <f t="shared" si="187"/>
        <v>0</v>
      </c>
      <c r="M111" s="18">
        <f t="shared" si="187"/>
        <v>0</v>
      </c>
      <c r="N111" s="18">
        <f t="shared" si="187"/>
        <v>3195926</v>
      </c>
      <c r="O111" s="18">
        <f t="shared" si="187"/>
        <v>0</v>
      </c>
      <c r="P111" s="18">
        <f t="shared" si="187"/>
        <v>3195926</v>
      </c>
      <c r="Q111" s="18">
        <f t="shared" si="187"/>
        <v>0</v>
      </c>
      <c r="R111" s="18">
        <f t="shared" si="187"/>
        <v>3195926</v>
      </c>
      <c r="S111" s="18">
        <f t="shared" si="187"/>
        <v>0</v>
      </c>
      <c r="T111" s="18">
        <f t="shared" si="187"/>
        <v>3195926</v>
      </c>
      <c r="U111" s="18">
        <f t="shared" si="187"/>
        <v>0</v>
      </c>
      <c r="V111" s="18">
        <f t="shared" si="187"/>
        <v>3195926</v>
      </c>
      <c r="W111" s="18">
        <f t="shared" si="187"/>
        <v>0</v>
      </c>
      <c r="X111" s="67">
        <f t="shared" si="80"/>
        <v>0</v>
      </c>
      <c r="Y111" s="48"/>
      <c r="Z111" s="48"/>
      <c r="AA111" s="48">
        <f t="shared" si="116"/>
        <v>0</v>
      </c>
    </row>
    <row r="112" spans="1:27" ht="19.5" customHeight="1" x14ac:dyDescent="0.25">
      <c r="A112" s="65" t="s">
        <v>89</v>
      </c>
      <c r="B112" s="65"/>
      <c r="C112" s="65"/>
      <c r="D112" s="22"/>
      <c r="E112" s="62">
        <v>851</v>
      </c>
      <c r="F112" s="3" t="s">
        <v>33</v>
      </c>
      <c r="G112" s="3" t="s">
        <v>52</v>
      </c>
      <c r="H112" s="3" t="s">
        <v>92</v>
      </c>
      <c r="I112" s="2" t="s">
        <v>90</v>
      </c>
      <c r="J112" s="18"/>
      <c r="K112" s="18"/>
      <c r="L112" s="18">
        <f>J112</f>
        <v>0</v>
      </c>
      <c r="M112" s="18"/>
      <c r="N112" s="18">
        <v>3195926</v>
      </c>
      <c r="O112" s="18"/>
      <c r="P112" s="18">
        <f>N112</f>
        <v>3195926</v>
      </c>
      <c r="Q112" s="18"/>
      <c r="R112" s="18">
        <v>3195926</v>
      </c>
      <c r="S112" s="18">
        <f t="shared" ref="S112" si="188">K112+O112</f>
        <v>0</v>
      </c>
      <c r="T112" s="18">
        <f t="shared" ref="T112" si="189">L112+P112</f>
        <v>3195926</v>
      </c>
      <c r="U112" s="18">
        <f t="shared" ref="U112" si="190">M112+Q112</f>
        <v>0</v>
      </c>
      <c r="V112" s="18">
        <v>3195926</v>
      </c>
      <c r="W112" s="18"/>
      <c r="X112" s="67">
        <f t="shared" si="80"/>
        <v>0</v>
      </c>
      <c r="Y112" s="48"/>
      <c r="Z112" s="48"/>
      <c r="AA112" s="48">
        <f t="shared" si="116"/>
        <v>0</v>
      </c>
    </row>
    <row r="113" spans="1:27" ht="30" x14ac:dyDescent="0.25">
      <c r="A113" s="7" t="s">
        <v>209</v>
      </c>
      <c r="B113" s="65"/>
      <c r="C113" s="65"/>
      <c r="D113" s="22"/>
      <c r="E113" s="62">
        <v>851</v>
      </c>
      <c r="F113" s="3" t="s">
        <v>33</v>
      </c>
      <c r="G113" s="3" t="s">
        <v>52</v>
      </c>
      <c r="H113" s="3" t="s">
        <v>210</v>
      </c>
      <c r="I113" s="2"/>
      <c r="J113" s="18">
        <f t="shared" si="187"/>
        <v>0</v>
      </c>
      <c r="K113" s="18">
        <f t="shared" si="187"/>
        <v>0</v>
      </c>
      <c r="L113" s="18">
        <f t="shared" si="187"/>
        <v>0</v>
      </c>
      <c r="M113" s="18">
        <f t="shared" si="187"/>
        <v>0</v>
      </c>
      <c r="N113" s="18">
        <f t="shared" si="187"/>
        <v>10428</v>
      </c>
      <c r="O113" s="18">
        <f t="shared" si="187"/>
        <v>0</v>
      </c>
      <c r="P113" s="18">
        <f t="shared" si="187"/>
        <v>10428</v>
      </c>
      <c r="Q113" s="18">
        <f t="shared" si="187"/>
        <v>0</v>
      </c>
      <c r="R113" s="18">
        <f t="shared" si="187"/>
        <v>10428</v>
      </c>
      <c r="S113" s="18">
        <f t="shared" si="187"/>
        <v>0</v>
      </c>
      <c r="T113" s="18">
        <f t="shared" si="187"/>
        <v>10428</v>
      </c>
      <c r="U113" s="18">
        <f t="shared" si="187"/>
        <v>0</v>
      </c>
      <c r="V113" s="18">
        <f t="shared" si="187"/>
        <v>10428</v>
      </c>
      <c r="W113" s="18">
        <f t="shared" si="187"/>
        <v>0</v>
      </c>
      <c r="X113" s="67">
        <f t="shared" si="80"/>
        <v>0</v>
      </c>
      <c r="Y113" s="48"/>
      <c r="Z113" s="48"/>
      <c r="AA113" s="48">
        <f t="shared" si="116"/>
        <v>0</v>
      </c>
    </row>
    <row r="114" spans="1:27" ht="60" x14ac:dyDescent="0.25">
      <c r="A114" s="65" t="s">
        <v>20</v>
      </c>
      <c r="B114" s="65"/>
      <c r="C114" s="65"/>
      <c r="D114" s="22"/>
      <c r="E114" s="62">
        <v>851</v>
      </c>
      <c r="F114" s="3" t="s">
        <v>33</v>
      </c>
      <c r="G114" s="3" t="s">
        <v>52</v>
      </c>
      <c r="H114" s="3" t="s">
        <v>210</v>
      </c>
      <c r="I114" s="2" t="s">
        <v>21</v>
      </c>
      <c r="J114" s="18">
        <f t="shared" si="187"/>
        <v>0</v>
      </c>
      <c r="K114" s="18">
        <f t="shared" si="187"/>
        <v>0</v>
      </c>
      <c r="L114" s="18">
        <f t="shared" si="187"/>
        <v>0</v>
      </c>
      <c r="M114" s="18">
        <f t="shared" si="187"/>
        <v>0</v>
      </c>
      <c r="N114" s="18">
        <f t="shared" si="187"/>
        <v>10428</v>
      </c>
      <c r="O114" s="18">
        <f t="shared" si="187"/>
        <v>0</v>
      </c>
      <c r="P114" s="18">
        <f t="shared" si="187"/>
        <v>10428</v>
      </c>
      <c r="Q114" s="18">
        <f t="shared" si="187"/>
        <v>0</v>
      </c>
      <c r="R114" s="18">
        <f t="shared" si="187"/>
        <v>10428</v>
      </c>
      <c r="S114" s="18">
        <f t="shared" si="187"/>
        <v>0</v>
      </c>
      <c r="T114" s="18">
        <f t="shared" si="187"/>
        <v>10428</v>
      </c>
      <c r="U114" s="18">
        <f t="shared" si="187"/>
        <v>0</v>
      </c>
      <c r="V114" s="18">
        <f t="shared" si="187"/>
        <v>10428</v>
      </c>
      <c r="W114" s="18">
        <f t="shared" si="187"/>
        <v>0</v>
      </c>
      <c r="X114" s="67">
        <f t="shared" si="80"/>
        <v>0</v>
      </c>
      <c r="Y114" s="48"/>
      <c r="Z114" s="48"/>
      <c r="AA114" s="48">
        <f t="shared" si="116"/>
        <v>0</v>
      </c>
    </row>
    <row r="115" spans="1:27" ht="60" x14ac:dyDescent="0.25">
      <c r="A115" s="65" t="s">
        <v>8</v>
      </c>
      <c r="B115" s="65"/>
      <c r="C115" s="65"/>
      <c r="D115" s="22"/>
      <c r="E115" s="62">
        <v>851</v>
      </c>
      <c r="F115" s="3" t="s">
        <v>33</v>
      </c>
      <c r="G115" s="3" t="s">
        <v>52</v>
      </c>
      <c r="H115" s="3" t="s">
        <v>210</v>
      </c>
      <c r="I115" s="2" t="s">
        <v>22</v>
      </c>
      <c r="J115" s="18"/>
      <c r="K115" s="18"/>
      <c r="L115" s="18">
        <f>J115</f>
        <v>0</v>
      </c>
      <c r="M115" s="18"/>
      <c r="N115" s="73">
        <v>10428</v>
      </c>
      <c r="O115" s="18"/>
      <c r="P115" s="18">
        <f>N115</f>
        <v>10428</v>
      </c>
      <c r="Q115" s="18"/>
      <c r="R115" s="18">
        <v>10428</v>
      </c>
      <c r="S115" s="18">
        <f t="shared" ref="S115" si="191">K115+O115</f>
        <v>0</v>
      </c>
      <c r="T115" s="18">
        <f t="shared" ref="T115" si="192">L115+P115</f>
        <v>10428</v>
      </c>
      <c r="U115" s="18">
        <f t="shared" ref="U115" si="193">M115+Q115</f>
        <v>0</v>
      </c>
      <c r="V115" s="18">
        <v>10428</v>
      </c>
      <c r="W115" s="73"/>
      <c r="X115" s="67">
        <f t="shared" ref="X115:X167" si="194">W115/V115*100</f>
        <v>0</v>
      </c>
      <c r="Y115" s="48"/>
      <c r="Z115" s="48"/>
      <c r="AA115" s="48">
        <f t="shared" si="116"/>
        <v>0</v>
      </c>
    </row>
    <row r="116" spans="1:27" s="20" customFormat="1" ht="153" customHeight="1" x14ac:dyDescent="0.25">
      <c r="A116" s="41" t="s">
        <v>233</v>
      </c>
      <c r="B116" s="65"/>
      <c r="C116" s="65"/>
      <c r="D116" s="65"/>
      <c r="E116" s="62">
        <v>851</v>
      </c>
      <c r="F116" s="3" t="s">
        <v>33</v>
      </c>
      <c r="G116" s="3" t="s">
        <v>52</v>
      </c>
      <c r="H116" s="66" t="s">
        <v>194</v>
      </c>
      <c r="I116" s="2"/>
      <c r="J116" s="18">
        <f t="shared" ref="J116:W117" si="195">J117</f>
        <v>600</v>
      </c>
      <c r="K116" s="18">
        <f t="shared" si="195"/>
        <v>0</v>
      </c>
      <c r="L116" s="18">
        <f t="shared" si="195"/>
        <v>600</v>
      </c>
      <c r="M116" s="18">
        <f t="shared" si="195"/>
        <v>0</v>
      </c>
      <c r="N116" s="18">
        <f t="shared" si="195"/>
        <v>0</v>
      </c>
      <c r="O116" s="18">
        <f t="shared" si="195"/>
        <v>0</v>
      </c>
      <c r="P116" s="18">
        <f t="shared" si="195"/>
        <v>0</v>
      </c>
      <c r="Q116" s="18">
        <f t="shared" si="195"/>
        <v>0</v>
      </c>
      <c r="R116" s="18">
        <f t="shared" si="195"/>
        <v>600</v>
      </c>
      <c r="S116" s="18">
        <f t="shared" si="195"/>
        <v>0</v>
      </c>
      <c r="T116" s="18">
        <f t="shared" si="195"/>
        <v>600</v>
      </c>
      <c r="U116" s="18">
        <f t="shared" si="195"/>
        <v>0</v>
      </c>
      <c r="V116" s="18">
        <f t="shared" si="195"/>
        <v>600</v>
      </c>
      <c r="W116" s="18">
        <f t="shared" si="195"/>
        <v>0</v>
      </c>
      <c r="X116" s="67">
        <f t="shared" si="194"/>
        <v>0</v>
      </c>
      <c r="Y116" s="48"/>
      <c r="Z116" s="48"/>
      <c r="AA116" s="48">
        <f t="shared" si="116"/>
        <v>0</v>
      </c>
    </row>
    <row r="117" spans="1:27" s="20" customFormat="1" ht="15.75" customHeight="1" x14ac:dyDescent="0.25">
      <c r="A117" s="41" t="s">
        <v>38</v>
      </c>
      <c r="B117" s="65"/>
      <c r="C117" s="65"/>
      <c r="D117" s="65"/>
      <c r="E117" s="62">
        <v>851</v>
      </c>
      <c r="F117" s="3" t="s">
        <v>33</v>
      </c>
      <c r="G117" s="3" t="s">
        <v>52</v>
      </c>
      <c r="H117" s="66" t="s">
        <v>194</v>
      </c>
      <c r="I117" s="2" t="s">
        <v>39</v>
      </c>
      <c r="J117" s="18">
        <f t="shared" si="195"/>
        <v>600</v>
      </c>
      <c r="K117" s="18">
        <f t="shared" si="195"/>
        <v>0</v>
      </c>
      <c r="L117" s="18">
        <f t="shared" si="195"/>
        <v>600</v>
      </c>
      <c r="M117" s="18">
        <f t="shared" si="195"/>
        <v>0</v>
      </c>
      <c r="N117" s="18">
        <f t="shared" si="195"/>
        <v>0</v>
      </c>
      <c r="O117" s="18">
        <f t="shared" si="195"/>
        <v>0</v>
      </c>
      <c r="P117" s="18">
        <f t="shared" si="195"/>
        <v>0</v>
      </c>
      <c r="Q117" s="18">
        <f t="shared" si="195"/>
        <v>0</v>
      </c>
      <c r="R117" s="18">
        <f t="shared" si="195"/>
        <v>600</v>
      </c>
      <c r="S117" s="18">
        <f t="shared" si="195"/>
        <v>0</v>
      </c>
      <c r="T117" s="18">
        <f t="shared" si="195"/>
        <v>600</v>
      </c>
      <c r="U117" s="18">
        <f t="shared" si="195"/>
        <v>0</v>
      </c>
      <c r="V117" s="18">
        <f t="shared" si="195"/>
        <v>600</v>
      </c>
      <c r="W117" s="18">
        <f t="shared" si="195"/>
        <v>0</v>
      </c>
      <c r="X117" s="67">
        <f t="shared" si="194"/>
        <v>0</v>
      </c>
      <c r="Y117" s="48"/>
      <c r="Z117" s="48"/>
      <c r="AA117" s="48">
        <f t="shared" si="116"/>
        <v>0</v>
      </c>
    </row>
    <row r="118" spans="1:27" s="20" customFormat="1" ht="30" x14ac:dyDescent="0.25">
      <c r="A118" s="41" t="s">
        <v>74</v>
      </c>
      <c r="B118" s="65"/>
      <c r="C118" s="65"/>
      <c r="D118" s="65"/>
      <c r="E118" s="62">
        <v>851</v>
      </c>
      <c r="F118" s="3" t="s">
        <v>33</v>
      </c>
      <c r="G118" s="3" t="s">
        <v>52</v>
      </c>
      <c r="H118" s="66" t="s">
        <v>194</v>
      </c>
      <c r="I118" s="2" t="s">
        <v>75</v>
      </c>
      <c r="J118" s="18">
        <v>600</v>
      </c>
      <c r="K118" s="18"/>
      <c r="L118" s="18">
        <f>J118</f>
        <v>600</v>
      </c>
      <c r="M118" s="18"/>
      <c r="N118" s="18"/>
      <c r="O118" s="18"/>
      <c r="P118" s="18">
        <f>N118</f>
        <v>0</v>
      </c>
      <c r="Q118" s="18"/>
      <c r="R118" s="18">
        <v>600</v>
      </c>
      <c r="S118" s="18">
        <f t="shared" ref="S118" si="196">K118+O118</f>
        <v>0</v>
      </c>
      <c r="T118" s="18">
        <f t="shared" ref="T118" si="197">L118+P118</f>
        <v>600</v>
      </c>
      <c r="U118" s="18">
        <f t="shared" ref="U118" si="198">M118+Q118</f>
        <v>0</v>
      </c>
      <c r="V118" s="18">
        <v>600</v>
      </c>
      <c r="W118" s="18"/>
      <c r="X118" s="67">
        <f t="shared" si="194"/>
        <v>0</v>
      </c>
      <c r="Y118" s="48"/>
      <c r="Z118" s="48"/>
      <c r="AA118" s="48">
        <f t="shared" si="116"/>
        <v>0</v>
      </c>
    </row>
    <row r="119" spans="1:27" ht="60" x14ac:dyDescent="0.25">
      <c r="A119" s="41" t="s">
        <v>234</v>
      </c>
      <c r="B119" s="65"/>
      <c r="C119" s="65"/>
      <c r="D119" s="22"/>
      <c r="E119" s="62">
        <v>851</v>
      </c>
      <c r="F119" s="3" t="s">
        <v>33</v>
      </c>
      <c r="G119" s="3" t="s">
        <v>52</v>
      </c>
      <c r="H119" s="66" t="s">
        <v>93</v>
      </c>
      <c r="I119" s="2"/>
      <c r="J119" s="18">
        <f>J120</f>
        <v>1591366.71</v>
      </c>
      <c r="K119" s="18">
        <f t="shared" ref="K119:W120" si="199">K120</f>
        <v>1493001</v>
      </c>
      <c r="L119" s="18">
        <f t="shared" si="199"/>
        <v>98365.71</v>
      </c>
      <c r="M119" s="18">
        <f t="shared" si="199"/>
        <v>0</v>
      </c>
      <c r="N119" s="18">
        <f t="shared" si="199"/>
        <v>0</v>
      </c>
      <c r="O119" s="18">
        <f t="shared" ref="O119:O120" si="200">O120</f>
        <v>0</v>
      </c>
      <c r="P119" s="18">
        <f t="shared" ref="P119:P120" si="201">P120</f>
        <v>0</v>
      </c>
      <c r="Q119" s="18">
        <f t="shared" ref="Q119:Q120" si="202">Q120</f>
        <v>0</v>
      </c>
      <c r="R119" s="18">
        <f t="shared" si="199"/>
        <v>1591366.71</v>
      </c>
      <c r="S119" s="18">
        <f t="shared" si="199"/>
        <v>1493001</v>
      </c>
      <c r="T119" s="18">
        <f t="shared" si="199"/>
        <v>98365.71</v>
      </c>
      <c r="U119" s="18">
        <f t="shared" si="199"/>
        <v>0</v>
      </c>
      <c r="V119" s="18">
        <f t="shared" si="199"/>
        <v>1591366.71</v>
      </c>
      <c r="W119" s="18">
        <f t="shared" si="199"/>
        <v>0</v>
      </c>
      <c r="X119" s="67">
        <f t="shared" si="194"/>
        <v>0</v>
      </c>
      <c r="Y119" s="48"/>
      <c r="Z119" s="48"/>
      <c r="AA119" s="48">
        <f t="shared" si="116"/>
        <v>0</v>
      </c>
    </row>
    <row r="120" spans="1:27" ht="60" x14ac:dyDescent="0.25">
      <c r="A120" s="41" t="s">
        <v>87</v>
      </c>
      <c r="B120" s="65"/>
      <c r="C120" s="65"/>
      <c r="D120" s="22"/>
      <c r="E120" s="62">
        <v>851</v>
      </c>
      <c r="F120" s="3" t="s">
        <v>33</v>
      </c>
      <c r="G120" s="3" t="s">
        <v>52</v>
      </c>
      <c r="H120" s="66" t="s">
        <v>93</v>
      </c>
      <c r="I120" s="2" t="s">
        <v>88</v>
      </c>
      <c r="J120" s="18">
        <f>J121</f>
        <v>1591366.71</v>
      </c>
      <c r="K120" s="18">
        <f t="shared" si="199"/>
        <v>1493001</v>
      </c>
      <c r="L120" s="18">
        <f t="shared" si="199"/>
        <v>98365.71</v>
      </c>
      <c r="M120" s="18">
        <f t="shared" si="199"/>
        <v>0</v>
      </c>
      <c r="N120" s="18">
        <f t="shared" si="199"/>
        <v>0</v>
      </c>
      <c r="O120" s="18">
        <f t="shared" si="200"/>
        <v>0</v>
      </c>
      <c r="P120" s="18">
        <f t="shared" si="201"/>
        <v>0</v>
      </c>
      <c r="Q120" s="18">
        <f t="shared" si="202"/>
        <v>0</v>
      </c>
      <c r="R120" s="18">
        <f t="shared" si="199"/>
        <v>1591366.71</v>
      </c>
      <c r="S120" s="18">
        <f t="shared" si="199"/>
        <v>1493001</v>
      </c>
      <c r="T120" s="18">
        <f t="shared" si="199"/>
        <v>98365.71</v>
      </c>
      <c r="U120" s="18">
        <f t="shared" si="199"/>
        <v>0</v>
      </c>
      <c r="V120" s="18">
        <f t="shared" si="199"/>
        <v>1591366.71</v>
      </c>
      <c r="W120" s="18">
        <f t="shared" si="199"/>
        <v>0</v>
      </c>
      <c r="X120" s="67">
        <f t="shared" si="194"/>
        <v>0</v>
      </c>
      <c r="Y120" s="48"/>
      <c r="Z120" s="48"/>
      <c r="AA120" s="48">
        <f t="shared" si="116"/>
        <v>0</v>
      </c>
    </row>
    <row r="121" spans="1:27" ht="15.75" customHeight="1" x14ac:dyDescent="0.25">
      <c r="A121" s="41" t="s">
        <v>89</v>
      </c>
      <c r="B121" s="65"/>
      <c r="C121" s="65"/>
      <c r="D121" s="22"/>
      <c r="E121" s="62">
        <v>851</v>
      </c>
      <c r="F121" s="3" t="s">
        <v>33</v>
      </c>
      <c r="G121" s="3" t="s">
        <v>52</v>
      </c>
      <c r="H121" s="66" t="s">
        <v>93</v>
      </c>
      <c r="I121" s="2" t="s">
        <v>90</v>
      </c>
      <c r="J121" s="74">
        <v>1591366.71</v>
      </c>
      <c r="K121" s="74">
        <v>1493001</v>
      </c>
      <c r="L121" s="74">
        <v>98365.71</v>
      </c>
      <c r="M121" s="74"/>
      <c r="N121" s="74"/>
      <c r="O121" s="74"/>
      <c r="P121" s="74"/>
      <c r="Q121" s="74"/>
      <c r="R121" s="74">
        <v>1591366.71</v>
      </c>
      <c r="S121" s="18">
        <f t="shared" ref="S121" si="203">K121+O121</f>
        <v>1493001</v>
      </c>
      <c r="T121" s="18">
        <f t="shared" ref="T121" si="204">L121+P121</f>
        <v>98365.71</v>
      </c>
      <c r="U121" s="18">
        <f t="shared" ref="U121" si="205">M121+Q121</f>
        <v>0</v>
      </c>
      <c r="V121" s="74">
        <v>1591366.71</v>
      </c>
      <c r="W121" s="74"/>
      <c r="X121" s="67">
        <f t="shared" si="194"/>
        <v>0</v>
      </c>
      <c r="Y121" s="55"/>
      <c r="Z121" s="55"/>
      <c r="AA121" s="48">
        <f t="shared" si="116"/>
        <v>0</v>
      </c>
    </row>
    <row r="122" spans="1:27" ht="45" x14ac:dyDescent="0.25">
      <c r="A122" s="41" t="s">
        <v>222</v>
      </c>
      <c r="B122" s="65"/>
      <c r="C122" s="65"/>
      <c r="D122" s="22"/>
      <c r="E122" s="62">
        <v>851</v>
      </c>
      <c r="F122" s="3" t="s">
        <v>33</v>
      </c>
      <c r="G122" s="3" t="s">
        <v>52</v>
      </c>
      <c r="H122" s="66" t="s">
        <v>221</v>
      </c>
      <c r="I122" s="2"/>
      <c r="J122" s="18">
        <f>J123</f>
        <v>315789.46999999997</v>
      </c>
      <c r="K122" s="18">
        <f t="shared" ref="K122:W123" si="206">K123</f>
        <v>300000</v>
      </c>
      <c r="L122" s="18">
        <f t="shared" si="206"/>
        <v>15789.47</v>
      </c>
      <c r="M122" s="18">
        <f t="shared" si="206"/>
        <v>0</v>
      </c>
      <c r="N122" s="18">
        <f t="shared" si="206"/>
        <v>0</v>
      </c>
      <c r="O122" s="18">
        <f t="shared" ref="O122:O123" si="207">O123</f>
        <v>0</v>
      </c>
      <c r="P122" s="18">
        <f t="shared" ref="P122:P123" si="208">P123</f>
        <v>0</v>
      </c>
      <c r="Q122" s="18">
        <f t="shared" ref="Q122:Q123" si="209">Q123</f>
        <v>0</v>
      </c>
      <c r="R122" s="18">
        <f t="shared" si="206"/>
        <v>315789.46999999997</v>
      </c>
      <c r="S122" s="18">
        <f t="shared" si="206"/>
        <v>300000</v>
      </c>
      <c r="T122" s="18">
        <f t="shared" si="206"/>
        <v>15789.47</v>
      </c>
      <c r="U122" s="18">
        <f t="shared" si="206"/>
        <v>0</v>
      </c>
      <c r="V122" s="18">
        <f t="shared" si="206"/>
        <v>315789.46999999997</v>
      </c>
      <c r="W122" s="18">
        <f t="shared" si="206"/>
        <v>0</v>
      </c>
      <c r="X122" s="67">
        <f t="shared" si="194"/>
        <v>0</v>
      </c>
      <c r="Y122" s="48"/>
      <c r="Z122" s="48"/>
      <c r="AA122" s="48">
        <f t="shared" si="116"/>
        <v>0</v>
      </c>
    </row>
    <row r="123" spans="1:27" ht="60" x14ac:dyDescent="0.25">
      <c r="A123" s="41" t="s">
        <v>20</v>
      </c>
      <c r="B123" s="65"/>
      <c r="C123" s="65"/>
      <c r="D123" s="22"/>
      <c r="E123" s="62">
        <v>851</v>
      </c>
      <c r="F123" s="3" t="s">
        <v>33</v>
      </c>
      <c r="G123" s="3" t="s">
        <v>52</v>
      </c>
      <c r="H123" s="66" t="s">
        <v>221</v>
      </c>
      <c r="I123" s="2" t="s">
        <v>21</v>
      </c>
      <c r="J123" s="18">
        <f>J124</f>
        <v>315789.46999999997</v>
      </c>
      <c r="K123" s="18">
        <f t="shared" si="206"/>
        <v>300000</v>
      </c>
      <c r="L123" s="18">
        <f t="shared" si="206"/>
        <v>15789.47</v>
      </c>
      <c r="M123" s="18">
        <f t="shared" si="206"/>
        <v>0</v>
      </c>
      <c r="N123" s="18">
        <f t="shared" si="206"/>
        <v>0</v>
      </c>
      <c r="O123" s="18">
        <f t="shared" si="207"/>
        <v>0</v>
      </c>
      <c r="P123" s="18">
        <f t="shared" si="208"/>
        <v>0</v>
      </c>
      <c r="Q123" s="18">
        <f t="shared" si="209"/>
        <v>0</v>
      </c>
      <c r="R123" s="18">
        <f t="shared" si="206"/>
        <v>315789.46999999997</v>
      </c>
      <c r="S123" s="18">
        <f t="shared" si="206"/>
        <v>300000</v>
      </c>
      <c r="T123" s="18">
        <f t="shared" si="206"/>
        <v>15789.47</v>
      </c>
      <c r="U123" s="18">
        <f t="shared" si="206"/>
        <v>0</v>
      </c>
      <c r="V123" s="18">
        <f t="shared" si="206"/>
        <v>315789.46999999997</v>
      </c>
      <c r="W123" s="18">
        <f t="shared" si="206"/>
        <v>0</v>
      </c>
      <c r="X123" s="67">
        <f t="shared" si="194"/>
        <v>0</v>
      </c>
      <c r="Y123" s="48"/>
      <c r="Z123" s="48"/>
      <c r="AA123" s="48">
        <f t="shared" si="116"/>
        <v>0</v>
      </c>
    </row>
    <row r="124" spans="1:27" ht="60" x14ac:dyDescent="0.25">
      <c r="A124" s="41" t="s">
        <v>8</v>
      </c>
      <c r="B124" s="65"/>
      <c r="C124" s="65"/>
      <c r="D124" s="22"/>
      <c r="E124" s="62">
        <v>851</v>
      </c>
      <c r="F124" s="3" t="s">
        <v>33</v>
      </c>
      <c r="G124" s="3" t="s">
        <v>52</v>
      </c>
      <c r="H124" s="66" t="s">
        <v>221</v>
      </c>
      <c r="I124" s="2" t="s">
        <v>22</v>
      </c>
      <c r="J124" s="18">
        <v>315789.46999999997</v>
      </c>
      <c r="K124" s="18">
        <v>300000</v>
      </c>
      <c r="L124" s="18">
        <v>15789.47</v>
      </c>
      <c r="M124" s="18"/>
      <c r="N124" s="18"/>
      <c r="O124" s="18"/>
      <c r="P124" s="18"/>
      <c r="Q124" s="18"/>
      <c r="R124" s="18">
        <v>315789.46999999997</v>
      </c>
      <c r="S124" s="18">
        <f t="shared" ref="S124" si="210">K124+O124</f>
        <v>300000</v>
      </c>
      <c r="T124" s="18">
        <f t="shared" ref="T124" si="211">L124+P124</f>
        <v>15789.47</v>
      </c>
      <c r="U124" s="18">
        <f t="shared" ref="U124" si="212">M124+Q124</f>
        <v>0</v>
      </c>
      <c r="V124" s="18">
        <v>315789.46999999997</v>
      </c>
      <c r="W124" s="18"/>
      <c r="X124" s="67">
        <f t="shared" si="194"/>
        <v>0</v>
      </c>
      <c r="Y124" s="48"/>
      <c r="Z124" s="48"/>
      <c r="AA124" s="48">
        <f t="shared" si="116"/>
        <v>0</v>
      </c>
    </row>
    <row r="125" spans="1:27" ht="18.75" customHeight="1" x14ac:dyDescent="0.25">
      <c r="A125" s="70" t="s">
        <v>97</v>
      </c>
      <c r="B125" s="30"/>
      <c r="C125" s="30"/>
      <c r="D125" s="30"/>
      <c r="E125" s="62">
        <v>851</v>
      </c>
      <c r="F125" s="14" t="s">
        <v>71</v>
      </c>
      <c r="G125" s="14"/>
      <c r="H125" s="66" t="s">
        <v>57</v>
      </c>
      <c r="I125" s="14"/>
      <c r="J125" s="23">
        <f t="shared" ref="J125" si="213">J126+J158</f>
        <v>21382668.420000002</v>
      </c>
      <c r="K125" s="23">
        <f t="shared" ref="K125:U125" si="214">K126+K158</f>
        <v>2502100</v>
      </c>
      <c r="L125" s="23">
        <f t="shared" si="214"/>
        <v>13280568.42</v>
      </c>
      <c r="M125" s="23">
        <f t="shared" si="214"/>
        <v>5600000</v>
      </c>
      <c r="N125" s="23">
        <f t="shared" si="214"/>
        <v>204613.58000000007</v>
      </c>
      <c r="O125" s="23">
        <f t="shared" ref="O125:R125" si="215">O126+O158</f>
        <v>-350815</v>
      </c>
      <c r="P125" s="23">
        <f t="shared" si="215"/>
        <v>555428.58000000007</v>
      </c>
      <c r="Q125" s="23">
        <f t="shared" si="215"/>
        <v>0</v>
      </c>
      <c r="R125" s="23">
        <f t="shared" si="215"/>
        <v>21587282</v>
      </c>
      <c r="S125" s="23">
        <f t="shared" si="214"/>
        <v>2151285</v>
      </c>
      <c r="T125" s="23">
        <f t="shared" si="214"/>
        <v>13835997</v>
      </c>
      <c r="U125" s="23">
        <f t="shared" si="214"/>
        <v>5600000</v>
      </c>
      <c r="V125" s="23">
        <f t="shared" ref="V125:W125" si="216">V126+V158</f>
        <v>21587282</v>
      </c>
      <c r="W125" s="23">
        <f t="shared" si="216"/>
        <v>5235517</v>
      </c>
      <c r="X125" s="67">
        <f t="shared" si="194"/>
        <v>24.252784579364832</v>
      </c>
      <c r="Y125" s="46"/>
      <c r="Z125" s="46"/>
      <c r="AA125" s="48">
        <f t="shared" ref="AA125:AA187" si="217">R125-V125</f>
        <v>0</v>
      </c>
    </row>
    <row r="126" spans="1:27" x14ac:dyDescent="0.25">
      <c r="A126" s="70" t="s">
        <v>98</v>
      </c>
      <c r="B126" s="40"/>
      <c r="C126" s="40"/>
      <c r="D126" s="40"/>
      <c r="E126" s="62">
        <v>851</v>
      </c>
      <c r="F126" s="16" t="s">
        <v>71</v>
      </c>
      <c r="G126" s="16" t="s">
        <v>10</v>
      </c>
      <c r="H126" s="66" t="s">
        <v>57</v>
      </c>
      <c r="I126" s="16"/>
      <c r="J126" s="19">
        <f>J130+J133+J141+J144+J127+J136+J149+J152+J155</f>
        <v>21377668.420000002</v>
      </c>
      <c r="K126" s="19">
        <f t="shared" ref="K126:U126" si="218">K130+K133+K141+K144+K127+K136+K149+K152+K155</f>
        <v>2502100</v>
      </c>
      <c r="L126" s="19">
        <f t="shared" si="218"/>
        <v>13275568.42</v>
      </c>
      <c r="M126" s="19">
        <f t="shared" si="218"/>
        <v>5600000</v>
      </c>
      <c r="N126" s="19">
        <f t="shared" si="218"/>
        <v>204613.58000000007</v>
      </c>
      <c r="O126" s="19">
        <f t="shared" ref="O126" si="219">O130+O133+O141+O144+O127+O136+O149+O152+O155</f>
        <v>-350815</v>
      </c>
      <c r="P126" s="19">
        <f t="shared" ref="P126" si="220">P130+P133+P141+P144+P127+P136+P149+P152+P155</f>
        <v>555428.58000000007</v>
      </c>
      <c r="Q126" s="19">
        <f t="shared" ref="Q126:R126" si="221">Q130+Q133+Q141+Q144+Q127+Q136+Q149+Q152+Q155</f>
        <v>0</v>
      </c>
      <c r="R126" s="19">
        <f t="shared" si="221"/>
        <v>21582282</v>
      </c>
      <c r="S126" s="19">
        <f t="shared" si="218"/>
        <v>2151285</v>
      </c>
      <c r="T126" s="19">
        <f t="shared" si="218"/>
        <v>13830997</v>
      </c>
      <c r="U126" s="19">
        <f t="shared" si="218"/>
        <v>5600000</v>
      </c>
      <c r="V126" s="19">
        <f t="shared" ref="V126:W126" si="222">V130+V133+V141+V144+V127+V136+V149+V152+V155</f>
        <v>21582282</v>
      </c>
      <c r="W126" s="19">
        <f t="shared" si="222"/>
        <v>5235517</v>
      </c>
      <c r="X126" s="67">
        <f t="shared" si="194"/>
        <v>24.258403258747151</v>
      </c>
      <c r="Y126" s="47"/>
      <c r="Z126" s="47"/>
      <c r="AA126" s="48">
        <f t="shared" si="217"/>
        <v>0</v>
      </c>
    </row>
    <row r="127" spans="1:27" ht="150.75" customHeight="1" x14ac:dyDescent="0.25">
      <c r="A127" s="41" t="s">
        <v>107</v>
      </c>
      <c r="B127" s="65"/>
      <c r="C127" s="65"/>
      <c r="D127" s="65"/>
      <c r="E127" s="62">
        <v>851</v>
      </c>
      <c r="F127" s="2" t="s">
        <v>71</v>
      </c>
      <c r="G127" s="2" t="s">
        <v>10</v>
      </c>
      <c r="H127" s="66" t="s">
        <v>108</v>
      </c>
      <c r="I127" s="2"/>
      <c r="J127" s="18">
        <f t="shared" ref="J127:W128" si="223">J128</f>
        <v>129600</v>
      </c>
      <c r="K127" s="18">
        <f t="shared" si="223"/>
        <v>129600</v>
      </c>
      <c r="L127" s="18">
        <f t="shared" si="223"/>
        <v>0</v>
      </c>
      <c r="M127" s="18">
        <f t="shared" si="223"/>
        <v>0</v>
      </c>
      <c r="N127" s="18">
        <f t="shared" si="223"/>
        <v>0</v>
      </c>
      <c r="O127" s="18">
        <f t="shared" si="223"/>
        <v>0</v>
      </c>
      <c r="P127" s="18">
        <f t="shared" si="223"/>
        <v>0</v>
      </c>
      <c r="Q127" s="18">
        <f t="shared" si="223"/>
        <v>0</v>
      </c>
      <c r="R127" s="18">
        <f t="shared" si="223"/>
        <v>129600</v>
      </c>
      <c r="S127" s="18">
        <f t="shared" si="223"/>
        <v>129600</v>
      </c>
      <c r="T127" s="18">
        <f t="shared" si="223"/>
        <v>0</v>
      </c>
      <c r="U127" s="18">
        <f t="shared" si="223"/>
        <v>0</v>
      </c>
      <c r="V127" s="18">
        <f t="shared" si="223"/>
        <v>129600</v>
      </c>
      <c r="W127" s="18">
        <f t="shared" si="223"/>
        <v>27900</v>
      </c>
      <c r="X127" s="67">
        <f t="shared" si="194"/>
        <v>21.527777777777779</v>
      </c>
      <c r="Y127" s="48"/>
      <c r="Z127" s="48"/>
      <c r="AA127" s="48">
        <f t="shared" si="217"/>
        <v>0</v>
      </c>
    </row>
    <row r="128" spans="1:27" ht="75" x14ac:dyDescent="0.25">
      <c r="A128" s="41" t="s">
        <v>49</v>
      </c>
      <c r="B128" s="65"/>
      <c r="C128" s="65"/>
      <c r="D128" s="65"/>
      <c r="E128" s="62">
        <v>851</v>
      </c>
      <c r="F128" s="2" t="s">
        <v>71</v>
      </c>
      <c r="G128" s="2" t="s">
        <v>10</v>
      </c>
      <c r="H128" s="66" t="s">
        <v>108</v>
      </c>
      <c r="I128" s="2" t="s">
        <v>101</v>
      </c>
      <c r="J128" s="18">
        <f t="shared" si="223"/>
        <v>129600</v>
      </c>
      <c r="K128" s="18">
        <f t="shared" si="223"/>
        <v>129600</v>
      </c>
      <c r="L128" s="18">
        <f t="shared" si="223"/>
        <v>0</v>
      </c>
      <c r="M128" s="18">
        <f t="shared" si="223"/>
        <v>0</v>
      </c>
      <c r="N128" s="18">
        <f t="shared" si="223"/>
        <v>0</v>
      </c>
      <c r="O128" s="18">
        <f t="shared" si="223"/>
        <v>0</v>
      </c>
      <c r="P128" s="18">
        <f t="shared" si="223"/>
        <v>0</v>
      </c>
      <c r="Q128" s="18">
        <f t="shared" si="223"/>
        <v>0</v>
      </c>
      <c r="R128" s="18">
        <f t="shared" si="223"/>
        <v>129600</v>
      </c>
      <c r="S128" s="18">
        <f t="shared" si="223"/>
        <v>129600</v>
      </c>
      <c r="T128" s="18">
        <f t="shared" si="223"/>
        <v>0</v>
      </c>
      <c r="U128" s="18">
        <f t="shared" si="223"/>
        <v>0</v>
      </c>
      <c r="V128" s="18">
        <f t="shared" si="223"/>
        <v>129600</v>
      </c>
      <c r="W128" s="18">
        <f t="shared" si="223"/>
        <v>27900</v>
      </c>
      <c r="X128" s="67">
        <f t="shared" si="194"/>
        <v>21.527777777777779</v>
      </c>
      <c r="Y128" s="48"/>
      <c r="Z128" s="48"/>
      <c r="AA128" s="48">
        <f t="shared" si="217"/>
        <v>0</v>
      </c>
    </row>
    <row r="129" spans="1:27" ht="30" x14ac:dyDescent="0.25">
      <c r="A129" s="41" t="s">
        <v>102</v>
      </c>
      <c r="B129" s="65"/>
      <c r="C129" s="65"/>
      <c r="D129" s="65"/>
      <c r="E129" s="62">
        <v>851</v>
      </c>
      <c r="F129" s="2" t="s">
        <v>71</v>
      </c>
      <c r="G129" s="2" t="s">
        <v>10</v>
      </c>
      <c r="H129" s="66" t="s">
        <v>108</v>
      </c>
      <c r="I129" s="2" t="s">
        <v>103</v>
      </c>
      <c r="J129" s="18">
        <v>129600</v>
      </c>
      <c r="K129" s="18">
        <f>J129</f>
        <v>129600</v>
      </c>
      <c r="L129" s="18"/>
      <c r="M129" s="18"/>
      <c r="N129" s="18"/>
      <c r="O129" s="18">
        <f>N129</f>
        <v>0</v>
      </c>
      <c r="P129" s="18"/>
      <c r="Q129" s="18"/>
      <c r="R129" s="18">
        <v>129600</v>
      </c>
      <c r="S129" s="18">
        <f t="shared" ref="S129" si="224">K129+O129</f>
        <v>129600</v>
      </c>
      <c r="T129" s="18">
        <f t="shared" ref="T129" si="225">L129+P129</f>
        <v>0</v>
      </c>
      <c r="U129" s="18">
        <f t="shared" ref="U129" si="226">M129+Q129</f>
        <v>0</v>
      </c>
      <c r="V129" s="18">
        <v>129600</v>
      </c>
      <c r="W129" s="18">
        <v>27900</v>
      </c>
      <c r="X129" s="67">
        <f t="shared" si="194"/>
        <v>21.527777777777779</v>
      </c>
      <c r="Y129" s="48"/>
      <c r="Z129" s="48"/>
      <c r="AA129" s="48">
        <f t="shared" si="217"/>
        <v>0</v>
      </c>
    </row>
    <row r="130" spans="1:27" ht="15.75" customHeight="1" x14ac:dyDescent="0.25">
      <c r="A130" s="41" t="s">
        <v>99</v>
      </c>
      <c r="B130" s="65"/>
      <c r="C130" s="65"/>
      <c r="D130" s="65"/>
      <c r="E130" s="62">
        <v>851</v>
      </c>
      <c r="F130" s="2" t="s">
        <v>71</v>
      </c>
      <c r="G130" s="2" t="s">
        <v>10</v>
      </c>
      <c r="H130" s="66" t="s">
        <v>100</v>
      </c>
      <c r="I130" s="2"/>
      <c r="J130" s="18">
        <f t="shared" ref="J130:W130" si="227">J131</f>
        <v>6937900</v>
      </c>
      <c r="K130" s="18">
        <f t="shared" si="227"/>
        <v>0</v>
      </c>
      <c r="L130" s="18">
        <f t="shared" si="227"/>
        <v>6937900</v>
      </c>
      <c r="M130" s="18">
        <f t="shared" si="227"/>
        <v>0</v>
      </c>
      <c r="N130" s="18">
        <f t="shared" si="227"/>
        <v>100000</v>
      </c>
      <c r="O130" s="18">
        <f t="shared" si="227"/>
        <v>0</v>
      </c>
      <c r="P130" s="18">
        <f t="shared" si="227"/>
        <v>100000</v>
      </c>
      <c r="Q130" s="18">
        <f t="shared" si="227"/>
        <v>0</v>
      </c>
      <c r="R130" s="18">
        <f t="shared" si="227"/>
        <v>7037900</v>
      </c>
      <c r="S130" s="18">
        <f t="shared" si="227"/>
        <v>0</v>
      </c>
      <c r="T130" s="18">
        <f t="shared" si="227"/>
        <v>7037900</v>
      </c>
      <c r="U130" s="18">
        <f t="shared" si="227"/>
        <v>0</v>
      </c>
      <c r="V130" s="18">
        <f t="shared" si="227"/>
        <v>7037900</v>
      </c>
      <c r="W130" s="18">
        <f t="shared" si="227"/>
        <v>1734480</v>
      </c>
      <c r="X130" s="67">
        <f t="shared" si="194"/>
        <v>24.644851447164637</v>
      </c>
      <c r="Y130" s="48"/>
      <c r="Z130" s="48"/>
      <c r="AA130" s="48">
        <f t="shared" si="217"/>
        <v>0</v>
      </c>
    </row>
    <row r="131" spans="1:27" ht="75" x14ac:dyDescent="0.25">
      <c r="A131" s="41" t="s">
        <v>49</v>
      </c>
      <c r="B131" s="40"/>
      <c r="C131" s="40"/>
      <c r="D131" s="40"/>
      <c r="E131" s="62">
        <v>851</v>
      </c>
      <c r="F131" s="2" t="s">
        <v>71</v>
      </c>
      <c r="G131" s="2" t="s">
        <v>10</v>
      </c>
      <c r="H131" s="66" t="s">
        <v>100</v>
      </c>
      <c r="I131" s="2" t="s">
        <v>101</v>
      </c>
      <c r="J131" s="18">
        <f t="shared" ref="J131:W131" si="228">J132</f>
        <v>6937900</v>
      </c>
      <c r="K131" s="18">
        <f t="shared" si="228"/>
        <v>0</v>
      </c>
      <c r="L131" s="18">
        <f t="shared" si="228"/>
        <v>6937900</v>
      </c>
      <c r="M131" s="18">
        <f t="shared" si="228"/>
        <v>0</v>
      </c>
      <c r="N131" s="18">
        <f t="shared" si="228"/>
        <v>100000</v>
      </c>
      <c r="O131" s="18">
        <f t="shared" si="228"/>
        <v>0</v>
      </c>
      <c r="P131" s="18">
        <f t="shared" si="228"/>
        <v>100000</v>
      </c>
      <c r="Q131" s="18">
        <f t="shared" si="228"/>
        <v>0</v>
      </c>
      <c r="R131" s="18">
        <f t="shared" si="228"/>
        <v>7037900</v>
      </c>
      <c r="S131" s="18">
        <f t="shared" si="228"/>
        <v>0</v>
      </c>
      <c r="T131" s="18">
        <f t="shared" si="228"/>
        <v>7037900</v>
      </c>
      <c r="U131" s="18">
        <f t="shared" si="228"/>
        <v>0</v>
      </c>
      <c r="V131" s="18">
        <f t="shared" si="228"/>
        <v>7037900</v>
      </c>
      <c r="W131" s="18">
        <f t="shared" si="228"/>
        <v>1734480</v>
      </c>
      <c r="X131" s="67">
        <f t="shared" si="194"/>
        <v>24.644851447164637</v>
      </c>
      <c r="Y131" s="48"/>
      <c r="Z131" s="48"/>
      <c r="AA131" s="48">
        <f t="shared" si="217"/>
        <v>0</v>
      </c>
    </row>
    <row r="132" spans="1:27" ht="30" x14ac:dyDescent="0.25">
      <c r="A132" s="41" t="s">
        <v>102</v>
      </c>
      <c r="B132" s="40"/>
      <c r="C132" s="40"/>
      <c r="D132" s="40"/>
      <c r="E132" s="62">
        <v>851</v>
      </c>
      <c r="F132" s="2" t="s">
        <v>71</v>
      </c>
      <c r="G132" s="2" t="s">
        <v>10</v>
      </c>
      <c r="H132" s="66" t="s">
        <v>100</v>
      </c>
      <c r="I132" s="2" t="s">
        <v>103</v>
      </c>
      <c r="J132" s="18">
        <v>6937900</v>
      </c>
      <c r="K132" s="18"/>
      <c r="L132" s="18">
        <f>J132</f>
        <v>6937900</v>
      </c>
      <c r="M132" s="18"/>
      <c r="N132" s="18">
        <v>100000</v>
      </c>
      <c r="O132" s="18"/>
      <c r="P132" s="18">
        <f>N132</f>
        <v>100000</v>
      </c>
      <c r="Q132" s="18"/>
      <c r="R132" s="18">
        <f>6937900+100000</f>
        <v>7037900</v>
      </c>
      <c r="S132" s="18">
        <f t="shared" ref="S132" si="229">K132+O132</f>
        <v>0</v>
      </c>
      <c r="T132" s="18">
        <f t="shared" ref="T132" si="230">L132+P132</f>
        <v>7037900</v>
      </c>
      <c r="U132" s="18">
        <f t="shared" ref="U132" si="231">M132+Q132</f>
        <v>0</v>
      </c>
      <c r="V132" s="18">
        <f>6937900+100000</f>
        <v>7037900</v>
      </c>
      <c r="W132" s="18">
        <f>1734480</f>
        <v>1734480</v>
      </c>
      <c r="X132" s="67">
        <f t="shared" si="194"/>
        <v>24.644851447164637</v>
      </c>
      <c r="Y132" s="48"/>
      <c r="Z132" s="48"/>
      <c r="AA132" s="48">
        <f t="shared" si="217"/>
        <v>0</v>
      </c>
    </row>
    <row r="133" spans="1:27" ht="30" x14ac:dyDescent="0.25">
      <c r="A133" s="41" t="s">
        <v>104</v>
      </c>
      <c r="B133" s="65"/>
      <c r="C133" s="65"/>
      <c r="D133" s="65"/>
      <c r="E133" s="62">
        <v>851</v>
      </c>
      <c r="F133" s="2" t="s">
        <v>71</v>
      </c>
      <c r="G133" s="2" t="s">
        <v>10</v>
      </c>
      <c r="H133" s="66" t="s">
        <v>105</v>
      </c>
      <c r="I133" s="2"/>
      <c r="J133" s="18">
        <f t="shared" ref="J133:W134" si="232">J134</f>
        <v>5980300</v>
      </c>
      <c r="K133" s="18">
        <f t="shared" si="232"/>
        <v>0</v>
      </c>
      <c r="L133" s="18">
        <f t="shared" si="232"/>
        <v>5980300</v>
      </c>
      <c r="M133" s="18">
        <f t="shared" si="232"/>
        <v>0</v>
      </c>
      <c r="N133" s="18">
        <f t="shared" si="232"/>
        <v>55967</v>
      </c>
      <c r="O133" s="18">
        <f t="shared" si="232"/>
        <v>0</v>
      </c>
      <c r="P133" s="18">
        <f t="shared" si="232"/>
        <v>55967</v>
      </c>
      <c r="Q133" s="18">
        <f t="shared" si="232"/>
        <v>0</v>
      </c>
      <c r="R133" s="18">
        <f t="shared" si="232"/>
        <v>6036267</v>
      </c>
      <c r="S133" s="18">
        <f t="shared" si="232"/>
        <v>0</v>
      </c>
      <c r="T133" s="18">
        <f t="shared" si="232"/>
        <v>6036267</v>
      </c>
      <c r="U133" s="18">
        <f t="shared" si="232"/>
        <v>0</v>
      </c>
      <c r="V133" s="18">
        <f t="shared" si="232"/>
        <v>6036267</v>
      </c>
      <c r="W133" s="18">
        <f t="shared" si="232"/>
        <v>1695800</v>
      </c>
      <c r="X133" s="67">
        <f t="shared" si="194"/>
        <v>28.09352203936638</v>
      </c>
      <c r="Y133" s="48"/>
      <c r="Z133" s="48"/>
      <c r="AA133" s="48">
        <f t="shared" si="217"/>
        <v>0</v>
      </c>
    </row>
    <row r="134" spans="1:27" ht="75" x14ac:dyDescent="0.25">
      <c r="A134" s="41" t="s">
        <v>49</v>
      </c>
      <c r="B134" s="65"/>
      <c r="C134" s="65"/>
      <c r="D134" s="65"/>
      <c r="E134" s="62">
        <v>851</v>
      </c>
      <c r="F134" s="2" t="s">
        <v>71</v>
      </c>
      <c r="G134" s="2" t="s">
        <v>10</v>
      </c>
      <c r="H134" s="66" t="s">
        <v>105</v>
      </c>
      <c r="I134" s="4">
        <v>600</v>
      </c>
      <c r="J134" s="18">
        <f t="shared" si="232"/>
        <v>5980300</v>
      </c>
      <c r="K134" s="18">
        <f t="shared" si="232"/>
        <v>0</v>
      </c>
      <c r="L134" s="18">
        <f t="shared" si="232"/>
        <v>5980300</v>
      </c>
      <c r="M134" s="18">
        <f t="shared" si="232"/>
        <v>0</v>
      </c>
      <c r="N134" s="18">
        <f t="shared" si="232"/>
        <v>55967</v>
      </c>
      <c r="O134" s="18">
        <f t="shared" si="232"/>
        <v>0</v>
      </c>
      <c r="P134" s="18">
        <f t="shared" si="232"/>
        <v>55967</v>
      </c>
      <c r="Q134" s="18">
        <f t="shared" si="232"/>
        <v>0</v>
      </c>
      <c r="R134" s="18">
        <f t="shared" si="232"/>
        <v>6036267</v>
      </c>
      <c r="S134" s="18">
        <f t="shared" si="232"/>
        <v>0</v>
      </c>
      <c r="T134" s="18">
        <f t="shared" si="232"/>
        <v>6036267</v>
      </c>
      <c r="U134" s="18">
        <f t="shared" si="232"/>
        <v>0</v>
      </c>
      <c r="V134" s="18">
        <f t="shared" si="232"/>
        <v>6036267</v>
      </c>
      <c r="W134" s="18">
        <f t="shared" si="232"/>
        <v>1695800</v>
      </c>
      <c r="X134" s="67">
        <f t="shared" si="194"/>
        <v>28.09352203936638</v>
      </c>
      <c r="Y134" s="48"/>
      <c r="Z134" s="48"/>
      <c r="AA134" s="48">
        <f t="shared" si="217"/>
        <v>0</v>
      </c>
    </row>
    <row r="135" spans="1:27" ht="30" x14ac:dyDescent="0.25">
      <c r="A135" s="41" t="s">
        <v>102</v>
      </c>
      <c r="B135" s="65"/>
      <c r="C135" s="65"/>
      <c r="D135" s="65"/>
      <c r="E135" s="62">
        <v>851</v>
      </c>
      <c r="F135" s="2" t="s">
        <v>71</v>
      </c>
      <c r="G135" s="2" t="s">
        <v>10</v>
      </c>
      <c r="H135" s="66" t="s">
        <v>105</v>
      </c>
      <c r="I135" s="2" t="s">
        <v>103</v>
      </c>
      <c r="J135" s="18">
        <v>5980300</v>
      </c>
      <c r="K135" s="18"/>
      <c r="L135" s="18">
        <f>J135</f>
        <v>5980300</v>
      </c>
      <c r="M135" s="18"/>
      <c r="N135" s="18">
        <v>55967</v>
      </c>
      <c r="O135" s="18"/>
      <c r="P135" s="18">
        <f>N135</f>
        <v>55967</v>
      </c>
      <c r="Q135" s="18"/>
      <c r="R135" s="18">
        <f>5980300+55967</f>
        <v>6036267</v>
      </c>
      <c r="S135" s="18">
        <f t="shared" ref="S135" si="233">K135+O135</f>
        <v>0</v>
      </c>
      <c r="T135" s="18">
        <f t="shared" ref="T135" si="234">L135+P135</f>
        <v>6036267</v>
      </c>
      <c r="U135" s="18">
        <f t="shared" ref="U135" si="235">M135+Q135</f>
        <v>0</v>
      </c>
      <c r="V135" s="18">
        <f>5980300+55967</f>
        <v>6036267</v>
      </c>
      <c r="W135" s="18">
        <v>1695800</v>
      </c>
      <c r="X135" s="67">
        <f t="shared" si="194"/>
        <v>28.09352203936638</v>
      </c>
      <c r="Y135" s="48"/>
      <c r="Z135" s="48"/>
      <c r="AA135" s="48">
        <f t="shared" si="217"/>
        <v>0</v>
      </c>
    </row>
    <row r="136" spans="1:27" ht="30" x14ac:dyDescent="0.25">
      <c r="A136" s="41" t="s">
        <v>109</v>
      </c>
      <c r="B136" s="65"/>
      <c r="C136" s="65"/>
      <c r="D136" s="65"/>
      <c r="E136" s="62">
        <v>851</v>
      </c>
      <c r="F136" s="2" t="s">
        <v>71</v>
      </c>
      <c r="G136" s="2" t="s">
        <v>10</v>
      </c>
      <c r="H136" s="66" t="s">
        <v>110</v>
      </c>
      <c r="I136" s="2"/>
      <c r="J136" s="18">
        <f t="shared" ref="J136" si="236">J137+J139</f>
        <v>232500</v>
      </c>
      <c r="K136" s="18">
        <f t="shared" ref="K136:U136" si="237">K137+K139</f>
        <v>0</v>
      </c>
      <c r="L136" s="18">
        <f t="shared" si="237"/>
        <v>232500</v>
      </c>
      <c r="M136" s="18">
        <f t="shared" si="237"/>
        <v>0</v>
      </c>
      <c r="N136" s="18">
        <f t="shared" si="237"/>
        <v>0</v>
      </c>
      <c r="O136" s="18">
        <f t="shared" ref="O136:R136" si="238">O137+O139</f>
        <v>0</v>
      </c>
      <c r="P136" s="18">
        <f t="shared" si="238"/>
        <v>0</v>
      </c>
      <c r="Q136" s="18">
        <f t="shared" si="238"/>
        <v>0</v>
      </c>
      <c r="R136" s="18">
        <f t="shared" si="238"/>
        <v>232500</v>
      </c>
      <c r="S136" s="18">
        <f t="shared" si="237"/>
        <v>0</v>
      </c>
      <c r="T136" s="18">
        <f t="shared" si="237"/>
        <v>232500</v>
      </c>
      <c r="U136" s="18">
        <f t="shared" si="237"/>
        <v>0</v>
      </c>
      <c r="V136" s="18">
        <f t="shared" ref="V136:W136" si="239">V137+V139</f>
        <v>232500</v>
      </c>
      <c r="W136" s="18">
        <f t="shared" si="239"/>
        <v>29000</v>
      </c>
      <c r="X136" s="67">
        <f t="shared" si="194"/>
        <v>12.473118279569892</v>
      </c>
      <c r="Y136" s="48"/>
      <c r="Z136" s="48"/>
      <c r="AA136" s="48">
        <f t="shared" si="217"/>
        <v>0</v>
      </c>
    </row>
    <row r="137" spans="1:27" ht="60" x14ac:dyDescent="0.25">
      <c r="A137" s="41" t="s">
        <v>20</v>
      </c>
      <c r="B137" s="63"/>
      <c r="C137" s="63"/>
      <c r="D137" s="63"/>
      <c r="E137" s="62">
        <v>851</v>
      </c>
      <c r="F137" s="2" t="s">
        <v>71</v>
      </c>
      <c r="G137" s="2" t="s">
        <v>10</v>
      </c>
      <c r="H137" s="66" t="s">
        <v>110</v>
      </c>
      <c r="I137" s="2" t="s">
        <v>21</v>
      </c>
      <c r="J137" s="18">
        <f t="shared" ref="J137:W137" si="240">J138</f>
        <v>172500</v>
      </c>
      <c r="K137" s="18">
        <f t="shared" si="240"/>
        <v>0</v>
      </c>
      <c r="L137" s="18">
        <f t="shared" si="240"/>
        <v>172500</v>
      </c>
      <c r="M137" s="18">
        <f t="shared" si="240"/>
        <v>0</v>
      </c>
      <c r="N137" s="18">
        <f t="shared" si="240"/>
        <v>0</v>
      </c>
      <c r="O137" s="18">
        <f t="shared" si="240"/>
        <v>0</v>
      </c>
      <c r="P137" s="18">
        <f t="shared" si="240"/>
        <v>0</v>
      </c>
      <c r="Q137" s="18">
        <f t="shared" si="240"/>
        <v>0</v>
      </c>
      <c r="R137" s="18">
        <f t="shared" si="240"/>
        <v>172500</v>
      </c>
      <c r="S137" s="18">
        <f t="shared" si="240"/>
        <v>0</v>
      </c>
      <c r="T137" s="18">
        <f t="shared" si="240"/>
        <v>172500</v>
      </c>
      <c r="U137" s="18">
        <f t="shared" si="240"/>
        <v>0</v>
      </c>
      <c r="V137" s="18">
        <f t="shared" si="240"/>
        <v>172500</v>
      </c>
      <c r="W137" s="18">
        <f t="shared" si="240"/>
        <v>19000</v>
      </c>
      <c r="X137" s="67">
        <f t="shared" si="194"/>
        <v>11.014492753623188</v>
      </c>
      <c r="Y137" s="48"/>
      <c r="Z137" s="48"/>
      <c r="AA137" s="48">
        <f t="shared" si="217"/>
        <v>0</v>
      </c>
    </row>
    <row r="138" spans="1:27" ht="60" x14ac:dyDescent="0.25">
      <c r="A138" s="41" t="s">
        <v>8</v>
      </c>
      <c r="B138" s="65"/>
      <c r="C138" s="65"/>
      <c r="D138" s="65"/>
      <c r="E138" s="62">
        <v>851</v>
      </c>
      <c r="F138" s="2" t="s">
        <v>71</v>
      </c>
      <c r="G138" s="2" t="s">
        <v>10</v>
      </c>
      <c r="H138" s="66" t="s">
        <v>110</v>
      </c>
      <c r="I138" s="2" t="s">
        <v>22</v>
      </c>
      <c r="J138" s="18">
        <v>172500</v>
      </c>
      <c r="K138" s="18"/>
      <c r="L138" s="18">
        <f>J138</f>
        <v>172500</v>
      </c>
      <c r="M138" s="18"/>
      <c r="N138" s="18"/>
      <c r="O138" s="18"/>
      <c r="P138" s="18">
        <f>N138</f>
        <v>0</v>
      </c>
      <c r="Q138" s="18"/>
      <c r="R138" s="18">
        <v>172500</v>
      </c>
      <c r="S138" s="18">
        <f t="shared" ref="S138" si="241">K138+O138</f>
        <v>0</v>
      </c>
      <c r="T138" s="18">
        <f t="shared" ref="T138" si="242">L138+P138</f>
        <v>172500</v>
      </c>
      <c r="U138" s="18">
        <f t="shared" ref="U138" si="243">M138+Q138</f>
        <v>0</v>
      </c>
      <c r="V138" s="18">
        <v>172500</v>
      </c>
      <c r="W138" s="18">
        <v>19000</v>
      </c>
      <c r="X138" s="67">
        <f t="shared" si="194"/>
        <v>11.014492753623188</v>
      </c>
      <c r="Y138" s="48"/>
      <c r="Z138" s="48"/>
      <c r="AA138" s="48">
        <f t="shared" si="217"/>
        <v>0</v>
      </c>
    </row>
    <row r="139" spans="1:27" ht="75" x14ac:dyDescent="0.25">
      <c r="A139" s="41" t="s">
        <v>49</v>
      </c>
      <c r="B139" s="65"/>
      <c r="C139" s="65"/>
      <c r="D139" s="65"/>
      <c r="E139" s="62">
        <v>851</v>
      </c>
      <c r="F139" s="2" t="s">
        <v>71</v>
      </c>
      <c r="G139" s="2" t="s">
        <v>10</v>
      </c>
      <c r="H139" s="66" t="s">
        <v>110</v>
      </c>
      <c r="I139" s="2" t="s">
        <v>101</v>
      </c>
      <c r="J139" s="18">
        <f t="shared" ref="J139:W139" si="244">J140</f>
        <v>60000</v>
      </c>
      <c r="K139" s="18">
        <f t="shared" si="244"/>
        <v>0</v>
      </c>
      <c r="L139" s="18">
        <f t="shared" si="244"/>
        <v>60000</v>
      </c>
      <c r="M139" s="18">
        <f t="shared" si="244"/>
        <v>0</v>
      </c>
      <c r="N139" s="18">
        <f t="shared" si="244"/>
        <v>0</v>
      </c>
      <c r="O139" s="18">
        <f t="shared" si="244"/>
        <v>0</v>
      </c>
      <c r="P139" s="18">
        <f t="shared" si="244"/>
        <v>0</v>
      </c>
      <c r="Q139" s="18">
        <f t="shared" si="244"/>
        <v>0</v>
      </c>
      <c r="R139" s="18">
        <f t="shared" si="244"/>
        <v>60000</v>
      </c>
      <c r="S139" s="18">
        <f t="shared" si="244"/>
        <v>0</v>
      </c>
      <c r="T139" s="18">
        <f t="shared" si="244"/>
        <v>60000</v>
      </c>
      <c r="U139" s="18">
        <f t="shared" si="244"/>
        <v>0</v>
      </c>
      <c r="V139" s="18">
        <f t="shared" si="244"/>
        <v>60000</v>
      </c>
      <c r="W139" s="18">
        <f t="shared" si="244"/>
        <v>10000</v>
      </c>
      <c r="X139" s="67">
        <f t="shared" si="194"/>
        <v>16.666666666666664</v>
      </c>
      <c r="Y139" s="48"/>
      <c r="Z139" s="48"/>
      <c r="AA139" s="48">
        <f t="shared" si="217"/>
        <v>0</v>
      </c>
    </row>
    <row r="140" spans="1:27" ht="30" x14ac:dyDescent="0.25">
      <c r="A140" s="41" t="s">
        <v>102</v>
      </c>
      <c r="B140" s="65"/>
      <c r="C140" s="65"/>
      <c r="D140" s="65"/>
      <c r="E140" s="62">
        <v>851</v>
      </c>
      <c r="F140" s="2" t="s">
        <v>71</v>
      </c>
      <c r="G140" s="2" t="s">
        <v>10</v>
      </c>
      <c r="H140" s="66" t="s">
        <v>110</v>
      </c>
      <c r="I140" s="2" t="s">
        <v>103</v>
      </c>
      <c r="J140" s="18">
        <v>60000</v>
      </c>
      <c r="K140" s="18"/>
      <c r="L140" s="18">
        <f>J140</f>
        <v>60000</v>
      </c>
      <c r="M140" s="18"/>
      <c r="N140" s="18"/>
      <c r="O140" s="18"/>
      <c r="P140" s="18">
        <f>N140</f>
        <v>0</v>
      </c>
      <c r="Q140" s="18"/>
      <c r="R140" s="18">
        <v>60000</v>
      </c>
      <c r="S140" s="18">
        <f t="shared" ref="S140" si="245">K140+O140</f>
        <v>0</v>
      </c>
      <c r="T140" s="18">
        <f t="shared" ref="T140" si="246">L140+P140</f>
        <v>60000</v>
      </c>
      <c r="U140" s="18">
        <f t="shared" ref="U140" si="247">M140+Q140</f>
        <v>0</v>
      </c>
      <c r="V140" s="18">
        <v>60000</v>
      </c>
      <c r="W140" s="18">
        <v>10000</v>
      </c>
      <c r="X140" s="67">
        <f t="shared" si="194"/>
        <v>16.666666666666664</v>
      </c>
      <c r="Y140" s="48"/>
      <c r="Z140" s="48"/>
      <c r="AA140" s="48">
        <f t="shared" si="217"/>
        <v>0</v>
      </c>
    </row>
    <row r="141" spans="1:27" ht="45" x14ac:dyDescent="0.25">
      <c r="A141" s="7" t="s">
        <v>205</v>
      </c>
      <c r="B141" s="65"/>
      <c r="C141" s="65"/>
      <c r="D141" s="65"/>
      <c r="E141" s="62">
        <v>851</v>
      </c>
      <c r="F141" s="2" t="s">
        <v>71</v>
      </c>
      <c r="G141" s="2" t="s">
        <v>10</v>
      </c>
      <c r="H141" s="3" t="s">
        <v>206</v>
      </c>
      <c r="I141" s="2"/>
      <c r="J141" s="18">
        <f t="shared" ref="J141:W141" si="248">J142</f>
        <v>0</v>
      </c>
      <c r="K141" s="18">
        <f t="shared" si="248"/>
        <v>0</v>
      </c>
      <c r="L141" s="18">
        <f t="shared" si="248"/>
        <v>0</v>
      </c>
      <c r="M141" s="18">
        <f t="shared" si="248"/>
        <v>0</v>
      </c>
      <c r="N141" s="18">
        <f t="shared" si="248"/>
        <v>417925</v>
      </c>
      <c r="O141" s="18">
        <f t="shared" si="248"/>
        <v>0</v>
      </c>
      <c r="P141" s="18">
        <f t="shared" si="248"/>
        <v>417925</v>
      </c>
      <c r="Q141" s="18">
        <f t="shared" si="248"/>
        <v>0</v>
      </c>
      <c r="R141" s="18">
        <f t="shared" si="248"/>
        <v>417925</v>
      </c>
      <c r="S141" s="18">
        <f t="shared" si="248"/>
        <v>0</v>
      </c>
      <c r="T141" s="18">
        <f t="shared" si="248"/>
        <v>417925</v>
      </c>
      <c r="U141" s="18">
        <f t="shared" si="248"/>
        <v>0</v>
      </c>
      <c r="V141" s="18">
        <f t="shared" si="248"/>
        <v>417925</v>
      </c>
      <c r="W141" s="18">
        <f t="shared" si="248"/>
        <v>0</v>
      </c>
      <c r="X141" s="67">
        <f t="shared" si="194"/>
        <v>0</v>
      </c>
      <c r="Y141" s="48"/>
      <c r="Z141" s="48"/>
      <c r="AA141" s="48">
        <f t="shared" si="217"/>
        <v>0</v>
      </c>
    </row>
    <row r="142" spans="1:27" ht="60" x14ac:dyDescent="0.25">
      <c r="A142" s="65" t="s">
        <v>20</v>
      </c>
      <c r="B142" s="65"/>
      <c r="C142" s="65"/>
      <c r="D142" s="65"/>
      <c r="E142" s="62">
        <v>851</v>
      </c>
      <c r="F142" s="2" t="s">
        <v>71</v>
      </c>
      <c r="G142" s="2" t="s">
        <v>10</v>
      </c>
      <c r="H142" s="3" t="s">
        <v>206</v>
      </c>
      <c r="I142" s="2" t="s">
        <v>21</v>
      </c>
      <c r="J142" s="18">
        <f t="shared" ref="J142:W142" si="249">J143</f>
        <v>0</v>
      </c>
      <c r="K142" s="18">
        <f t="shared" si="249"/>
        <v>0</v>
      </c>
      <c r="L142" s="18">
        <f t="shared" si="249"/>
        <v>0</v>
      </c>
      <c r="M142" s="18">
        <f t="shared" si="249"/>
        <v>0</v>
      </c>
      <c r="N142" s="18">
        <f t="shared" si="249"/>
        <v>417925</v>
      </c>
      <c r="O142" s="18">
        <f t="shared" si="249"/>
        <v>0</v>
      </c>
      <c r="P142" s="18">
        <f t="shared" si="249"/>
        <v>417925</v>
      </c>
      <c r="Q142" s="18">
        <f t="shared" si="249"/>
        <v>0</v>
      </c>
      <c r="R142" s="18">
        <f t="shared" si="249"/>
        <v>417925</v>
      </c>
      <c r="S142" s="18">
        <f t="shared" si="249"/>
        <v>0</v>
      </c>
      <c r="T142" s="18">
        <f t="shared" si="249"/>
        <v>417925</v>
      </c>
      <c r="U142" s="18">
        <f t="shared" si="249"/>
        <v>0</v>
      </c>
      <c r="V142" s="18">
        <f t="shared" si="249"/>
        <v>417925</v>
      </c>
      <c r="W142" s="18">
        <f t="shared" si="249"/>
        <v>0</v>
      </c>
      <c r="X142" s="67">
        <f t="shared" si="194"/>
        <v>0</v>
      </c>
      <c r="Y142" s="48"/>
      <c r="Z142" s="48"/>
      <c r="AA142" s="48">
        <f t="shared" si="217"/>
        <v>0</v>
      </c>
    </row>
    <row r="143" spans="1:27" ht="60" x14ac:dyDescent="0.25">
      <c r="A143" s="65" t="s">
        <v>8</v>
      </c>
      <c r="B143" s="65"/>
      <c r="C143" s="65"/>
      <c r="D143" s="65"/>
      <c r="E143" s="62">
        <v>851</v>
      </c>
      <c r="F143" s="2" t="s">
        <v>71</v>
      </c>
      <c r="G143" s="2" t="s">
        <v>10</v>
      </c>
      <c r="H143" s="3" t="s">
        <v>206</v>
      </c>
      <c r="I143" s="2" t="s">
        <v>22</v>
      </c>
      <c r="J143" s="18"/>
      <c r="K143" s="18"/>
      <c r="L143" s="18">
        <f>J143</f>
        <v>0</v>
      </c>
      <c r="M143" s="18"/>
      <c r="N143" s="18">
        <v>417925</v>
      </c>
      <c r="O143" s="18"/>
      <c r="P143" s="18">
        <f>N143</f>
        <v>417925</v>
      </c>
      <c r="Q143" s="18"/>
      <c r="R143" s="18">
        <v>417925</v>
      </c>
      <c r="S143" s="18">
        <f t="shared" ref="S143" si="250">K143+O143</f>
        <v>0</v>
      </c>
      <c r="T143" s="18">
        <f t="shared" ref="T143" si="251">L143+P143</f>
        <v>417925</v>
      </c>
      <c r="U143" s="18">
        <f t="shared" ref="U143" si="252">M143+Q143</f>
        <v>0</v>
      </c>
      <c r="V143" s="18">
        <v>417925</v>
      </c>
      <c r="W143" s="18"/>
      <c r="X143" s="67">
        <f t="shared" si="194"/>
        <v>0</v>
      </c>
      <c r="Y143" s="48"/>
      <c r="Z143" s="48"/>
      <c r="AA143" s="48">
        <f t="shared" si="217"/>
        <v>0</v>
      </c>
    </row>
    <row r="144" spans="1:27" ht="150.75" customHeight="1" x14ac:dyDescent="0.25">
      <c r="A144" s="41" t="s">
        <v>235</v>
      </c>
      <c r="B144" s="65"/>
      <c r="C144" s="65"/>
      <c r="D144" s="65"/>
      <c r="E144" s="62">
        <v>851</v>
      </c>
      <c r="F144" s="2" t="s">
        <v>71</v>
      </c>
      <c r="G144" s="2" t="s">
        <v>10</v>
      </c>
      <c r="H144" s="66" t="s">
        <v>106</v>
      </c>
      <c r="I144" s="4"/>
      <c r="J144" s="18">
        <f t="shared" ref="J144" si="253">J145+J147</f>
        <v>5600000</v>
      </c>
      <c r="K144" s="18">
        <f t="shared" ref="K144:U144" si="254">K145+K147</f>
        <v>0</v>
      </c>
      <c r="L144" s="18">
        <f t="shared" si="254"/>
        <v>0</v>
      </c>
      <c r="M144" s="18">
        <f t="shared" si="254"/>
        <v>5600000</v>
      </c>
      <c r="N144" s="18">
        <f t="shared" si="254"/>
        <v>0</v>
      </c>
      <c r="O144" s="18">
        <f t="shared" ref="O144:R144" si="255">O145+O147</f>
        <v>0</v>
      </c>
      <c r="P144" s="18">
        <f t="shared" si="255"/>
        <v>0</v>
      </c>
      <c r="Q144" s="18">
        <f t="shared" si="255"/>
        <v>0</v>
      </c>
      <c r="R144" s="18">
        <f t="shared" si="255"/>
        <v>5600000</v>
      </c>
      <c r="S144" s="18">
        <f t="shared" si="254"/>
        <v>0</v>
      </c>
      <c r="T144" s="18">
        <f t="shared" si="254"/>
        <v>0</v>
      </c>
      <c r="U144" s="18">
        <f t="shared" si="254"/>
        <v>5600000</v>
      </c>
      <c r="V144" s="18">
        <f t="shared" ref="V144:W144" si="256">V145+V147</f>
        <v>5600000</v>
      </c>
      <c r="W144" s="18">
        <f t="shared" si="256"/>
        <v>1591300</v>
      </c>
      <c r="X144" s="67">
        <f t="shared" si="194"/>
        <v>28.416071428571428</v>
      </c>
      <c r="Y144" s="48"/>
      <c r="Z144" s="48"/>
      <c r="AA144" s="48">
        <f t="shared" si="217"/>
        <v>0</v>
      </c>
    </row>
    <row r="145" spans="1:27" ht="60" x14ac:dyDescent="0.25">
      <c r="A145" s="41" t="s">
        <v>20</v>
      </c>
      <c r="B145" s="65"/>
      <c r="C145" s="65"/>
      <c r="D145" s="65"/>
      <c r="E145" s="62">
        <v>851</v>
      </c>
      <c r="F145" s="2" t="s">
        <v>71</v>
      </c>
      <c r="G145" s="2" t="s">
        <v>10</v>
      </c>
      <c r="H145" s="66" t="s">
        <v>106</v>
      </c>
      <c r="I145" s="4">
        <v>200</v>
      </c>
      <c r="J145" s="18">
        <f t="shared" ref="J145:W145" si="257">J146</f>
        <v>375000</v>
      </c>
      <c r="K145" s="18">
        <f t="shared" si="257"/>
        <v>0</v>
      </c>
      <c r="L145" s="18">
        <f t="shared" si="257"/>
        <v>0</v>
      </c>
      <c r="M145" s="18">
        <f t="shared" si="257"/>
        <v>375000</v>
      </c>
      <c r="N145" s="18">
        <f t="shared" si="257"/>
        <v>0</v>
      </c>
      <c r="O145" s="18">
        <f t="shared" si="257"/>
        <v>0</v>
      </c>
      <c r="P145" s="18">
        <f t="shared" si="257"/>
        <v>0</v>
      </c>
      <c r="Q145" s="18">
        <f t="shared" si="257"/>
        <v>0</v>
      </c>
      <c r="R145" s="18">
        <f t="shared" si="257"/>
        <v>375000</v>
      </c>
      <c r="S145" s="18">
        <f t="shared" si="257"/>
        <v>0</v>
      </c>
      <c r="T145" s="18">
        <f t="shared" si="257"/>
        <v>0</v>
      </c>
      <c r="U145" s="18">
        <f t="shared" si="257"/>
        <v>375000</v>
      </c>
      <c r="V145" s="18">
        <f t="shared" si="257"/>
        <v>375000</v>
      </c>
      <c r="W145" s="18">
        <f t="shared" si="257"/>
        <v>0</v>
      </c>
      <c r="X145" s="67">
        <f t="shared" si="194"/>
        <v>0</v>
      </c>
      <c r="Y145" s="48"/>
      <c r="Z145" s="48"/>
      <c r="AA145" s="48">
        <f t="shared" si="217"/>
        <v>0</v>
      </c>
    </row>
    <row r="146" spans="1:27" ht="60" x14ac:dyDescent="0.25">
      <c r="A146" s="41" t="s">
        <v>8</v>
      </c>
      <c r="B146" s="65"/>
      <c r="C146" s="65"/>
      <c r="D146" s="65"/>
      <c r="E146" s="62">
        <v>851</v>
      </c>
      <c r="F146" s="2" t="s">
        <v>71</v>
      </c>
      <c r="G146" s="2" t="s">
        <v>10</v>
      </c>
      <c r="H146" s="66" t="s">
        <v>106</v>
      </c>
      <c r="I146" s="4">
        <v>240</v>
      </c>
      <c r="J146" s="18">
        <v>375000</v>
      </c>
      <c r="K146" s="18"/>
      <c r="L146" s="18"/>
      <c r="M146" s="18">
        <f>J146</f>
        <v>375000</v>
      </c>
      <c r="N146" s="18"/>
      <c r="O146" s="18"/>
      <c r="P146" s="18"/>
      <c r="Q146" s="18">
        <f>N146</f>
        <v>0</v>
      </c>
      <c r="R146" s="18">
        <v>375000</v>
      </c>
      <c r="S146" s="18">
        <f t="shared" ref="S146" si="258">K146+O146</f>
        <v>0</v>
      </c>
      <c r="T146" s="18">
        <f t="shared" ref="T146" si="259">L146+P146</f>
        <v>0</v>
      </c>
      <c r="U146" s="18">
        <f t="shared" ref="U146" si="260">M146+Q146</f>
        <v>375000</v>
      </c>
      <c r="V146" s="18">
        <v>375000</v>
      </c>
      <c r="W146" s="18"/>
      <c r="X146" s="67">
        <f t="shared" si="194"/>
        <v>0</v>
      </c>
      <c r="Y146" s="48"/>
      <c r="Z146" s="48"/>
      <c r="AA146" s="48">
        <f t="shared" si="217"/>
        <v>0</v>
      </c>
    </row>
    <row r="147" spans="1:27" ht="75" x14ac:dyDescent="0.25">
      <c r="A147" s="41" t="s">
        <v>49</v>
      </c>
      <c r="B147" s="65"/>
      <c r="C147" s="65"/>
      <c r="D147" s="65"/>
      <c r="E147" s="62">
        <v>851</v>
      </c>
      <c r="F147" s="2" t="s">
        <v>71</v>
      </c>
      <c r="G147" s="2" t="s">
        <v>10</v>
      </c>
      <c r="H147" s="66" t="s">
        <v>106</v>
      </c>
      <c r="I147" s="4">
        <v>600</v>
      </c>
      <c r="J147" s="18">
        <f t="shared" ref="J147:W147" si="261">J148</f>
        <v>5225000</v>
      </c>
      <c r="K147" s="18">
        <f t="shared" si="261"/>
        <v>0</v>
      </c>
      <c r="L147" s="18">
        <f t="shared" si="261"/>
        <v>0</v>
      </c>
      <c r="M147" s="18">
        <f t="shared" si="261"/>
        <v>5225000</v>
      </c>
      <c r="N147" s="18">
        <f t="shared" si="261"/>
        <v>0</v>
      </c>
      <c r="O147" s="18">
        <f t="shared" si="261"/>
        <v>0</v>
      </c>
      <c r="P147" s="18">
        <f t="shared" si="261"/>
        <v>0</v>
      </c>
      <c r="Q147" s="18">
        <f t="shared" si="261"/>
        <v>0</v>
      </c>
      <c r="R147" s="18">
        <f t="shared" si="261"/>
        <v>5225000</v>
      </c>
      <c r="S147" s="18">
        <f t="shared" si="261"/>
        <v>0</v>
      </c>
      <c r="T147" s="18">
        <f t="shared" si="261"/>
        <v>0</v>
      </c>
      <c r="U147" s="18">
        <f t="shared" si="261"/>
        <v>5225000</v>
      </c>
      <c r="V147" s="18">
        <f t="shared" si="261"/>
        <v>5225000</v>
      </c>
      <c r="W147" s="18">
        <f t="shared" si="261"/>
        <v>1591300</v>
      </c>
      <c r="X147" s="67">
        <f t="shared" si="194"/>
        <v>30.455502392344496</v>
      </c>
      <c r="Y147" s="48"/>
      <c r="Z147" s="48"/>
      <c r="AA147" s="48">
        <f t="shared" si="217"/>
        <v>0</v>
      </c>
    </row>
    <row r="148" spans="1:27" ht="30" x14ac:dyDescent="0.25">
      <c r="A148" s="41" t="s">
        <v>102</v>
      </c>
      <c r="B148" s="65"/>
      <c r="C148" s="65"/>
      <c r="D148" s="65"/>
      <c r="E148" s="62">
        <v>851</v>
      </c>
      <c r="F148" s="2" t="s">
        <v>71</v>
      </c>
      <c r="G148" s="2" t="s">
        <v>10</v>
      </c>
      <c r="H148" s="66" t="s">
        <v>106</v>
      </c>
      <c r="I148" s="2" t="s">
        <v>103</v>
      </c>
      <c r="J148" s="18">
        <v>5225000</v>
      </c>
      <c r="K148" s="18"/>
      <c r="L148" s="18"/>
      <c r="M148" s="18">
        <f>J148</f>
        <v>5225000</v>
      </c>
      <c r="N148" s="18"/>
      <c r="O148" s="18"/>
      <c r="P148" s="18"/>
      <c r="Q148" s="18">
        <f>N148</f>
        <v>0</v>
      </c>
      <c r="R148" s="18">
        <f>5107400+117600</f>
        <v>5225000</v>
      </c>
      <c r="S148" s="18">
        <f t="shared" ref="S148" si="262">K148+O148</f>
        <v>0</v>
      </c>
      <c r="T148" s="18">
        <f t="shared" ref="T148" si="263">L148+P148</f>
        <v>0</v>
      </c>
      <c r="U148" s="18">
        <f t="shared" ref="U148" si="264">M148+Q148</f>
        <v>5225000</v>
      </c>
      <c r="V148" s="18">
        <f>5107400+117600</f>
        <v>5225000</v>
      </c>
      <c r="W148" s="18">
        <f>16000+1575300</f>
        <v>1591300</v>
      </c>
      <c r="X148" s="67">
        <f t="shared" si="194"/>
        <v>30.455502392344496</v>
      </c>
      <c r="Y148" s="48"/>
      <c r="Z148" s="48"/>
      <c r="AA148" s="48">
        <f t="shared" si="217"/>
        <v>0</v>
      </c>
    </row>
    <row r="149" spans="1:27" ht="105" x14ac:dyDescent="0.25">
      <c r="A149" s="41" t="s">
        <v>236</v>
      </c>
      <c r="B149" s="65"/>
      <c r="C149" s="65"/>
      <c r="D149" s="65"/>
      <c r="E149" s="62">
        <v>851</v>
      </c>
      <c r="F149" s="3" t="s">
        <v>71</v>
      </c>
      <c r="G149" s="3" t="s">
        <v>10</v>
      </c>
      <c r="H149" s="66" t="s">
        <v>207</v>
      </c>
      <c r="I149" s="3"/>
      <c r="J149" s="18">
        <f t="shared" ref="J149:W150" si="265">J150</f>
        <v>2497368.42</v>
      </c>
      <c r="K149" s="18">
        <f t="shared" si="265"/>
        <v>2372500</v>
      </c>
      <c r="L149" s="18">
        <f t="shared" si="265"/>
        <v>124868.42</v>
      </c>
      <c r="M149" s="18">
        <f t="shared" si="265"/>
        <v>0</v>
      </c>
      <c r="N149" s="18">
        <f t="shared" si="265"/>
        <v>-1052631.42</v>
      </c>
      <c r="O149" s="18">
        <f t="shared" si="265"/>
        <v>-1000000</v>
      </c>
      <c r="P149" s="18">
        <f t="shared" si="265"/>
        <v>-52631.42</v>
      </c>
      <c r="Q149" s="18">
        <f t="shared" si="265"/>
        <v>0</v>
      </c>
      <c r="R149" s="18">
        <f t="shared" si="265"/>
        <v>1444737</v>
      </c>
      <c r="S149" s="18">
        <f t="shared" si="265"/>
        <v>1372500</v>
      </c>
      <c r="T149" s="18">
        <f t="shared" si="265"/>
        <v>72237</v>
      </c>
      <c r="U149" s="18">
        <f t="shared" si="265"/>
        <v>0</v>
      </c>
      <c r="V149" s="18">
        <f t="shared" si="265"/>
        <v>1444737</v>
      </c>
      <c r="W149" s="18">
        <f t="shared" si="265"/>
        <v>0</v>
      </c>
      <c r="X149" s="67">
        <f t="shared" si="194"/>
        <v>0</v>
      </c>
      <c r="Y149" s="48"/>
      <c r="Z149" s="48"/>
      <c r="AA149" s="48">
        <f t="shared" si="217"/>
        <v>0</v>
      </c>
    </row>
    <row r="150" spans="1:27" ht="75" x14ac:dyDescent="0.25">
      <c r="A150" s="41" t="s">
        <v>49</v>
      </c>
      <c r="B150" s="65"/>
      <c r="C150" s="65"/>
      <c r="D150" s="65"/>
      <c r="E150" s="62">
        <v>851</v>
      </c>
      <c r="F150" s="2" t="s">
        <v>71</v>
      </c>
      <c r="G150" s="2" t="s">
        <v>10</v>
      </c>
      <c r="H150" s="66" t="s">
        <v>207</v>
      </c>
      <c r="I150" s="2" t="s">
        <v>101</v>
      </c>
      <c r="J150" s="18">
        <f t="shared" si="265"/>
        <v>2497368.42</v>
      </c>
      <c r="K150" s="18">
        <f t="shared" si="265"/>
        <v>2372500</v>
      </c>
      <c r="L150" s="18">
        <f t="shared" si="265"/>
        <v>124868.42</v>
      </c>
      <c r="M150" s="18">
        <f t="shared" si="265"/>
        <v>0</v>
      </c>
      <c r="N150" s="18">
        <f t="shared" si="265"/>
        <v>-1052631.42</v>
      </c>
      <c r="O150" s="18">
        <f t="shared" si="265"/>
        <v>-1000000</v>
      </c>
      <c r="P150" s="18">
        <f t="shared" si="265"/>
        <v>-52631.42</v>
      </c>
      <c r="Q150" s="18">
        <f t="shared" si="265"/>
        <v>0</v>
      </c>
      <c r="R150" s="18">
        <f t="shared" si="265"/>
        <v>1444737</v>
      </c>
      <c r="S150" s="18">
        <f t="shared" si="265"/>
        <v>1372500</v>
      </c>
      <c r="T150" s="18">
        <f t="shared" si="265"/>
        <v>72237</v>
      </c>
      <c r="U150" s="18">
        <f t="shared" si="265"/>
        <v>0</v>
      </c>
      <c r="V150" s="18">
        <f t="shared" si="265"/>
        <v>1444737</v>
      </c>
      <c r="W150" s="18">
        <f t="shared" si="265"/>
        <v>0</v>
      </c>
      <c r="X150" s="67">
        <f t="shared" si="194"/>
        <v>0</v>
      </c>
      <c r="Y150" s="48"/>
      <c r="Z150" s="48"/>
      <c r="AA150" s="48">
        <f t="shared" si="217"/>
        <v>0</v>
      </c>
    </row>
    <row r="151" spans="1:27" ht="30" x14ac:dyDescent="0.25">
      <c r="A151" s="41" t="s">
        <v>102</v>
      </c>
      <c r="B151" s="65"/>
      <c r="C151" s="65"/>
      <c r="D151" s="65"/>
      <c r="E151" s="62">
        <v>851</v>
      </c>
      <c r="F151" s="2" t="s">
        <v>71</v>
      </c>
      <c r="G151" s="2" t="s">
        <v>10</v>
      </c>
      <c r="H151" s="66" t="s">
        <v>207</v>
      </c>
      <c r="I151" s="2" t="s">
        <v>103</v>
      </c>
      <c r="J151" s="18">
        <v>2497368.42</v>
      </c>
      <c r="K151" s="18">
        <v>2372500</v>
      </c>
      <c r="L151" s="18">
        <v>124868.42</v>
      </c>
      <c r="M151" s="18"/>
      <c r="N151" s="18">
        <f>-1000000-52631.42</f>
        <v>-1052631.42</v>
      </c>
      <c r="O151" s="18">
        <v>-1000000</v>
      </c>
      <c r="P151" s="18">
        <v>-52631.42</v>
      </c>
      <c r="Q151" s="18"/>
      <c r="R151" s="18">
        <f>1372500+72237</f>
        <v>1444737</v>
      </c>
      <c r="S151" s="18">
        <f t="shared" ref="S151" si="266">K151+O151</f>
        <v>1372500</v>
      </c>
      <c r="T151" s="18">
        <f t="shared" ref="T151" si="267">L151+P151</f>
        <v>72237</v>
      </c>
      <c r="U151" s="18">
        <f t="shared" ref="U151" si="268">M151+Q151</f>
        <v>0</v>
      </c>
      <c r="V151" s="18">
        <f>1372500+72237</f>
        <v>1444737</v>
      </c>
      <c r="W151" s="18"/>
      <c r="X151" s="67">
        <f t="shared" si="194"/>
        <v>0</v>
      </c>
      <c r="Y151" s="48"/>
      <c r="Z151" s="48"/>
      <c r="AA151" s="48">
        <f t="shared" si="217"/>
        <v>0</v>
      </c>
    </row>
    <row r="152" spans="1:27" ht="17.25" customHeight="1" x14ac:dyDescent="0.25">
      <c r="A152" s="7" t="s">
        <v>213</v>
      </c>
      <c r="B152" s="65"/>
      <c r="C152" s="65"/>
      <c r="D152" s="65"/>
      <c r="E152" s="62">
        <v>851</v>
      </c>
      <c r="F152" s="2" t="s">
        <v>71</v>
      </c>
      <c r="G152" s="2" t="s">
        <v>10</v>
      </c>
      <c r="H152" s="3" t="s">
        <v>211</v>
      </c>
      <c r="I152" s="2"/>
      <c r="J152" s="18">
        <f t="shared" ref="J152:W153" si="269">J153</f>
        <v>0</v>
      </c>
      <c r="K152" s="18">
        <f t="shared" si="269"/>
        <v>0</v>
      </c>
      <c r="L152" s="18">
        <f t="shared" si="269"/>
        <v>0</v>
      </c>
      <c r="M152" s="18">
        <f t="shared" si="269"/>
        <v>0</v>
      </c>
      <c r="N152" s="18">
        <f t="shared" si="269"/>
        <v>157037</v>
      </c>
      <c r="O152" s="18">
        <f t="shared" si="269"/>
        <v>149185</v>
      </c>
      <c r="P152" s="18">
        <f t="shared" si="269"/>
        <v>7852</v>
      </c>
      <c r="Q152" s="18">
        <f t="shared" si="269"/>
        <v>0</v>
      </c>
      <c r="R152" s="18">
        <f t="shared" si="269"/>
        <v>157037</v>
      </c>
      <c r="S152" s="18">
        <f t="shared" si="269"/>
        <v>149185</v>
      </c>
      <c r="T152" s="18">
        <f t="shared" si="269"/>
        <v>7852</v>
      </c>
      <c r="U152" s="18">
        <f t="shared" si="269"/>
        <v>0</v>
      </c>
      <c r="V152" s="18">
        <f t="shared" si="269"/>
        <v>157037</v>
      </c>
      <c r="W152" s="18">
        <f t="shared" si="269"/>
        <v>157037</v>
      </c>
      <c r="X152" s="67">
        <f t="shared" si="194"/>
        <v>100</v>
      </c>
      <c r="Y152" s="48"/>
      <c r="Z152" s="48"/>
      <c r="AA152" s="48">
        <f t="shared" si="217"/>
        <v>0</v>
      </c>
    </row>
    <row r="153" spans="1:27" ht="75" x14ac:dyDescent="0.25">
      <c r="A153" s="65" t="s">
        <v>49</v>
      </c>
      <c r="B153" s="65"/>
      <c r="C153" s="65"/>
      <c r="D153" s="65"/>
      <c r="E153" s="62">
        <v>851</v>
      </c>
      <c r="F153" s="2" t="s">
        <v>71</v>
      </c>
      <c r="G153" s="2" t="s">
        <v>10</v>
      </c>
      <c r="H153" s="3" t="s">
        <v>211</v>
      </c>
      <c r="I153" s="2" t="s">
        <v>101</v>
      </c>
      <c r="J153" s="18">
        <f t="shared" si="269"/>
        <v>0</v>
      </c>
      <c r="K153" s="18">
        <f t="shared" si="269"/>
        <v>0</v>
      </c>
      <c r="L153" s="18">
        <f t="shared" si="269"/>
        <v>0</v>
      </c>
      <c r="M153" s="18">
        <f t="shared" si="269"/>
        <v>0</v>
      </c>
      <c r="N153" s="18">
        <f t="shared" si="269"/>
        <v>157037</v>
      </c>
      <c r="O153" s="18">
        <f t="shared" si="269"/>
        <v>149185</v>
      </c>
      <c r="P153" s="18">
        <f t="shared" si="269"/>
        <v>7852</v>
      </c>
      <c r="Q153" s="18">
        <f t="shared" si="269"/>
        <v>0</v>
      </c>
      <c r="R153" s="18">
        <f t="shared" si="269"/>
        <v>157037</v>
      </c>
      <c r="S153" s="18">
        <f t="shared" si="269"/>
        <v>149185</v>
      </c>
      <c r="T153" s="18">
        <f t="shared" si="269"/>
        <v>7852</v>
      </c>
      <c r="U153" s="18">
        <f t="shared" si="269"/>
        <v>0</v>
      </c>
      <c r="V153" s="18">
        <f t="shared" si="269"/>
        <v>157037</v>
      </c>
      <c r="W153" s="18">
        <f t="shared" si="269"/>
        <v>157037</v>
      </c>
      <c r="X153" s="67">
        <f t="shared" si="194"/>
        <v>100</v>
      </c>
      <c r="Y153" s="48"/>
      <c r="Z153" s="48"/>
      <c r="AA153" s="48">
        <f t="shared" si="217"/>
        <v>0</v>
      </c>
    </row>
    <row r="154" spans="1:27" ht="30" x14ac:dyDescent="0.25">
      <c r="A154" s="65" t="s">
        <v>50</v>
      </c>
      <c r="B154" s="65"/>
      <c r="C154" s="65"/>
      <c r="D154" s="65"/>
      <c r="E154" s="62">
        <v>851</v>
      </c>
      <c r="F154" s="2" t="s">
        <v>71</v>
      </c>
      <c r="G154" s="2" t="s">
        <v>10</v>
      </c>
      <c r="H154" s="3" t="s">
        <v>211</v>
      </c>
      <c r="I154" s="2" t="s">
        <v>103</v>
      </c>
      <c r="J154" s="18"/>
      <c r="K154" s="18"/>
      <c r="L154" s="18"/>
      <c r="M154" s="18"/>
      <c r="N154" s="18">
        <f>149185+7852</f>
        <v>157037</v>
      </c>
      <c r="O154" s="18">
        <f>149185</f>
        <v>149185</v>
      </c>
      <c r="P154" s="18">
        <v>7852</v>
      </c>
      <c r="Q154" s="18"/>
      <c r="R154" s="18">
        <f>149185+7852</f>
        <v>157037</v>
      </c>
      <c r="S154" s="18">
        <f t="shared" ref="S154" si="270">K154+O154</f>
        <v>149185</v>
      </c>
      <c r="T154" s="18">
        <f t="shared" ref="T154" si="271">L154+P154</f>
        <v>7852</v>
      </c>
      <c r="U154" s="18">
        <f t="shared" ref="U154" si="272">M154+Q154</f>
        <v>0</v>
      </c>
      <c r="V154" s="18">
        <f>149185+7852</f>
        <v>157037</v>
      </c>
      <c r="W154" s="18">
        <f>149185+7852</f>
        <v>157037</v>
      </c>
      <c r="X154" s="67">
        <f t="shared" si="194"/>
        <v>100</v>
      </c>
      <c r="Y154" s="48"/>
      <c r="Z154" s="48"/>
      <c r="AA154" s="48">
        <f t="shared" si="217"/>
        <v>0</v>
      </c>
    </row>
    <row r="155" spans="1:27" ht="106.5" customHeight="1" x14ac:dyDescent="0.25">
      <c r="A155" s="7" t="s">
        <v>214</v>
      </c>
      <c r="B155" s="65"/>
      <c r="C155" s="65"/>
      <c r="D155" s="65"/>
      <c r="E155" s="62">
        <v>851</v>
      </c>
      <c r="F155" s="3" t="s">
        <v>71</v>
      </c>
      <c r="G155" s="3" t="s">
        <v>10</v>
      </c>
      <c r="H155" s="3" t="s">
        <v>208</v>
      </c>
      <c r="I155" s="3"/>
      <c r="J155" s="18">
        <f>J156</f>
        <v>0</v>
      </c>
      <c r="K155" s="18">
        <f t="shared" ref="K155:W156" si="273">K156</f>
        <v>0</v>
      </c>
      <c r="L155" s="18">
        <f t="shared" si="273"/>
        <v>0</v>
      </c>
      <c r="M155" s="18">
        <f t="shared" si="273"/>
        <v>0</v>
      </c>
      <c r="N155" s="18">
        <f t="shared" si="273"/>
        <v>526316</v>
      </c>
      <c r="O155" s="18">
        <f t="shared" ref="O155:O156" si="274">O156</f>
        <v>500000</v>
      </c>
      <c r="P155" s="18">
        <f t="shared" ref="P155:P156" si="275">P156</f>
        <v>26316</v>
      </c>
      <c r="Q155" s="18">
        <f t="shared" ref="Q155:Q156" si="276">Q156</f>
        <v>0</v>
      </c>
      <c r="R155" s="18">
        <f t="shared" si="273"/>
        <v>526316</v>
      </c>
      <c r="S155" s="18">
        <f t="shared" si="273"/>
        <v>500000</v>
      </c>
      <c r="T155" s="18">
        <f t="shared" si="273"/>
        <v>26316</v>
      </c>
      <c r="U155" s="18">
        <f t="shared" si="273"/>
        <v>0</v>
      </c>
      <c r="V155" s="18">
        <f t="shared" si="273"/>
        <v>526316</v>
      </c>
      <c r="W155" s="18">
        <f t="shared" si="273"/>
        <v>0</v>
      </c>
      <c r="X155" s="67">
        <f t="shared" si="194"/>
        <v>0</v>
      </c>
      <c r="Y155" s="48"/>
      <c r="Z155" s="48"/>
      <c r="AA155" s="48">
        <f t="shared" si="217"/>
        <v>0</v>
      </c>
    </row>
    <row r="156" spans="1:27" ht="75" x14ac:dyDescent="0.25">
      <c r="A156" s="65" t="s">
        <v>49</v>
      </c>
      <c r="B156" s="65"/>
      <c r="C156" s="65"/>
      <c r="D156" s="65"/>
      <c r="E156" s="62">
        <v>851</v>
      </c>
      <c r="F156" s="2" t="s">
        <v>71</v>
      </c>
      <c r="G156" s="2" t="s">
        <v>10</v>
      </c>
      <c r="H156" s="3" t="s">
        <v>208</v>
      </c>
      <c r="I156" s="2" t="s">
        <v>101</v>
      </c>
      <c r="J156" s="18">
        <f>J157</f>
        <v>0</v>
      </c>
      <c r="K156" s="18">
        <f t="shared" si="273"/>
        <v>0</v>
      </c>
      <c r="L156" s="18">
        <f t="shared" si="273"/>
        <v>0</v>
      </c>
      <c r="M156" s="18">
        <f t="shared" si="273"/>
        <v>0</v>
      </c>
      <c r="N156" s="18">
        <f t="shared" si="273"/>
        <v>526316</v>
      </c>
      <c r="O156" s="18">
        <f t="shared" si="274"/>
        <v>500000</v>
      </c>
      <c r="P156" s="18">
        <f t="shared" si="275"/>
        <v>26316</v>
      </c>
      <c r="Q156" s="18">
        <f t="shared" si="276"/>
        <v>0</v>
      </c>
      <c r="R156" s="18">
        <f t="shared" si="273"/>
        <v>526316</v>
      </c>
      <c r="S156" s="18">
        <f t="shared" si="273"/>
        <v>500000</v>
      </c>
      <c r="T156" s="18">
        <f t="shared" si="273"/>
        <v>26316</v>
      </c>
      <c r="U156" s="18">
        <f t="shared" si="273"/>
        <v>0</v>
      </c>
      <c r="V156" s="18">
        <f t="shared" si="273"/>
        <v>526316</v>
      </c>
      <c r="W156" s="18">
        <f t="shared" si="273"/>
        <v>0</v>
      </c>
      <c r="X156" s="67">
        <f t="shared" si="194"/>
        <v>0</v>
      </c>
      <c r="Y156" s="48"/>
      <c r="Z156" s="48"/>
      <c r="AA156" s="48">
        <f t="shared" si="217"/>
        <v>0</v>
      </c>
    </row>
    <row r="157" spans="1:27" ht="30" x14ac:dyDescent="0.25">
      <c r="A157" s="65" t="s">
        <v>102</v>
      </c>
      <c r="B157" s="65"/>
      <c r="C157" s="65"/>
      <c r="D157" s="65"/>
      <c r="E157" s="62">
        <v>851</v>
      </c>
      <c r="F157" s="2" t="s">
        <v>71</v>
      </c>
      <c r="G157" s="2" t="s">
        <v>10</v>
      </c>
      <c r="H157" s="3" t="s">
        <v>208</v>
      </c>
      <c r="I157" s="2" t="s">
        <v>103</v>
      </c>
      <c r="J157" s="18"/>
      <c r="K157" s="18"/>
      <c r="L157" s="18"/>
      <c r="M157" s="18"/>
      <c r="N157" s="18">
        <f>500000+26316</f>
        <v>526316</v>
      </c>
      <c r="O157" s="18">
        <v>500000</v>
      </c>
      <c r="P157" s="18">
        <v>26316</v>
      </c>
      <c r="Q157" s="18"/>
      <c r="R157" s="18">
        <v>526316</v>
      </c>
      <c r="S157" s="18">
        <f t="shared" ref="S157" si="277">K157+O157</f>
        <v>500000</v>
      </c>
      <c r="T157" s="18">
        <f t="shared" ref="T157" si="278">L157+P157</f>
        <v>26316</v>
      </c>
      <c r="U157" s="18">
        <f t="shared" ref="U157" si="279">M157+Q157</f>
        <v>0</v>
      </c>
      <c r="V157" s="18">
        <v>526316</v>
      </c>
      <c r="W157" s="18"/>
      <c r="X157" s="67">
        <f t="shared" si="194"/>
        <v>0</v>
      </c>
      <c r="Y157" s="48"/>
      <c r="Z157" s="48"/>
      <c r="AA157" s="48">
        <f t="shared" si="217"/>
        <v>0</v>
      </c>
    </row>
    <row r="158" spans="1:27" ht="30" customHeight="1" x14ac:dyDescent="0.25">
      <c r="A158" s="15" t="s">
        <v>111</v>
      </c>
      <c r="B158" s="40"/>
      <c r="C158" s="40"/>
      <c r="D158" s="40"/>
      <c r="E158" s="62">
        <v>851</v>
      </c>
      <c r="F158" s="16" t="s">
        <v>71</v>
      </c>
      <c r="G158" s="16" t="s">
        <v>12</v>
      </c>
      <c r="H158" s="66" t="s">
        <v>57</v>
      </c>
      <c r="I158" s="16"/>
      <c r="J158" s="35">
        <f t="shared" ref="J158:W160" si="280">J159</f>
        <v>5000</v>
      </c>
      <c r="K158" s="35">
        <f t="shared" si="280"/>
        <v>0</v>
      </c>
      <c r="L158" s="35">
        <f t="shared" si="280"/>
        <v>5000</v>
      </c>
      <c r="M158" s="35">
        <f t="shared" si="280"/>
        <v>0</v>
      </c>
      <c r="N158" s="35">
        <f t="shared" si="280"/>
        <v>0</v>
      </c>
      <c r="O158" s="35">
        <f t="shared" si="280"/>
        <v>0</v>
      </c>
      <c r="P158" s="35">
        <f t="shared" si="280"/>
        <v>0</v>
      </c>
      <c r="Q158" s="35">
        <f t="shared" si="280"/>
        <v>0</v>
      </c>
      <c r="R158" s="35">
        <f t="shared" si="280"/>
        <v>5000</v>
      </c>
      <c r="S158" s="35">
        <f t="shared" si="280"/>
        <v>0</v>
      </c>
      <c r="T158" s="35">
        <f t="shared" si="280"/>
        <v>5000</v>
      </c>
      <c r="U158" s="35">
        <f t="shared" si="280"/>
        <v>0</v>
      </c>
      <c r="V158" s="35">
        <f t="shared" si="280"/>
        <v>5000</v>
      </c>
      <c r="W158" s="35">
        <f t="shared" si="280"/>
        <v>0</v>
      </c>
      <c r="X158" s="67">
        <f t="shared" si="194"/>
        <v>0</v>
      </c>
      <c r="Y158" s="50"/>
      <c r="Z158" s="50"/>
      <c r="AA158" s="48">
        <f t="shared" si="217"/>
        <v>0</v>
      </c>
    </row>
    <row r="159" spans="1:27" ht="60" x14ac:dyDescent="0.25">
      <c r="A159" s="12" t="s">
        <v>112</v>
      </c>
      <c r="B159" s="65"/>
      <c r="C159" s="65"/>
      <c r="D159" s="65"/>
      <c r="E159" s="62">
        <v>851</v>
      </c>
      <c r="F159" s="2" t="s">
        <v>71</v>
      </c>
      <c r="G159" s="2" t="s">
        <v>12</v>
      </c>
      <c r="H159" s="66" t="s">
        <v>113</v>
      </c>
      <c r="I159" s="2"/>
      <c r="J159" s="18">
        <f t="shared" si="280"/>
        <v>5000</v>
      </c>
      <c r="K159" s="18">
        <f t="shared" si="280"/>
        <v>0</v>
      </c>
      <c r="L159" s="18">
        <f t="shared" si="280"/>
        <v>5000</v>
      </c>
      <c r="M159" s="18">
        <f t="shared" si="280"/>
        <v>0</v>
      </c>
      <c r="N159" s="18">
        <f t="shared" si="280"/>
        <v>0</v>
      </c>
      <c r="O159" s="18">
        <f t="shared" si="280"/>
        <v>0</v>
      </c>
      <c r="P159" s="18">
        <f t="shared" si="280"/>
        <v>0</v>
      </c>
      <c r="Q159" s="18">
        <f t="shared" si="280"/>
        <v>0</v>
      </c>
      <c r="R159" s="18">
        <f t="shared" si="280"/>
        <v>5000</v>
      </c>
      <c r="S159" s="18">
        <f t="shared" si="280"/>
        <v>0</v>
      </c>
      <c r="T159" s="18">
        <f t="shared" si="280"/>
        <v>5000</v>
      </c>
      <c r="U159" s="18">
        <f t="shared" si="280"/>
        <v>0</v>
      </c>
      <c r="V159" s="18">
        <f t="shared" si="280"/>
        <v>5000</v>
      </c>
      <c r="W159" s="18">
        <f t="shared" si="280"/>
        <v>0</v>
      </c>
      <c r="X159" s="67">
        <f t="shared" si="194"/>
        <v>0</v>
      </c>
      <c r="Y159" s="48"/>
      <c r="Z159" s="48"/>
      <c r="AA159" s="48">
        <f t="shared" si="217"/>
        <v>0</v>
      </c>
    </row>
    <row r="160" spans="1:27" ht="60" x14ac:dyDescent="0.25">
      <c r="A160" s="65" t="s">
        <v>20</v>
      </c>
      <c r="B160" s="63"/>
      <c r="C160" s="63"/>
      <c r="D160" s="63"/>
      <c r="E160" s="62">
        <v>851</v>
      </c>
      <c r="F160" s="2" t="s">
        <v>71</v>
      </c>
      <c r="G160" s="2" t="s">
        <v>12</v>
      </c>
      <c r="H160" s="66" t="s">
        <v>113</v>
      </c>
      <c r="I160" s="2" t="s">
        <v>21</v>
      </c>
      <c r="J160" s="18">
        <f t="shared" si="280"/>
        <v>5000</v>
      </c>
      <c r="K160" s="18">
        <f t="shared" si="280"/>
        <v>0</v>
      </c>
      <c r="L160" s="18">
        <f t="shared" si="280"/>
        <v>5000</v>
      </c>
      <c r="M160" s="18">
        <f t="shared" si="280"/>
        <v>0</v>
      </c>
      <c r="N160" s="18">
        <f t="shared" si="280"/>
        <v>0</v>
      </c>
      <c r="O160" s="18">
        <f t="shared" si="280"/>
        <v>0</v>
      </c>
      <c r="P160" s="18">
        <f t="shared" si="280"/>
        <v>0</v>
      </c>
      <c r="Q160" s="18">
        <f t="shared" si="280"/>
        <v>0</v>
      </c>
      <c r="R160" s="18">
        <f t="shared" si="280"/>
        <v>5000</v>
      </c>
      <c r="S160" s="18">
        <f t="shared" si="280"/>
        <v>0</v>
      </c>
      <c r="T160" s="18">
        <f t="shared" si="280"/>
        <v>5000</v>
      </c>
      <c r="U160" s="18">
        <f t="shared" si="280"/>
        <v>0</v>
      </c>
      <c r="V160" s="18">
        <f t="shared" si="280"/>
        <v>5000</v>
      </c>
      <c r="W160" s="18">
        <f t="shared" si="280"/>
        <v>0</v>
      </c>
      <c r="X160" s="67">
        <f t="shared" si="194"/>
        <v>0</v>
      </c>
      <c r="Y160" s="48"/>
      <c r="Z160" s="48"/>
      <c r="AA160" s="48">
        <f t="shared" si="217"/>
        <v>0</v>
      </c>
    </row>
    <row r="161" spans="1:27" ht="60" x14ac:dyDescent="0.25">
      <c r="A161" s="65" t="s">
        <v>8</v>
      </c>
      <c r="B161" s="65"/>
      <c r="C161" s="65"/>
      <c r="D161" s="65"/>
      <c r="E161" s="62">
        <v>851</v>
      </c>
      <c r="F161" s="2" t="s">
        <v>71</v>
      </c>
      <c r="G161" s="2" t="s">
        <v>12</v>
      </c>
      <c r="H161" s="66" t="s">
        <v>113</v>
      </c>
      <c r="I161" s="2" t="s">
        <v>22</v>
      </c>
      <c r="J161" s="18">
        <v>5000</v>
      </c>
      <c r="K161" s="18"/>
      <c r="L161" s="18">
        <f>J161</f>
        <v>5000</v>
      </c>
      <c r="M161" s="18"/>
      <c r="N161" s="18"/>
      <c r="O161" s="18"/>
      <c r="P161" s="18">
        <f>N161</f>
        <v>0</v>
      </c>
      <c r="Q161" s="18"/>
      <c r="R161" s="18">
        <v>5000</v>
      </c>
      <c r="S161" s="18">
        <f t="shared" ref="S161" si="281">K161+O161</f>
        <v>0</v>
      </c>
      <c r="T161" s="18">
        <f t="shared" ref="T161" si="282">L161+P161</f>
        <v>5000</v>
      </c>
      <c r="U161" s="18">
        <f t="shared" ref="U161" si="283">M161+Q161</f>
        <v>0</v>
      </c>
      <c r="V161" s="18">
        <v>5000</v>
      </c>
      <c r="W161" s="18"/>
      <c r="X161" s="67">
        <f t="shared" si="194"/>
        <v>0</v>
      </c>
      <c r="Y161" s="48"/>
      <c r="Z161" s="48"/>
      <c r="AA161" s="48">
        <f t="shared" si="217"/>
        <v>0</v>
      </c>
    </row>
    <row r="162" spans="1:27" x14ac:dyDescent="0.25">
      <c r="A162" s="13" t="s">
        <v>114</v>
      </c>
      <c r="B162" s="30"/>
      <c r="C162" s="30"/>
      <c r="D162" s="30"/>
      <c r="E162" s="62">
        <v>851</v>
      </c>
      <c r="F162" s="14" t="s">
        <v>115</v>
      </c>
      <c r="G162" s="14"/>
      <c r="H162" s="66" t="s">
        <v>57</v>
      </c>
      <c r="I162" s="14"/>
      <c r="J162" s="23">
        <f>J163+J167+J171+J178</f>
        <v>14421754.4</v>
      </c>
      <c r="K162" s="23">
        <f t="shared" ref="K162:U162" si="284">K163+K167+K171+K178</f>
        <v>10595502</v>
      </c>
      <c r="L162" s="23">
        <f t="shared" si="284"/>
        <v>3826252.4</v>
      </c>
      <c r="M162" s="23">
        <f t="shared" si="284"/>
        <v>0</v>
      </c>
      <c r="N162" s="23">
        <f t="shared" si="284"/>
        <v>145169.29999999999</v>
      </c>
      <c r="O162" s="23">
        <f t="shared" ref="O162" si="285">O163+O167+O171+O178</f>
        <v>0</v>
      </c>
      <c r="P162" s="23">
        <f t="shared" ref="P162" si="286">P163+P167+P171+P178</f>
        <v>145169.29999999999</v>
      </c>
      <c r="Q162" s="23">
        <f t="shared" ref="Q162:R162" si="287">Q163+Q167+Q171+Q178</f>
        <v>0</v>
      </c>
      <c r="R162" s="23">
        <f t="shared" si="287"/>
        <v>14566923.699999999</v>
      </c>
      <c r="S162" s="23">
        <f t="shared" si="284"/>
        <v>10595502</v>
      </c>
      <c r="T162" s="23">
        <f t="shared" si="284"/>
        <v>3971421.6999999997</v>
      </c>
      <c r="U162" s="23">
        <f t="shared" si="284"/>
        <v>0</v>
      </c>
      <c r="V162" s="23">
        <f t="shared" ref="V162:W162" si="288">V163+V167+V171+V178</f>
        <v>14566923.699999999</v>
      </c>
      <c r="W162" s="23">
        <f t="shared" si="288"/>
        <v>1618417.0099999998</v>
      </c>
      <c r="X162" s="67">
        <f t="shared" si="194"/>
        <v>11.110218213060318</v>
      </c>
      <c r="Y162" s="46"/>
      <c r="Z162" s="46"/>
      <c r="AA162" s="48">
        <f t="shared" si="217"/>
        <v>0</v>
      </c>
    </row>
    <row r="163" spans="1:27" x14ac:dyDescent="0.25">
      <c r="A163" s="15" t="s">
        <v>116</v>
      </c>
      <c r="B163" s="40"/>
      <c r="C163" s="40"/>
      <c r="D163" s="40"/>
      <c r="E163" s="62">
        <v>851</v>
      </c>
      <c r="F163" s="16" t="s">
        <v>115</v>
      </c>
      <c r="G163" s="16" t="s">
        <v>10</v>
      </c>
      <c r="H163" s="66" t="s">
        <v>57</v>
      </c>
      <c r="I163" s="16"/>
      <c r="J163" s="19">
        <f t="shared" ref="J163:W165" si="289">J164</f>
        <v>3059870</v>
      </c>
      <c r="K163" s="19">
        <f t="shared" si="289"/>
        <v>0</v>
      </c>
      <c r="L163" s="19">
        <f t="shared" si="289"/>
        <v>3059870</v>
      </c>
      <c r="M163" s="19">
        <f t="shared" si="289"/>
        <v>0</v>
      </c>
      <c r="N163" s="19">
        <f t="shared" si="289"/>
        <v>120169.3</v>
      </c>
      <c r="O163" s="19">
        <f t="shared" si="289"/>
        <v>0</v>
      </c>
      <c r="P163" s="19">
        <f t="shared" si="289"/>
        <v>120169.3</v>
      </c>
      <c r="Q163" s="19">
        <f t="shared" si="289"/>
        <v>0</v>
      </c>
      <c r="R163" s="19">
        <f t="shared" si="289"/>
        <v>3180039.3</v>
      </c>
      <c r="S163" s="19">
        <f t="shared" si="289"/>
        <v>0</v>
      </c>
      <c r="T163" s="19">
        <f t="shared" si="289"/>
        <v>3180039.3</v>
      </c>
      <c r="U163" s="19">
        <f t="shared" si="289"/>
        <v>0</v>
      </c>
      <c r="V163" s="19">
        <f t="shared" si="289"/>
        <v>3180039.3</v>
      </c>
      <c r="W163" s="19">
        <f t="shared" si="289"/>
        <v>886140.25</v>
      </c>
      <c r="X163" s="67">
        <f t="shared" si="194"/>
        <v>27.865701219478638</v>
      </c>
      <c r="Y163" s="47"/>
      <c r="Z163" s="47"/>
      <c r="AA163" s="48">
        <f t="shared" si="217"/>
        <v>0</v>
      </c>
    </row>
    <row r="164" spans="1:27" ht="45" x14ac:dyDescent="0.25">
      <c r="A164" s="12" t="s">
        <v>117</v>
      </c>
      <c r="B164" s="65"/>
      <c r="C164" s="65"/>
      <c r="D164" s="65"/>
      <c r="E164" s="62">
        <v>851</v>
      </c>
      <c r="F164" s="2" t="s">
        <v>115</v>
      </c>
      <c r="G164" s="2" t="s">
        <v>10</v>
      </c>
      <c r="H164" s="66" t="s">
        <v>237</v>
      </c>
      <c r="I164" s="2"/>
      <c r="J164" s="18">
        <f t="shared" si="289"/>
        <v>3059870</v>
      </c>
      <c r="K164" s="18">
        <f t="shared" si="289"/>
        <v>0</v>
      </c>
      <c r="L164" s="18">
        <f t="shared" si="289"/>
        <v>3059870</v>
      </c>
      <c r="M164" s="18">
        <f t="shared" si="289"/>
        <v>0</v>
      </c>
      <c r="N164" s="18">
        <f t="shared" si="289"/>
        <v>120169.3</v>
      </c>
      <c r="O164" s="18">
        <f t="shared" si="289"/>
        <v>0</v>
      </c>
      <c r="P164" s="18">
        <f t="shared" si="289"/>
        <v>120169.3</v>
      </c>
      <c r="Q164" s="18">
        <f t="shared" si="289"/>
        <v>0</v>
      </c>
      <c r="R164" s="18">
        <f t="shared" si="289"/>
        <v>3180039.3</v>
      </c>
      <c r="S164" s="18">
        <f t="shared" si="289"/>
        <v>0</v>
      </c>
      <c r="T164" s="18">
        <f t="shared" si="289"/>
        <v>3180039.3</v>
      </c>
      <c r="U164" s="18">
        <f t="shared" si="289"/>
        <v>0</v>
      </c>
      <c r="V164" s="18">
        <f t="shared" si="289"/>
        <v>3180039.3</v>
      </c>
      <c r="W164" s="18">
        <f t="shared" si="289"/>
        <v>886140.25</v>
      </c>
      <c r="X164" s="67">
        <f t="shared" si="194"/>
        <v>27.865701219478638</v>
      </c>
      <c r="Y164" s="48"/>
      <c r="Z164" s="48"/>
      <c r="AA164" s="48">
        <f t="shared" si="217"/>
        <v>0</v>
      </c>
    </row>
    <row r="165" spans="1:27" ht="30" x14ac:dyDescent="0.25">
      <c r="A165" s="63" t="s">
        <v>118</v>
      </c>
      <c r="B165" s="63"/>
      <c r="C165" s="63"/>
      <c r="D165" s="63"/>
      <c r="E165" s="62">
        <v>851</v>
      </c>
      <c r="F165" s="2" t="s">
        <v>115</v>
      </c>
      <c r="G165" s="2" t="s">
        <v>10</v>
      </c>
      <c r="H165" s="66" t="s">
        <v>237</v>
      </c>
      <c r="I165" s="2" t="s">
        <v>119</v>
      </c>
      <c r="J165" s="18">
        <f t="shared" si="289"/>
        <v>3059870</v>
      </c>
      <c r="K165" s="18">
        <f t="shared" si="289"/>
        <v>0</v>
      </c>
      <c r="L165" s="18">
        <f t="shared" si="289"/>
        <v>3059870</v>
      </c>
      <c r="M165" s="18">
        <f t="shared" si="289"/>
        <v>0</v>
      </c>
      <c r="N165" s="18">
        <f t="shared" si="289"/>
        <v>120169.3</v>
      </c>
      <c r="O165" s="18">
        <f t="shared" si="289"/>
        <v>0</v>
      </c>
      <c r="P165" s="18">
        <f t="shared" si="289"/>
        <v>120169.3</v>
      </c>
      <c r="Q165" s="18">
        <f t="shared" si="289"/>
        <v>0</v>
      </c>
      <c r="R165" s="18">
        <f t="shared" si="289"/>
        <v>3180039.3</v>
      </c>
      <c r="S165" s="18">
        <f t="shared" si="289"/>
        <v>0</v>
      </c>
      <c r="T165" s="18">
        <f t="shared" si="289"/>
        <v>3180039.3</v>
      </c>
      <c r="U165" s="18">
        <f t="shared" si="289"/>
        <v>0</v>
      </c>
      <c r="V165" s="18">
        <f t="shared" si="289"/>
        <v>3180039.3</v>
      </c>
      <c r="W165" s="18">
        <f t="shared" si="289"/>
        <v>886140.25</v>
      </c>
      <c r="X165" s="67">
        <f t="shared" si="194"/>
        <v>27.865701219478638</v>
      </c>
      <c r="Y165" s="48"/>
      <c r="Z165" s="48"/>
      <c r="AA165" s="48">
        <f t="shared" si="217"/>
        <v>0</v>
      </c>
    </row>
    <row r="166" spans="1:27" ht="60" x14ac:dyDescent="0.25">
      <c r="A166" s="63" t="s">
        <v>120</v>
      </c>
      <c r="B166" s="65"/>
      <c r="C166" s="65"/>
      <c r="D166" s="22"/>
      <c r="E166" s="62">
        <v>851</v>
      </c>
      <c r="F166" s="2" t="s">
        <v>115</v>
      </c>
      <c r="G166" s="2" t="s">
        <v>10</v>
      </c>
      <c r="H166" s="66" t="s">
        <v>237</v>
      </c>
      <c r="I166" s="2" t="s">
        <v>121</v>
      </c>
      <c r="J166" s="18">
        <v>3059870</v>
      </c>
      <c r="K166" s="18"/>
      <c r="L166" s="18">
        <f>J166</f>
        <v>3059870</v>
      </c>
      <c r="M166" s="18"/>
      <c r="N166" s="18">
        <v>120169.3</v>
      </c>
      <c r="O166" s="18"/>
      <c r="P166" s="18">
        <f>N166</f>
        <v>120169.3</v>
      </c>
      <c r="Q166" s="18"/>
      <c r="R166" s="18">
        <v>3180039.3</v>
      </c>
      <c r="S166" s="18">
        <f t="shared" ref="S166" si="290">K166+O166</f>
        <v>0</v>
      </c>
      <c r="T166" s="18">
        <f t="shared" ref="T166" si="291">L166+P166</f>
        <v>3180039.3</v>
      </c>
      <c r="U166" s="18">
        <f t="shared" ref="U166" si="292">M166+Q166</f>
        <v>0</v>
      </c>
      <c r="V166" s="18">
        <v>3180039.3</v>
      </c>
      <c r="W166" s="18">
        <v>886140.25</v>
      </c>
      <c r="X166" s="67">
        <f t="shared" si="194"/>
        <v>27.865701219478638</v>
      </c>
      <c r="Y166" s="48"/>
      <c r="Z166" s="48"/>
      <c r="AA166" s="48">
        <f t="shared" si="217"/>
        <v>0</v>
      </c>
    </row>
    <row r="167" spans="1:27" ht="28.5" x14ac:dyDescent="0.25">
      <c r="A167" s="15" t="s">
        <v>122</v>
      </c>
      <c r="B167" s="40"/>
      <c r="C167" s="40"/>
      <c r="D167" s="40"/>
      <c r="E167" s="62">
        <v>851</v>
      </c>
      <c r="F167" s="16" t="s">
        <v>115</v>
      </c>
      <c r="G167" s="16" t="s">
        <v>54</v>
      </c>
      <c r="H167" s="21"/>
      <c r="I167" s="16"/>
      <c r="J167" s="19">
        <f t="shared" ref="J167:W167" si="293">J168</f>
        <v>0</v>
      </c>
      <c r="K167" s="19">
        <f t="shared" si="293"/>
        <v>0</v>
      </c>
      <c r="L167" s="19">
        <f t="shared" si="293"/>
        <v>0</v>
      </c>
      <c r="M167" s="19">
        <f t="shared" si="293"/>
        <v>0</v>
      </c>
      <c r="N167" s="19">
        <f t="shared" si="293"/>
        <v>25000</v>
      </c>
      <c r="O167" s="19">
        <f t="shared" si="293"/>
        <v>0</v>
      </c>
      <c r="P167" s="19">
        <f t="shared" si="293"/>
        <v>25000</v>
      </c>
      <c r="Q167" s="19">
        <f t="shared" si="293"/>
        <v>0</v>
      </c>
      <c r="R167" s="19">
        <f t="shared" si="293"/>
        <v>25000</v>
      </c>
      <c r="S167" s="19">
        <f t="shared" si="293"/>
        <v>0</v>
      </c>
      <c r="T167" s="19">
        <f t="shared" si="293"/>
        <v>25000</v>
      </c>
      <c r="U167" s="19">
        <f t="shared" si="293"/>
        <v>0</v>
      </c>
      <c r="V167" s="19">
        <f t="shared" si="293"/>
        <v>25000</v>
      </c>
      <c r="W167" s="19">
        <f t="shared" si="293"/>
        <v>25000</v>
      </c>
      <c r="X167" s="67">
        <f t="shared" si="194"/>
        <v>100</v>
      </c>
      <c r="Y167" s="47"/>
      <c r="Z167" s="47"/>
      <c r="AA167" s="48">
        <f t="shared" si="217"/>
        <v>0</v>
      </c>
    </row>
    <row r="168" spans="1:27" ht="30" x14ac:dyDescent="0.25">
      <c r="A168" s="12" t="s">
        <v>123</v>
      </c>
      <c r="B168" s="65"/>
      <c r="C168" s="65"/>
      <c r="D168" s="22"/>
      <c r="E168" s="62">
        <v>851</v>
      </c>
      <c r="F168" s="2" t="s">
        <v>115</v>
      </c>
      <c r="G168" s="2" t="s">
        <v>54</v>
      </c>
      <c r="H168" s="3" t="s">
        <v>196</v>
      </c>
      <c r="I168" s="2"/>
      <c r="J168" s="18">
        <f t="shared" ref="J168:W169" si="294">J169</f>
        <v>0</v>
      </c>
      <c r="K168" s="18">
        <f t="shared" si="294"/>
        <v>0</v>
      </c>
      <c r="L168" s="18">
        <f t="shared" si="294"/>
        <v>0</v>
      </c>
      <c r="M168" s="18">
        <f t="shared" si="294"/>
        <v>0</v>
      </c>
      <c r="N168" s="18">
        <f t="shared" si="294"/>
        <v>25000</v>
      </c>
      <c r="O168" s="18">
        <f t="shared" si="294"/>
        <v>0</v>
      </c>
      <c r="P168" s="18">
        <f t="shared" si="294"/>
        <v>25000</v>
      </c>
      <c r="Q168" s="18">
        <f t="shared" si="294"/>
        <v>0</v>
      </c>
      <c r="R168" s="18">
        <f t="shared" si="294"/>
        <v>25000</v>
      </c>
      <c r="S168" s="18">
        <f t="shared" si="294"/>
        <v>0</v>
      </c>
      <c r="T168" s="18">
        <f t="shared" si="294"/>
        <v>25000</v>
      </c>
      <c r="U168" s="18">
        <f t="shared" si="294"/>
        <v>0</v>
      </c>
      <c r="V168" s="18">
        <f t="shared" si="294"/>
        <v>25000</v>
      </c>
      <c r="W168" s="18">
        <f t="shared" si="294"/>
        <v>25000</v>
      </c>
      <c r="X168" s="67">
        <f t="shared" ref="X168:X228" si="295">W168/V168*100</f>
        <v>100</v>
      </c>
      <c r="Y168" s="48"/>
      <c r="Z168" s="48"/>
      <c r="AA168" s="48">
        <f t="shared" si="217"/>
        <v>0</v>
      </c>
    </row>
    <row r="169" spans="1:27" ht="30" x14ac:dyDescent="0.25">
      <c r="A169" s="63" t="s">
        <v>118</v>
      </c>
      <c r="B169" s="65"/>
      <c r="C169" s="65"/>
      <c r="D169" s="22"/>
      <c r="E169" s="62">
        <v>851</v>
      </c>
      <c r="F169" s="2" t="s">
        <v>115</v>
      </c>
      <c r="G169" s="2" t="s">
        <v>54</v>
      </c>
      <c r="H169" s="3" t="s">
        <v>196</v>
      </c>
      <c r="I169" s="2" t="s">
        <v>119</v>
      </c>
      <c r="J169" s="18">
        <f t="shared" si="294"/>
        <v>0</v>
      </c>
      <c r="K169" s="18">
        <f t="shared" si="294"/>
        <v>0</v>
      </c>
      <c r="L169" s="18">
        <f t="shared" si="294"/>
        <v>0</v>
      </c>
      <c r="M169" s="18">
        <f t="shared" si="294"/>
        <v>0</v>
      </c>
      <c r="N169" s="18">
        <f t="shared" si="294"/>
        <v>25000</v>
      </c>
      <c r="O169" s="18">
        <f t="shared" si="294"/>
        <v>0</v>
      </c>
      <c r="P169" s="18">
        <f t="shared" si="294"/>
        <v>25000</v>
      </c>
      <c r="Q169" s="18">
        <f t="shared" si="294"/>
        <v>0</v>
      </c>
      <c r="R169" s="18">
        <f t="shared" si="294"/>
        <v>25000</v>
      </c>
      <c r="S169" s="18">
        <f t="shared" si="294"/>
        <v>0</v>
      </c>
      <c r="T169" s="18">
        <f t="shared" si="294"/>
        <v>25000</v>
      </c>
      <c r="U169" s="18">
        <f t="shared" si="294"/>
        <v>0</v>
      </c>
      <c r="V169" s="18">
        <f t="shared" si="294"/>
        <v>25000</v>
      </c>
      <c r="W169" s="18">
        <f t="shared" si="294"/>
        <v>25000</v>
      </c>
      <c r="X169" s="67">
        <f t="shared" si="295"/>
        <v>100</v>
      </c>
      <c r="Y169" s="48"/>
      <c r="Z169" s="48"/>
      <c r="AA169" s="48">
        <f t="shared" si="217"/>
        <v>0</v>
      </c>
    </row>
    <row r="170" spans="1:27" ht="60" x14ac:dyDescent="0.25">
      <c r="A170" s="63" t="s">
        <v>120</v>
      </c>
      <c r="B170" s="65"/>
      <c r="C170" s="65"/>
      <c r="D170" s="22"/>
      <c r="E170" s="62">
        <v>851</v>
      </c>
      <c r="F170" s="2" t="s">
        <v>115</v>
      </c>
      <c r="G170" s="2" t="s">
        <v>54</v>
      </c>
      <c r="H170" s="3" t="s">
        <v>196</v>
      </c>
      <c r="I170" s="2" t="s">
        <v>121</v>
      </c>
      <c r="J170" s="18"/>
      <c r="K170" s="18"/>
      <c r="L170" s="18">
        <f>J170</f>
        <v>0</v>
      </c>
      <c r="M170" s="18"/>
      <c r="N170" s="18">
        <v>25000</v>
      </c>
      <c r="O170" s="18"/>
      <c r="P170" s="18">
        <f>N170</f>
        <v>25000</v>
      </c>
      <c r="Q170" s="18"/>
      <c r="R170" s="18">
        <v>25000</v>
      </c>
      <c r="S170" s="18">
        <f>K170+O170</f>
        <v>0</v>
      </c>
      <c r="T170" s="18">
        <f t="shared" ref="T170" si="296">L170+P170</f>
        <v>25000</v>
      </c>
      <c r="U170" s="18">
        <f t="shared" ref="U170" si="297">M170+Q170</f>
        <v>0</v>
      </c>
      <c r="V170" s="18">
        <v>25000</v>
      </c>
      <c r="W170" s="18">
        <v>25000</v>
      </c>
      <c r="X170" s="67">
        <f t="shared" si="295"/>
        <v>100</v>
      </c>
      <c r="Y170" s="48"/>
      <c r="Z170" s="48"/>
      <c r="AA170" s="48">
        <f t="shared" si="217"/>
        <v>0</v>
      </c>
    </row>
    <row r="171" spans="1:27" x14ac:dyDescent="0.25">
      <c r="A171" s="70" t="s">
        <v>124</v>
      </c>
      <c r="B171" s="40"/>
      <c r="C171" s="40"/>
      <c r="D171" s="40"/>
      <c r="E171" s="62">
        <v>851</v>
      </c>
      <c r="F171" s="16" t="s">
        <v>115</v>
      </c>
      <c r="G171" s="16" t="s">
        <v>12</v>
      </c>
      <c r="H171" s="66" t="s">
        <v>57</v>
      </c>
      <c r="I171" s="16"/>
      <c r="J171" s="19">
        <f>J175+J172</f>
        <v>10711106.4</v>
      </c>
      <c r="K171" s="19">
        <f t="shared" ref="K171:U171" si="298">K175+K172</f>
        <v>9944724</v>
      </c>
      <c r="L171" s="19">
        <f t="shared" si="298"/>
        <v>766382.4</v>
      </c>
      <c r="M171" s="19">
        <f t="shared" si="298"/>
        <v>0</v>
      </c>
      <c r="N171" s="19">
        <f t="shared" si="298"/>
        <v>0</v>
      </c>
      <c r="O171" s="19">
        <f t="shared" ref="O171" si="299">O175+O172</f>
        <v>0</v>
      </c>
      <c r="P171" s="19">
        <f t="shared" ref="P171" si="300">P175+P172</f>
        <v>0</v>
      </c>
      <c r="Q171" s="19">
        <f t="shared" ref="Q171:R171" si="301">Q175+Q172</f>
        <v>0</v>
      </c>
      <c r="R171" s="19">
        <f t="shared" si="301"/>
        <v>10711106.4</v>
      </c>
      <c r="S171" s="19">
        <f t="shared" si="298"/>
        <v>9944724</v>
      </c>
      <c r="T171" s="19">
        <f t="shared" si="298"/>
        <v>766382.4</v>
      </c>
      <c r="U171" s="19">
        <f t="shared" si="298"/>
        <v>0</v>
      </c>
      <c r="V171" s="19">
        <f t="shared" ref="V171:W171" si="302">V175+V172</f>
        <v>10711106.4</v>
      </c>
      <c r="W171" s="19">
        <f t="shared" si="302"/>
        <v>631622.31999999995</v>
      </c>
      <c r="X171" s="67">
        <f t="shared" si="295"/>
        <v>5.8968914733215607</v>
      </c>
      <c r="Y171" s="47"/>
      <c r="Z171" s="47"/>
      <c r="AA171" s="48">
        <f t="shared" si="217"/>
        <v>0</v>
      </c>
    </row>
    <row r="172" spans="1:27" s="1" customFormat="1" ht="105" x14ac:dyDescent="0.25">
      <c r="A172" s="41" t="s">
        <v>189</v>
      </c>
      <c r="B172" s="65"/>
      <c r="C172" s="65"/>
      <c r="D172" s="65"/>
      <c r="E172" s="62">
        <v>851</v>
      </c>
      <c r="F172" s="3" t="s">
        <v>115</v>
      </c>
      <c r="G172" s="3" t="s">
        <v>12</v>
      </c>
      <c r="H172" s="66" t="s">
        <v>125</v>
      </c>
      <c r="I172" s="3"/>
      <c r="J172" s="18">
        <f t="shared" ref="J172:W173" si="303">J173</f>
        <v>8028768</v>
      </c>
      <c r="K172" s="18">
        <f t="shared" si="303"/>
        <v>8028768</v>
      </c>
      <c r="L172" s="18">
        <f t="shared" si="303"/>
        <v>0</v>
      </c>
      <c r="M172" s="18">
        <f t="shared" si="303"/>
        <v>0</v>
      </c>
      <c r="N172" s="18">
        <f t="shared" si="303"/>
        <v>0</v>
      </c>
      <c r="O172" s="18">
        <f t="shared" si="303"/>
        <v>0</v>
      </c>
      <c r="P172" s="18">
        <f t="shared" si="303"/>
        <v>0</v>
      </c>
      <c r="Q172" s="18">
        <f t="shared" si="303"/>
        <v>0</v>
      </c>
      <c r="R172" s="18">
        <f t="shared" si="303"/>
        <v>8028768</v>
      </c>
      <c r="S172" s="18">
        <f t="shared" si="303"/>
        <v>8028768</v>
      </c>
      <c r="T172" s="18">
        <f t="shared" si="303"/>
        <v>0</v>
      </c>
      <c r="U172" s="18">
        <f t="shared" si="303"/>
        <v>0</v>
      </c>
      <c r="V172" s="18">
        <f t="shared" si="303"/>
        <v>8028768</v>
      </c>
      <c r="W172" s="18">
        <f t="shared" si="303"/>
        <v>0</v>
      </c>
      <c r="X172" s="67">
        <f t="shared" si="295"/>
        <v>0</v>
      </c>
      <c r="Y172" s="48"/>
      <c r="Z172" s="48"/>
      <c r="AA172" s="48">
        <f t="shared" si="217"/>
        <v>0</v>
      </c>
    </row>
    <row r="173" spans="1:27" s="1" customFormat="1" ht="60" x14ac:dyDescent="0.25">
      <c r="A173" s="41" t="s">
        <v>87</v>
      </c>
      <c r="B173" s="65"/>
      <c r="C173" s="65"/>
      <c r="D173" s="65"/>
      <c r="E173" s="62">
        <v>851</v>
      </c>
      <c r="F173" s="3" t="s">
        <v>115</v>
      </c>
      <c r="G173" s="3" t="s">
        <v>12</v>
      </c>
      <c r="H173" s="66" t="s">
        <v>125</v>
      </c>
      <c r="I173" s="3" t="s">
        <v>88</v>
      </c>
      <c r="J173" s="18">
        <f t="shared" si="303"/>
        <v>8028768</v>
      </c>
      <c r="K173" s="18">
        <f t="shared" si="303"/>
        <v>8028768</v>
      </c>
      <c r="L173" s="18">
        <f t="shared" si="303"/>
        <v>0</v>
      </c>
      <c r="M173" s="18">
        <f t="shared" si="303"/>
        <v>0</v>
      </c>
      <c r="N173" s="18">
        <f t="shared" si="303"/>
        <v>0</v>
      </c>
      <c r="O173" s="18">
        <f t="shared" si="303"/>
        <v>0</v>
      </c>
      <c r="P173" s="18">
        <f t="shared" si="303"/>
        <v>0</v>
      </c>
      <c r="Q173" s="18">
        <f t="shared" si="303"/>
        <v>0</v>
      </c>
      <c r="R173" s="18">
        <f t="shared" si="303"/>
        <v>8028768</v>
      </c>
      <c r="S173" s="18">
        <f t="shared" si="303"/>
        <v>8028768</v>
      </c>
      <c r="T173" s="18">
        <f t="shared" si="303"/>
        <v>0</v>
      </c>
      <c r="U173" s="18">
        <f t="shared" si="303"/>
        <v>0</v>
      </c>
      <c r="V173" s="18">
        <f t="shared" si="303"/>
        <v>8028768</v>
      </c>
      <c r="W173" s="18">
        <f t="shared" si="303"/>
        <v>0</v>
      </c>
      <c r="X173" s="67">
        <f t="shared" si="295"/>
        <v>0</v>
      </c>
      <c r="Y173" s="48"/>
      <c r="Z173" s="48"/>
      <c r="AA173" s="48">
        <f t="shared" si="217"/>
        <v>0</v>
      </c>
    </row>
    <row r="174" spans="1:27" s="1" customFormat="1" ht="15.75" customHeight="1" x14ac:dyDescent="0.25">
      <c r="A174" s="41" t="s">
        <v>89</v>
      </c>
      <c r="B174" s="65"/>
      <c r="C174" s="65"/>
      <c r="D174" s="65"/>
      <c r="E174" s="62">
        <v>851</v>
      </c>
      <c r="F174" s="3" t="s">
        <v>115</v>
      </c>
      <c r="G174" s="3" t="s">
        <v>12</v>
      </c>
      <c r="H174" s="66" t="s">
        <v>125</v>
      </c>
      <c r="I174" s="3" t="s">
        <v>90</v>
      </c>
      <c r="J174" s="18">
        <v>8028768</v>
      </c>
      <c r="K174" s="18">
        <f>J174</f>
        <v>8028768</v>
      </c>
      <c r="L174" s="18"/>
      <c r="M174" s="18"/>
      <c r="N174" s="18"/>
      <c r="O174" s="18">
        <f>N174</f>
        <v>0</v>
      </c>
      <c r="P174" s="18"/>
      <c r="Q174" s="18"/>
      <c r="R174" s="18">
        <v>8028768</v>
      </c>
      <c r="S174" s="18">
        <f t="shared" ref="S174" si="304">K174+O174</f>
        <v>8028768</v>
      </c>
      <c r="T174" s="18">
        <f t="shared" ref="T174" si="305">L174+P174</f>
        <v>0</v>
      </c>
      <c r="U174" s="18">
        <f t="shared" ref="U174" si="306">M174+Q174</f>
        <v>0</v>
      </c>
      <c r="V174" s="18">
        <v>8028768</v>
      </c>
      <c r="W174" s="18"/>
      <c r="X174" s="67">
        <f t="shared" si="295"/>
        <v>0</v>
      </c>
      <c r="Y174" s="48"/>
      <c r="Z174" s="48"/>
      <c r="AA174" s="48">
        <f t="shared" si="217"/>
        <v>0</v>
      </c>
    </row>
    <row r="175" spans="1:27" ht="45" x14ac:dyDescent="0.25">
      <c r="A175" s="41" t="s">
        <v>212</v>
      </c>
      <c r="B175" s="63"/>
      <c r="C175" s="63"/>
      <c r="D175" s="63"/>
      <c r="E175" s="62">
        <v>851</v>
      </c>
      <c r="F175" s="2" t="s">
        <v>115</v>
      </c>
      <c r="G175" s="2" t="s">
        <v>12</v>
      </c>
      <c r="H175" s="66" t="s">
        <v>198</v>
      </c>
      <c r="I175" s="2"/>
      <c r="J175" s="18">
        <f t="shared" ref="J175:W176" si="307">J176</f>
        <v>2682338.4</v>
      </c>
      <c r="K175" s="18">
        <f t="shared" si="307"/>
        <v>1915956</v>
      </c>
      <c r="L175" s="18">
        <f t="shared" si="307"/>
        <v>766382.4</v>
      </c>
      <c r="M175" s="18">
        <f t="shared" si="307"/>
        <v>0</v>
      </c>
      <c r="N175" s="18">
        <f t="shared" si="307"/>
        <v>0</v>
      </c>
      <c r="O175" s="18">
        <f t="shared" si="307"/>
        <v>0</v>
      </c>
      <c r="P175" s="18">
        <f t="shared" si="307"/>
        <v>0</v>
      </c>
      <c r="Q175" s="18">
        <f t="shared" si="307"/>
        <v>0</v>
      </c>
      <c r="R175" s="18">
        <f t="shared" si="307"/>
        <v>2682338.4</v>
      </c>
      <c r="S175" s="18">
        <f t="shared" si="307"/>
        <v>1915956</v>
      </c>
      <c r="T175" s="18">
        <f t="shared" si="307"/>
        <v>766382.4</v>
      </c>
      <c r="U175" s="18">
        <f t="shared" si="307"/>
        <v>0</v>
      </c>
      <c r="V175" s="18">
        <f t="shared" si="307"/>
        <v>2682338.4</v>
      </c>
      <c r="W175" s="18">
        <f t="shared" si="307"/>
        <v>631622.31999999995</v>
      </c>
      <c r="X175" s="67">
        <f t="shared" si="295"/>
        <v>23.547450985304465</v>
      </c>
      <c r="Y175" s="48"/>
      <c r="Z175" s="48"/>
      <c r="AA175" s="48">
        <f t="shared" si="217"/>
        <v>0</v>
      </c>
    </row>
    <row r="176" spans="1:27" ht="30" x14ac:dyDescent="0.25">
      <c r="A176" s="41" t="s">
        <v>118</v>
      </c>
      <c r="B176" s="63"/>
      <c r="C176" s="63"/>
      <c r="D176" s="63"/>
      <c r="E176" s="62">
        <v>851</v>
      </c>
      <c r="F176" s="2" t="s">
        <v>115</v>
      </c>
      <c r="G176" s="2" t="s">
        <v>12</v>
      </c>
      <c r="H176" s="66" t="s">
        <v>198</v>
      </c>
      <c r="I176" s="2" t="s">
        <v>119</v>
      </c>
      <c r="J176" s="18">
        <f t="shared" si="307"/>
        <v>2682338.4</v>
      </c>
      <c r="K176" s="18">
        <f t="shared" si="307"/>
        <v>1915956</v>
      </c>
      <c r="L176" s="18">
        <f t="shared" si="307"/>
        <v>766382.4</v>
      </c>
      <c r="M176" s="18">
        <f t="shared" si="307"/>
        <v>0</v>
      </c>
      <c r="N176" s="18">
        <f t="shared" si="307"/>
        <v>0</v>
      </c>
      <c r="O176" s="18">
        <f t="shared" si="307"/>
        <v>0</v>
      </c>
      <c r="P176" s="18">
        <f t="shared" si="307"/>
        <v>0</v>
      </c>
      <c r="Q176" s="18">
        <f t="shared" si="307"/>
        <v>0</v>
      </c>
      <c r="R176" s="18">
        <f t="shared" si="307"/>
        <v>2682338.4</v>
      </c>
      <c r="S176" s="18">
        <f t="shared" si="307"/>
        <v>1915956</v>
      </c>
      <c r="T176" s="18">
        <f t="shared" si="307"/>
        <v>766382.4</v>
      </c>
      <c r="U176" s="18">
        <f t="shared" si="307"/>
        <v>0</v>
      </c>
      <c r="V176" s="18">
        <f t="shared" si="307"/>
        <v>2682338.4</v>
      </c>
      <c r="W176" s="18">
        <f t="shared" si="307"/>
        <v>631622.31999999995</v>
      </c>
      <c r="X176" s="67">
        <f t="shared" si="295"/>
        <v>23.547450985304465</v>
      </c>
      <c r="Y176" s="48"/>
      <c r="Z176" s="48"/>
      <c r="AA176" s="48">
        <f t="shared" si="217"/>
        <v>0</v>
      </c>
    </row>
    <row r="177" spans="1:27" ht="60" x14ac:dyDescent="0.25">
      <c r="A177" s="41" t="s">
        <v>120</v>
      </c>
      <c r="B177" s="63"/>
      <c r="C177" s="63"/>
      <c r="D177" s="63"/>
      <c r="E177" s="62">
        <v>851</v>
      </c>
      <c r="F177" s="2" t="s">
        <v>115</v>
      </c>
      <c r="G177" s="2" t="s">
        <v>12</v>
      </c>
      <c r="H177" s="66" t="s">
        <v>198</v>
      </c>
      <c r="I177" s="2" t="s">
        <v>121</v>
      </c>
      <c r="J177" s="18">
        <v>2682338.4</v>
      </c>
      <c r="K177" s="18">
        <v>1915956</v>
      </c>
      <c r="L177" s="18">
        <v>766382.4</v>
      </c>
      <c r="M177" s="18"/>
      <c r="N177" s="18"/>
      <c r="O177" s="18"/>
      <c r="P177" s="18"/>
      <c r="Q177" s="18"/>
      <c r="R177" s="18">
        <v>2682338.4</v>
      </c>
      <c r="S177" s="18">
        <f t="shared" ref="S177" si="308">K177+O177</f>
        <v>1915956</v>
      </c>
      <c r="T177" s="18">
        <f t="shared" ref="T177" si="309">L177+P177</f>
        <v>766382.4</v>
      </c>
      <c r="U177" s="18">
        <f t="shared" ref="U177" si="310">M177+Q177</f>
        <v>0</v>
      </c>
      <c r="V177" s="18">
        <v>2682338.4</v>
      </c>
      <c r="W177" s="18">
        <f>180463.52+451158.8</f>
        <v>631622.31999999995</v>
      </c>
      <c r="X177" s="67">
        <f t="shared" si="295"/>
        <v>23.547450985304465</v>
      </c>
      <c r="Y177" s="48"/>
      <c r="Z177" s="48"/>
      <c r="AA177" s="48">
        <f t="shared" si="217"/>
        <v>0</v>
      </c>
    </row>
    <row r="178" spans="1:27" ht="28.5" x14ac:dyDescent="0.25">
      <c r="A178" s="70" t="s">
        <v>126</v>
      </c>
      <c r="B178" s="40"/>
      <c r="C178" s="40"/>
      <c r="D178" s="40"/>
      <c r="E178" s="62">
        <v>851</v>
      </c>
      <c r="F178" s="16" t="s">
        <v>115</v>
      </c>
      <c r="G178" s="16" t="s">
        <v>127</v>
      </c>
      <c r="H178" s="66" t="s">
        <v>57</v>
      </c>
      <c r="I178" s="16"/>
      <c r="J178" s="19">
        <f t="shared" ref="J178:W178" si="311">J179</f>
        <v>650778</v>
      </c>
      <c r="K178" s="19">
        <f t="shared" si="311"/>
        <v>650778</v>
      </c>
      <c r="L178" s="19">
        <f t="shared" si="311"/>
        <v>0</v>
      </c>
      <c r="M178" s="19">
        <f t="shared" si="311"/>
        <v>0</v>
      </c>
      <c r="N178" s="19">
        <f t="shared" si="311"/>
        <v>0</v>
      </c>
      <c r="O178" s="19">
        <f t="shared" si="311"/>
        <v>0</v>
      </c>
      <c r="P178" s="19">
        <f t="shared" si="311"/>
        <v>0</v>
      </c>
      <c r="Q178" s="19">
        <f t="shared" si="311"/>
        <v>0</v>
      </c>
      <c r="R178" s="19">
        <f t="shared" si="311"/>
        <v>650778</v>
      </c>
      <c r="S178" s="19">
        <f t="shared" si="311"/>
        <v>650778</v>
      </c>
      <c r="T178" s="19">
        <f t="shared" si="311"/>
        <v>0</v>
      </c>
      <c r="U178" s="19">
        <f t="shared" si="311"/>
        <v>0</v>
      </c>
      <c r="V178" s="19">
        <f t="shared" si="311"/>
        <v>650778</v>
      </c>
      <c r="W178" s="19">
        <f t="shared" si="311"/>
        <v>75654.44</v>
      </c>
      <c r="X178" s="67">
        <f t="shared" si="295"/>
        <v>11.625230109192382</v>
      </c>
      <c r="Y178" s="47"/>
      <c r="Z178" s="47"/>
      <c r="AA178" s="48">
        <f t="shared" si="217"/>
        <v>0</v>
      </c>
    </row>
    <row r="179" spans="1:27" ht="195" x14ac:dyDescent="0.25">
      <c r="A179" s="41" t="s">
        <v>229</v>
      </c>
      <c r="B179" s="62"/>
      <c r="C179" s="62"/>
      <c r="D179" s="62"/>
      <c r="E179" s="62">
        <v>851</v>
      </c>
      <c r="F179" s="2" t="s">
        <v>115</v>
      </c>
      <c r="G179" s="2" t="s">
        <v>127</v>
      </c>
      <c r="H179" s="66" t="s">
        <v>37</v>
      </c>
      <c r="I179" s="2"/>
      <c r="J179" s="18">
        <f t="shared" ref="J179" si="312">J180+J182</f>
        <v>650778</v>
      </c>
      <c r="K179" s="18">
        <f t="shared" ref="K179:U179" si="313">K180+K182</f>
        <v>650778</v>
      </c>
      <c r="L179" s="18">
        <f t="shared" si="313"/>
        <v>0</v>
      </c>
      <c r="M179" s="18">
        <f t="shared" si="313"/>
        <v>0</v>
      </c>
      <c r="N179" s="18">
        <f t="shared" si="313"/>
        <v>0</v>
      </c>
      <c r="O179" s="18">
        <f t="shared" ref="O179:R179" si="314">O180+O182</f>
        <v>0</v>
      </c>
      <c r="P179" s="18">
        <f t="shared" si="314"/>
        <v>0</v>
      </c>
      <c r="Q179" s="18">
        <f t="shared" si="314"/>
        <v>0</v>
      </c>
      <c r="R179" s="18">
        <f t="shared" si="314"/>
        <v>650778</v>
      </c>
      <c r="S179" s="18">
        <f t="shared" si="313"/>
        <v>650778</v>
      </c>
      <c r="T179" s="18">
        <f t="shared" si="313"/>
        <v>0</v>
      </c>
      <c r="U179" s="18">
        <f t="shared" si="313"/>
        <v>0</v>
      </c>
      <c r="V179" s="18">
        <f t="shared" ref="V179:W179" si="315">V180+V182</f>
        <v>650778</v>
      </c>
      <c r="W179" s="18">
        <f t="shared" si="315"/>
        <v>75654.44</v>
      </c>
      <c r="X179" s="67">
        <f t="shared" si="295"/>
        <v>11.625230109192382</v>
      </c>
      <c r="Y179" s="48"/>
      <c r="Z179" s="48"/>
      <c r="AA179" s="48">
        <f t="shared" si="217"/>
        <v>0</v>
      </c>
    </row>
    <row r="180" spans="1:27" ht="135" x14ac:dyDescent="0.25">
      <c r="A180" s="41" t="s">
        <v>14</v>
      </c>
      <c r="B180" s="62"/>
      <c r="C180" s="62"/>
      <c r="D180" s="62"/>
      <c r="E180" s="62">
        <v>851</v>
      </c>
      <c r="F180" s="3" t="s">
        <v>115</v>
      </c>
      <c r="G180" s="3" t="s">
        <v>127</v>
      </c>
      <c r="H180" s="66" t="s">
        <v>37</v>
      </c>
      <c r="I180" s="2" t="s">
        <v>16</v>
      </c>
      <c r="J180" s="18">
        <f t="shared" ref="J180:W180" si="316">J181</f>
        <v>413800</v>
      </c>
      <c r="K180" s="18">
        <f t="shared" si="316"/>
        <v>413800</v>
      </c>
      <c r="L180" s="18">
        <f t="shared" si="316"/>
        <v>0</v>
      </c>
      <c r="M180" s="18">
        <f t="shared" si="316"/>
        <v>0</v>
      </c>
      <c r="N180" s="18">
        <f t="shared" si="316"/>
        <v>0</v>
      </c>
      <c r="O180" s="18">
        <f t="shared" si="316"/>
        <v>0</v>
      </c>
      <c r="P180" s="18">
        <f t="shared" si="316"/>
        <v>0</v>
      </c>
      <c r="Q180" s="18">
        <f t="shared" si="316"/>
        <v>0</v>
      </c>
      <c r="R180" s="18">
        <f t="shared" si="316"/>
        <v>413800</v>
      </c>
      <c r="S180" s="18">
        <f t="shared" si="316"/>
        <v>413800</v>
      </c>
      <c r="T180" s="18">
        <f t="shared" si="316"/>
        <v>0</v>
      </c>
      <c r="U180" s="18">
        <f t="shared" si="316"/>
        <v>0</v>
      </c>
      <c r="V180" s="18">
        <f t="shared" si="316"/>
        <v>413800</v>
      </c>
      <c r="W180" s="18">
        <f t="shared" si="316"/>
        <v>71086.22</v>
      </c>
      <c r="X180" s="67">
        <f t="shared" si="295"/>
        <v>17.178883518608025</v>
      </c>
      <c r="Y180" s="48"/>
      <c r="Z180" s="48"/>
      <c r="AA180" s="48">
        <f t="shared" si="217"/>
        <v>0</v>
      </c>
    </row>
    <row r="181" spans="1:27" ht="45" x14ac:dyDescent="0.25">
      <c r="A181" s="41" t="s">
        <v>227</v>
      </c>
      <c r="B181" s="62"/>
      <c r="C181" s="62"/>
      <c r="D181" s="62"/>
      <c r="E181" s="62">
        <v>851</v>
      </c>
      <c r="F181" s="3" t="s">
        <v>115</v>
      </c>
      <c r="G181" s="3" t="s">
        <v>127</v>
      </c>
      <c r="H181" s="66" t="s">
        <v>37</v>
      </c>
      <c r="I181" s="2" t="s">
        <v>17</v>
      </c>
      <c r="J181" s="18">
        <v>413800</v>
      </c>
      <c r="K181" s="18">
        <f>J181</f>
        <v>413800</v>
      </c>
      <c r="L181" s="18"/>
      <c r="M181" s="18"/>
      <c r="N181" s="18"/>
      <c r="O181" s="18">
        <f>N181</f>
        <v>0</v>
      </c>
      <c r="P181" s="18"/>
      <c r="Q181" s="18"/>
      <c r="R181" s="18">
        <v>413800</v>
      </c>
      <c r="S181" s="18">
        <f t="shared" ref="S181" si="317">K181+O181</f>
        <v>413800</v>
      </c>
      <c r="T181" s="18">
        <f t="shared" ref="T181" si="318">L181+P181</f>
        <v>0</v>
      </c>
      <c r="U181" s="18">
        <f t="shared" ref="U181" si="319">M181+Q181</f>
        <v>0</v>
      </c>
      <c r="V181" s="18">
        <v>413800</v>
      </c>
      <c r="W181" s="18">
        <f>58157.71+12928.51</f>
        <v>71086.22</v>
      </c>
      <c r="X181" s="67">
        <f t="shared" si="295"/>
        <v>17.178883518608025</v>
      </c>
      <c r="Y181" s="48"/>
      <c r="Z181" s="48"/>
      <c r="AA181" s="48">
        <f t="shared" si="217"/>
        <v>0</v>
      </c>
    </row>
    <row r="182" spans="1:27" ht="60" x14ac:dyDescent="0.25">
      <c r="A182" s="41" t="s">
        <v>20</v>
      </c>
      <c r="B182" s="62"/>
      <c r="C182" s="62"/>
      <c r="D182" s="62"/>
      <c r="E182" s="62">
        <v>851</v>
      </c>
      <c r="F182" s="3" t="s">
        <v>115</v>
      </c>
      <c r="G182" s="3" t="s">
        <v>127</v>
      </c>
      <c r="H182" s="66" t="s">
        <v>37</v>
      </c>
      <c r="I182" s="2" t="s">
        <v>21</v>
      </c>
      <c r="J182" s="18">
        <f t="shared" ref="J182:W182" si="320">J183</f>
        <v>236978</v>
      </c>
      <c r="K182" s="18">
        <f t="shared" si="320"/>
        <v>236978</v>
      </c>
      <c r="L182" s="18">
        <f t="shared" si="320"/>
        <v>0</v>
      </c>
      <c r="M182" s="18">
        <f t="shared" si="320"/>
        <v>0</v>
      </c>
      <c r="N182" s="18">
        <f t="shared" si="320"/>
        <v>0</v>
      </c>
      <c r="O182" s="18">
        <f t="shared" si="320"/>
        <v>0</v>
      </c>
      <c r="P182" s="18">
        <f t="shared" si="320"/>
        <v>0</v>
      </c>
      <c r="Q182" s="18">
        <f t="shared" si="320"/>
        <v>0</v>
      </c>
      <c r="R182" s="18">
        <f t="shared" si="320"/>
        <v>236978</v>
      </c>
      <c r="S182" s="18">
        <f t="shared" si="320"/>
        <v>236978</v>
      </c>
      <c r="T182" s="18">
        <f t="shared" si="320"/>
        <v>0</v>
      </c>
      <c r="U182" s="18">
        <f t="shared" si="320"/>
        <v>0</v>
      </c>
      <c r="V182" s="18">
        <f t="shared" si="320"/>
        <v>236978</v>
      </c>
      <c r="W182" s="18">
        <f t="shared" si="320"/>
        <v>4568.22</v>
      </c>
      <c r="X182" s="67">
        <f t="shared" si="295"/>
        <v>1.9276979297656323</v>
      </c>
      <c r="Y182" s="48"/>
      <c r="Z182" s="48"/>
      <c r="AA182" s="48">
        <f t="shared" si="217"/>
        <v>0</v>
      </c>
    </row>
    <row r="183" spans="1:27" ht="60" x14ac:dyDescent="0.25">
      <c r="A183" s="41" t="s">
        <v>8</v>
      </c>
      <c r="B183" s="62"/>
      <c r="C183" s="62"/>
      <c r="D183" s="62"/>
      <c r="E183" s="62">
        <v>851</v>
      </c>
      <c r="F183" s="3" t="s">
        <v>115</v>
      </c>
      <c r="G183" s="3" t="s">
        <v>127</v>
      </c>
      <c r="H183" s="66" t="s">
        <v>37</v>
      </c>
      <c r="I183" s="2" t="s">
        <v>22</v>
      </c>
      <c r="J183" s="18">
        <v>236978</v>
      </c>
      <c r="K183" s="18">
        <f>J183</f>
        <v>236978</v>
      </c>
      <c r="L183" s="18"/>
      <c r="M183" s="18"/>
      <c r="N183" s="18"/>
      <c r="O183" s="18">
        <f>N183</f>
        <v>0</v>
      </c>
      <c r="P183" s="18"/>
      <c r="Q183" s="18"/>
      <c r="R183" s="18">
        <v>236978</v>
      </c>
      <c r="S183" s="18">
        <f t="shared" ref="S183" si="321">K183+O183</f>
        <v>236978</v>
      </c>
      <c r="T183" s="18">
        <f t="shared" ref="T183" si="322">L183+P183</f>
        <v>0</v>
      </c>
      <c r="U183" s="18">
        <f t="shared" ref="U183" si="323">M183+Q183</f>
        <v>0</v>
      </c>
      <c r="V183" s="18">
        <v>236978</v>
      </c>
      <c r="W183" s="18">
        <v>4568.22</v>
      </c>
      <c r="X183" s="67">
        <f t="shared" si="295"/>
        <v>1.9276979297656323</v>
      </c>
      <c r="Y183" s="48"/>
      <c r="Z183" s="48"/>
      <c r="AA183" s="48">
        <f t="shared" si="217"/>
        <v>0</v>
      </c>
    </row>
    <row r="184" spans="1:27" ht="18.75" customHeight="1" x14ac:dyDescent="0.25">
      <c r="A184" s="75" t="s">
        <v>130</v>
      </c>
      <c r="B184" s="30"/>
      <c r="C184" s="30"/>
      <c r="D184" s="30"/>
      <c r="E184" s="62">
        <v>851</v>
      </c>
      <c r="F184" s="14" t="s">
        <v>131</v>
      </c>
      <c r="G184" s="14"/>
      <c r="H184" s="66" t="s">
        <v>57</v>
      </c>
      <c r="I184" s="14"/>
      <c r="J184" s="23" t="e">
        <f t="shared" ref="J184" si="324">J189+J185</f>
        <v>#REF!</v>
      </c>
      <c r="K184" s="23" t="e">
        <f t="shared" ref="K184:U184" si="325">K189+K185</f>
        <v>#REF!</v>
      </c>
      <c r="L184" s="23" t="e">
        <f t="shared" si="325"/>
        <v>#REF!</v>
      </c>
      <c r="M184" s="23" t="e">
        <f t="shared" si="325"/>
        <v>#REF!</v>
      </c>
      <c r="N184" s="23" t="e">
        <f t="shared" si="325"/>
        <v>#REF!</v>
      </c>
      <c r="O184" s="23" t="e">
        <f t="shared" ref="O184:R184" si="326">O189+O185</f>
        <v>#REF!</v>
      </c>
      <c r="P184" s="23" t="e">
        <f t="shared" si="326"/>
        <v>#REF!</v>
      </c>
      <c r="Q184" s="23" t="e">
        <f t="shared" si="326"/>
        <v>#REF!</v>
      </c>
      <c r="R184" s="23">
        <f t="shared" si="326"/>
        <v>1631526</v>
      </c>
      <c r="S184" s="23">
        <f t="shared" si="325"/>
        <v>0</v>
      </c>
      <c r="T184" s="23">
        <f t="shared" si="325"/>
        <v>1363526</v>
      </c>
      <c r="U184" s="23">
        <f t="shared" si="325"/>
        <v>268000</v>
      </c>
      <c r="V184" s="23">
        <f t="shared" ref="V184:W184" si="327">V189+V185</f>
        <v>1631526</v>
      </c>
      <c r="W184" s="23">
        <f t="shared" si="327"/>
        <v>150753.18</v>
      </c>
      <c r="X184" s="67">
        <f t="shared" si="295"/>
        <v>9.2400108855145415</v>
      </c>
      <c r="Y184" s="46"/>
      <c r="Z184" s="46"/>
      <c r="AA184" s="48">
        <f t="shared" si="217"/>
        <v>0</v>
      </c>
    </row>
    <row r="185" spans="1:27" x14ac:dyDescent="0.25">
      <c r="A185" s="70" t="s">
        <v>223</v>
      </c>
      <c r="B185" s="40"/>
      <c r="C185" s="40"/>
      <c r="D185" s="40"/>
      <c r="E185" s="62">
        <v>851</v>
      </c>
      <c r="F185" s="16" t="s">
        <v>131</v>
      </c>
      <c r="G185" s="16" t="s">
        <v>10</v>
      </c>
      <c r="H185" s="66" t="s">
        <v>57</v>
      </c>
      <c r="I185" s="16"/>
      <c r="J185" s="19">
        <f t="shared" ref="J185:W187" si="328">J186</f>
        <v>843026</v>
      </c>
      <c r="K185" s="19">
        <f t="shared" si="328"/>
        <v>0</v>
      </c>
      <c r="L185" s="19">
        <f t="shared" si="328"/>
        <v>843026</v>
      </c>
      <c r="M185" s="19">
        <f t="shared" si="328"/>
        <v>0</v>
      </c>
      <c r="N185" s="19">
        <f t="shared" si="328"/>
        <v>0</v>
      </c>
      <c r="O185" s="19">
        <f t="shared" si="328"/>
        <v>0</v>
      </c>
      <c r="P185" s="19">
        <f t="shared" si="328"/>
        <v>0</v>
      </c>
      <c r="Q185" s="19">
        <f t="shared" si="328"/>
        <v>0</v>
      </c>
      <c r="R185" s="19">
        <f t="shared" si="328"/>
        <v>843026</v>
      </c>
      <c r="S185" s="19">
        <f t="shared" si="328"/>
        <v>0</v>
      </c>
      <c r="T185" s="19">
        <f t="shared" si="328"/>
        <v>843026</v>
      </c>
      <c r="U185" s="19">
        <f t="shared" si="328"/>
        <v>0</v>
      </c>
      <c r="V185" s="19">
        <f t="shared" si="328"/>
        <v>843026</v>
      </c>
      <c r="W185" s="19">
        <f t="shared" si="328"/>
        <v>0</v>
      </c>
      <c r="X185" s="67">
        <f t="shared" si="295"/>
        <v>0</v>
      </c>
      <c r="Y185" s="47"/>
      <c r="Z185" s="47"/>
      <c r="AA185" s="48">
        <f t="shared" si="217"/>
        <v>0</v>
      </c>
    </row>
    <row r="186" spans="1:27" ht="60.75" customHeight="1" x14ac:dyDescent="0.25">
      <c r="A186" s="41" t="s">
        <v>238</v>
      </c>
      <c r="B186" s="65"/>
      <c r="C186" s="65"/>
      <c r="D186" s="65"/>
      <c r="E186" s="62">
        <v>851</v>
      </c>
      <c r="F186" s="2" t="s">
        <v>131</v>
      </c>
      <c r="G186" s="2" t="s">
        <v>10</v>
      </c>
      <c r="H186" s="66" t="s">
        <v>239</v>
      </c>
      <c r="I186" s="2"/>
      <c r="J186" s="18">
        <f t="shared" si="328"/>
        <v>843026</v>
      </c>
      <c r="K186" s="18">
        <f t="shared" si="328"/>
        <v>0</v>
      </c>
      <c r="L186" s="18">
        <f t="shared" si="328"/>
        <v>843026</v>
      </c>
      <c r="M186" s="18">
        <f t="shared" si="328"/>
        <v>0</v>
      </c>
      <c r="N186" s="18">
        <f t="shared" si="328"/>
        <v>0</v>
      </c>
      <c r="O186" s="18">
        <f t="shared" si="328"/>
        <v>0</v>
      </c>
      <c r="P186" s="18">
        <f t="shared" si="328"/>
        <v>0</v>
      </c>
      <c r="Q186" s="18">
        <f t="shared" si="328"/>
        <v>0</v>
      </c>
      <c r="R186" s="18">
        <f t="shared" si="328"/>
        <v>843026</v>
      </c>
      <c r="S186" s="18">
        <f t="shared" si="328"/>
        <v>0</v>
      </c>
      <c r="T186" s="18">
        <f t="shared" si="328"/>
        <v>843026</v>
      </c>
      <c r="U186" s="18">
        <f t="shared" si="328"/>
        <v>0</v>
      </c>
      <c r="V186" s="18">
        <f t="shared" si="328"/>
        <v>843026</v>
      </c>
      <c r="W186" s="18">
        <f t="shared" si="328"/>
        <v>0</v>
      </c>
      <c r="X186" s="67">
        <f t="shared" si="295"/>
        <v>0</v>
      </c>
      <c r="Y186" s="48"/>
      <c r="Z186" s="48"/>
      <c r="AA186" s="48">
        <f t="shared" si="217"/>
        <v>0</v>
      </c>
    </row>
    <row r="187" spans="1:27" ht="60" x14ac:dyDescent="0.25">
      <c r="A187" s="41" t="s">
        <v>20</v>
      </c>
      <c r="B187" s="65"/>
      <c r="C187" s="65"/>
      <c r="D187" s="65"/>
      <c r="E187" s="62">
        <v>851</v>
      </c>
      <c r="F187" s="2" t="s">
        <v>131</v>
      </c>
      <c r="G187" s="2" t="s">
        <v>10</v>
      </c>
      <c r="H187" s="66" t="s">
        <v>239</v>
      </c>
      <c r="I187" s="2" t="s">
        <v>21</v>
      </c>
      <c r="J187" s="18">
        <f t="shared" si="328"/>
        <v>843026</v>
      </c>
      <c r="K187" s="18">
        <f t="shared" si="328"/>
        <v>0</v>
      </c>
      <c r="L187" s="18">
        <f t="shared" si="328"/>
        <v>843026</v>
      </c>
      <c r="M187" s="18">
        <f t="shared" si="328"/>
        <v>0</v>
      </c>
      <c r="N187" s="18">
        <f t="shared" si="328"/>
        <v>0</v>
      </c>
      <c r="O187" s="18">
        <f t="shared" si="328"/>
        <v>0</v>
      </c>
      <c r="P187" s="18">
        <f t="shared" si="328"/>
        <v>0</v>
      </c>
      <c r="Q187" s="18">
        <f t="shared" si="328"/>
        <v>0</v>
      </c>
      <c r="R187" s="18">
        <f t="shared" si="328"/>
        <v>843026</v>
      </c>
      <c r="S187" s="18">
        <f t="shared" si="328"/>
        <v>0</v>
      </c>
      <c r="T187" s="18">
        <f t="shared" si="328"/>
        <v>843026</v>
      </c>
      <c r="U187" s="18">
        <f t="shared" si="328"/>
        <v>0</v>
      </c>
      <c r="V187" s="18">
        <f t="shared" si="328"/>
        <v>843026</v>
      </c>
      <c r="W187" s="18">
        <f t="shared" si="328"/>
        <v>0</v>
      </c>
      <c r="X187" s="67">
        <f t="shared" si="295"/>
        <v>0</v>
      </c>
      <c r="Y187" s="48"/>
      <c r="Z187" s="48"/>
      <c r="AA187" s="48">
        <f t="shared" si="217"/>
        <v>0</v>
      </c>
    </row>
    <row r="188" spans="1:27" ht="60" x14ac:dyDescent="0.25">
      <c r="A188" s="41" t="s">
        <v>8</v>
      </c>
      <c r="B188" s="65"/>
      <c r="C188" s="65"/>
      <c r="D188" s="65"/>
      <c r="E188" s="62">
        <v>851</v>
      </c>
      <c r="F188" s="2" t="s">
        <v>131</v>
      </c>
      <c r="G188" s="2" t="s">
        <v>10</v>
      </c>
      <c r="H188" s="66" t="s">
        <v>239</v>
      </c>
      <c r="I188" s="2" t="s">
        <v>22</v>
      </c>
      <c r="J188" s="18">
        <v>843026</v>
      </c>
      <c r="K188" s="23"/>
      <c r="L188" s="18">
        <f>J188</f>
        <v>843026</v>
      </c>
      <c r="M188" s="23"/>
      <c r="N188" s="18"/>
      <c r="O188" s="23"/>
      <c r="P188" s="18">
        <f>N188</f>
        <v>0</v>
      </c>
      <c r="Q188" s="23"/>
      <c r="R188" s="18">
        <v>843026</v>
      </c>
      <c r="S188" s="18">
        <f t="shared" ref="S188" si="329">K188+O188</f>
        <v>0</v>
      </c>
      <c r="T188" s="18">
        <f t="shared" ref="T188" si="330">L188+P188</f>
        <v>843026</v>
      </c>
      <c r="U188" s="18">
        <f t="shared" ref="U188" si="331">M188+Q188</f>
        <v>0</v>
      </c>
      <c r="V188" s="18">
        <v>843026</v>
      </c>
      <c r="W188" s="18"/>
      <c r="X188" s="67">
        <f t="shared" si="295"/>
        <v>0</v>
      </c>
      <c r="Y188" s="46"/>
      <c r="Z188" s="46"/>
      <c r="AA188" s="48">
        <f t="shared" ref="AA188:AA248" si="332">R188-V188</f>
        <v>0</v>
      </c>
    </row>
    <row r="189" spans="1:27" x14ac:dyDescent="0.25">
      <c r="A189" s="70" t="s">
        <v>132</v>
      </c>
      <c r="B189" s="24"/>
      <c r="C189" s="24"/>
      <c r="D189" s="24"/>
      <c r="E189" s="62">
        <v>851</v>
      </c>
      <c r="F189" s="16" t="s">
        <v>131</v>
      </c>
      <c r="G189" s="16" t="s">
        <v>52</v>
      </c>
      <c r="H189" s="66" t="s">
        <v>57</v>
      </c>
      <c r="I189" s="16"/>
      <c r="J189" s="19" t="e">
        <f>J190+J195+J203+J200+#REF!</f>
        <v>#REF!</v>
      </c>
      <c r="K189" s="19" t="e">
        <f>K190+K195+K203+K200+#REF!</f>
        <v>#REF!</v>
      </c>
      <c r="L189" s="19" t="e">
        <f>L190+L195+L203+L200+#REF!</f>
        <v>#REF!</v>
      </c>
      <c r="M189" s="19" t="e">
        <f>M190+M195+M203+M200+#REF!</f>
        <v>#REF!</v>
      </c>
      <c r="N189" s="19" t="e">
        <f>N190+N195+N203+N200+#REF!</f>
        <v>#REF!</v>
      </c>
      <c r="O189" s="19" t="e">
        <f>O190+O195+O203+O200+#REF!</f>
        <v>#REF!</v>
      </c>
      <c r="P189" s="19" t="e">
        <f>P190+P195+P203+P200+#REF!</f>
        <v>#REF!</v>
      </c>
      <c r="Q189" s="19" t="e">
        <f>Q190+Q195+Q203+Q200+#REF!</f>
        <v>#REF!</v>
      </c>
      <c r="R189" s="19">
        <f>R190+R195+R203+R200</f>
        <v>788500</v>
      </c>
      <c r="S189" s="19">
        <f t="shared" ref="S189:W189" si="333">S190+S195+S203+S200</f>
        <v>0</v>
      </c>
      <c r="T189" s="19">
        <f t="shared" si="333"/>
        <v>520500</v>
      </c>
      <c r="U189" s="19">
        <f t="shared" si="333"/>
        <v>268000</v>
      </c>
      <c r="V189" s="19">
        <f t="shared" si="333"/>
        <v>788500</v>
      </c>
      <c r="W189" s="19">
        <f t="shared" si="333"/>
        <v>150753.18</v>
      </c>
      <c r="X189" s="67">
        <f t="shared" si="295"/>
        <v>19.118982878883955</v>
      </c>
      <c r="Y189" s="47"/>
      <c r="Z189" s="47"/>
      <c r="AA189" s="48">
        <f t="shared" si="332"/>
        <v>0</v>
      </c>
    </row>
    <row r="190" spans="1:27" s="36" customFormat="1" ht="45" x14ac:dyDescent="0.25">
      <c r="A190" s="41" t="s">
        <v>133</v>
      </c>
      <c r="B190" s="65"/>
      <c r="C190" s="65"/>
      <c r="D190" s="65"/>
      <c r="E190" s="62">
        <v>851</v>
      </c>
      <c r="F190" s="2" t="s">
        <v>131</v>
      </c>
      <c r="G190" s="2" t="s">
        <v>52</v>
      </c>
      <c r="H190" s="66" t="s">
        <v>134</v>
      </c>
      <c r="I190" s="2"/>
      <c r="J190" s="18">
        <f t="shared" ref="J190" si="334">J191+J193</f>
        <v>99900</v>
      </c>
      <c r="K190" s="18">
        <f t="shared" ref="K190:U190" si="335">K191+K193</f>
        <v>0</v>
      </c>
      <c r="L190" s="18">
        <f t="shared" si="335"/>
        <v>99900</v>
      </c>
      <c r="M190" s="18">
        <f t="shared" si="335"/>
        <v>0</v>
      </c>
      <c r="N190" s="18">
        <f t="shared" si="335"/>
        <v>0</v>
      </c>
      <c r="O190" s="18">
        <f t="shared" ref="O190:R190" si="336">O191+O193</f>
        <v>0</v>
      </c>
      <c r="P190" s="18">
        <f t="shared" si="336"/>
        <v>0</v>
      </c>
      <c r="Q190" s="18">
        <f t="shared" si="336"/>
        <v>0</v>
      </c>
      <c r="R190" s="18">
        <f t="shared" si="336"/>
        <v>99900</v>
      </c>
      <c r="S190" s="18">
        <f t="shared" si="335"/>
        <v>0</v>
      </c>
      <c r="T190" s="18">
        <f t="shared" si="335"/>
        <v>99900</v>
      </c>
      <c r="U190" s="18">
        <f t="shared" si="335"/>
        <v>0</v>
      </c>
      <c r="V190" s="18">
        <f t="shared" ref="V190:W190" si="337">V191+V193</f>
        <v>99900</v>
      </c>
      <c r="W190" s="18">
        <f t="shared" si="337"/>
        <v>28732.32</v>
      </c>
      <c r="X190" s="67">
        <f t="shared" si="295"/>
        <v>28.76108108108108</v>
      </c>
      <c r="Y190" s="48"/>
      <c r="Z190" s="48"/>
      <c r="AA190" s="48">
        <f t="shared" si="332"/>
        <v>0</v>
      </c>
    </row>
    <row r="191" spans="1:27" s="36" customFormat="1" ht="135" x14ac:dyDescent="0.25">
      <c r="A191" s="41" t="s">
        <v>14</v>
      </c>
      <c r="B191" s="65"/>
      <c r="C191" s="65"/>
      <c r="D191" s="65"/>
      <c r="E191" s="62">
        <v>851</v>
      </c>
      <c r="F191" s="2" t="s">
        <v>131</v>
      </c>
      <c r="G191" s="2" t="s">
        <v>52</v>
      </c>
      <c r="H191" s="66" t="s">
        <v>134</v>
      </c>
      <c r="I191" s="2" t="s">
        <v>16</v>
      </c>
      <c r="J191" s="18">
        <f t="shared" ref="J191:W191" si="338">J192</f>
        <v>26000</v>
      </c>
      <c r="K191" s="18">
        <f t="shared" si="338"/>
        <v>0</v>
      </c>
      <c r="L191" s="18">
        <f t="shared" si="338"/>
        <v>26000</v>
      </c>
      <c r="M191" s="18">
        <f t="shared" si="338"/>
        <v>0</v>
      </c>
      <c r="N191" s="18">
        <f t="shared" si="338"/>
        <v>0</v>
      </c>
      <c r="O191" s="18">
        <f t="shared" si="338"/>
        <v>0</v>
      </c>
      <c r="P191" s="18">
        <f t="shared" si="338"/>
        <v>0</v>
      </c>
      <c r="Q191" s="18">
        <f t="shared" si="338"/>
        <v>0</v>
      </c>
      <c r="R191" s="18">
        <f t="shared" si="338"/>
        <v>26000</v>
      </c>
      <c r="S191" s="18">
        <f t="shared" si="338"/>
        <v>0</v>
      </c>
      <c r="T191" s="18">
        <f t="shared" si="338"/>
        <v>26000</v>
      </c>
      <c r="U191" s="18">
        <f t="shared" si="338"/>
        <v>0</v>
      </c>
      <c r="V191" s="18">
        <f t="shared" si="338"/>
        <v>26000</v>
      </c>
      <c r="W191" s="18">
        <f t="shared" si="338"/>
        <v>0</v>
      </c>
      <c r="X191" s="67">
        <f t="shared" si="295"/>
        <v>0</v>
      </c>
      <c r="Y191" s="48"/>
      <c r="Z191" s="48"/>
      <c r="AA191" s="48">
        <f t="shared" si="332"/>
        <v>0</v>
      </c>
    </row>
    <row r="192" spans="1:27" s="36" customFormat="1" ht="45" x14ac:dyDescent="0.25">
      <c r="A192" s="41" t="s">
        <v>7</v>
      </c>
      <c r="B192" s="65"/>
      <c r="C192" s="65"/>
      <c r="D192" s="65"/>
      <c r="E192" s="62">
        <v>851</v>
      </c>
      <c r="F192" s="2" t="s">
        <v>131</v>
      </c>
      <c r="G192" s="2" t="s">
        <v>52</v>
      </c>
      <c r="H192" s="66" t="s">
        <v>134</v>
      </c>
      <c r="I192" s="2" t="s">
        <v>63</v>
      </c>
      <c r="J192" s="18">
        <v>26000</v>
      </c>
      <c r="K192" s="18"/>
      <c r="L192" s="18">
        <f>J192</f>
        <v>26000</v>
      </c>
      <c r="M192" s="18"/>
      <c r="N192" s="18"/>
      <c r="O192" s="18"/>
      <c r="P192" s="18">
        <f>N192</f>
        <v>0</v>
      </c>
      <c r="Q192" s="18"/>
      <c r="R192" s="18">
        <v>26000</v>
      </c>
      <c r="S192" s="18">
        <f t="shared" ref="S192:S250" si="339">K192+O192</f>
        <v>0</v>
      </c>
      <c r="T192" s="18">
        <f t="shared" ref="T192:T250" si="340">L192+P192</f>
        <v>26000</v>
      </c>
      <c r="U192" s="18">
        <f t="shared" ref="U192:U250" si="341">M192+Q192</f>
        <v>0</v>
      </c>
      <c r="V192" s="18">
        <v>26000</v>
      </c>
      <c r="W192" s="18"/>
      <c r="X192" s="67">
        <f t="shared" si="295"/>
        <v>0</v>
      </c>
      <c r="Y192" s="48"/>
      <c r="Z192" s="48"/>
      <c r="AA192" s="48">
        <f t="shared" si="332"/>
        <v>0</v>
      </c>
    </row>
    <row r="193" spans="1:27" ht="60" x14ac:dyDescent="0.25">
      <c r="A193" s="41" t="s">
        <v>20</v>
      </c>
      <c r="B193" s="63"/>
      <c r="C193" s="63"/>
      <c r="D193" s="63"/>
      <c r="E193" s="62">
        <v>851</v>
      </c>
      <c r="F193" s="2" t="s">
        <v>131</v>
      </c>
      <c r="G193" s="2" t="s">
        <v>52</v>
      </c>
      <c r="H193" s="66" t="s">
        <v>134</v>
      </c>
      <c r="I193" s="2" t="s">
        <v>21</v>
      </c>
      <c r="J193" s="18">
        <f t="shared" ref="J193:W193" si="342">J194</f>
        <v>73900</v>
      </c>
      <c r="K193" s="18">
        <f t="shared" si="342"/>
        <v>0</v>
      </c>
      <c r="L193" s="18">
        <f t="shared" si="342"/>
        <v>73900</v>
      </c>
      <c r="M193" s="18">
        <f t="shared" si="342"/>
        <v>0</v>
      </c>
      <c r="N193" s="18">
        <f t="shared" si="342"/>
        <v>0</v>
      </c>
      <c r="O193" s="18">
        <f t="shared" si="342"/>
        <v>0</v>
      </c>
      <c r="P193" s="18">
        <f t="shared" si="342"/>
        <v>0</v>
      </c>
      <c r="Q193" s="18">
        <f t="shared" si="342"/>
        <v>0</v>
      </c>
      <c r="R193" s="18">
        <f t="shared" si="342"/>
        <v>73900</v>
      </c>
      <c r="S193" s="18">
        <f t="shared" si="342"/>
        <v>0</v>
      </c>
      <c r="T193" s="18">
        <f t="shared" si="342"/>
        <v>73900</v>
      </c>
      <c r="U193" s="18">
        <f t="shared" si="342"/>
        <v>0</v>
      </c>
      <c r="V193" s="18">
        <f t="shared" si="342"/>
        <v>73900</v>
      </c>
      <c r="W193" s="18">
        <f t="shared" si="342"/>
        <v>28732.32</v>
      </c>
      <c r="X193" s="67">
        <f t="shared" si="295"/>
        <v>38.879999999999995</v>
      </c>
      <c r="Y193" s="48"/>
      <c r="Z193" s="48"/>
      <c r="AA193" s="48">
        <f t="shared" si="332"/>
        <v>0</v>
      </c>
    </row>
    <row r="194" spans="1:27" ht="60" x14ac:dyDescent="0.25">
      <c r="A194" s="41" t="s">
        <v>8</v>
      </c>
      <c r="B194" s="65"/>
      <c r="C194" s="65"/>
      <c r="D194" s="65"/>
      <c r="E194" s="62">
        <v>851</v>
      </c>
      <c r="F194" s="2" t="s">
        <v>131</v>
      </c>
      <c r="G194" s="2" t="s">
        <v>52</v>
      </c>
      <c r="H194" s="66" t="s">
        <v>134</v>
      </c>
      <c r="I194" s="2" t="s">
        <v>22</v>
      </c>
      <c r="J194" s="18">
        <v>73900</v>
      </c>
      <c r="K194" s="18"/>
      <c r="L194" s="18">
        <f>J194</f>
        <v>73900</v>
      </c>
      <c r="M194" s="18"/>
      <c r="N194" s="18"/>
      <c r="O194" s="18"/>
      <c r="P194" s="18">
        <f>N194</f>
        <v>0</v>
      </c>
      <c r="Q194" s="18"/>
      <c r="R194" s="18">
        <v>73900</v>
      </c>
      <c r="S194" s="18">
        <f t="shared" si="339"/>
        <v>0</v>
      </c>
      <c r="T194" s="18">
        <f t="shared" si="340"/>
        <v>73900</v>
      </c>
      <c r="U194" s="18">
        <f t="shared" si="341"/>
        <v>0</v>
      </c>
      <c r="V194" s="18">
        <v>73900</v>
      </c>
      <c r="W194" s="18">
        <v>28732.32</v>
      </c>
      <c r="X194" s="67">
        <f t="shared" si="295"/>
        <v>38.879999999999995</v>
      </c>
      <c r="Y194" s="48"/>
      <c r="Z194" s="48"/>
      <c r="AA194" s="48">
        <f t="shared" si="332"/>
        <v>0</v>
      </c>
    </row>
    <row r="195" spans="1:27" ht="45" x14ac:dyDescent="0.25">
      <c r="A195" s="41" t="s">
        <v>135</v>
      </c>
      <c r="B195" s="24"/>
      <c r="C195" s="24"/>
      <c r="D195" s="24"/>
      <c r="E195" s="62">
        <v>851</v>
      </c>
      <c r="F195" s="2" t="s">
        <v>131</v>
      </c>
      <c r="G195" s="2" t="s">
        <v>52</v>
      </c>
      <c r="H195" s="66" t="s">
        <v>136</v>
      </c>
      <c r="I195" s="2"/>
      <c r="J195" s="18">
        <f t="shared" ref="J195" si="343">J198+J196</f>
        <v>410600</v>
      </c>
      <c r="K195" s="18">
        <f t="shared" ref="K195:U195" si="344">K198+K196</f>
        <v>0</v>
      </c>
      <c r="L195" s="18">
        <f t="shared" si="344"/>
        <v>410600</v>
      </c>
      <c r="M195" s="18">
        <f t="shared" si="344"/>
        <v>0</v>
      </c>
      <c r="N195" s="18">
        <f t="shared" si="344"/>
        <v>0</v>
      </c>
      <c r="O195" s="18">
        <f t="shared" ref="O195:R195" si="345">O198+O196</f>
        <v>0</v>
      </c>
      <c r="P195" s="18">
        <f t="shared" si="345"/>
        <v>0</v>
      </c>
      <c r="Q195" s="18">
        <f t="shared" si="345"/>
        <v>0</v>
      </c>
      <c r="R195" s="18">
        <f t="shared" si="345"/>
        <v>410600</v>
      </c>
      <c r="S195" s="18">
        <f t="shared" si="344"/>
        <v>0</v>
      </c>
      <c r="T195" s="18">
        <f t="shared" si="344"/>
        <v>410600</v>
      </c>
      <c r="U195" s="18">
        <f t="shared" si="344"/>
        <v>0</v>
      </c>
      <c r="V195" s="18">
        <f t="shared" ref="V195:W195" si="346">V198+V196</f>
        <v>410600</v>
      </c>
      <c r="W195" s="18">
        <f t="shared" si="346"/>
        <v>65540.149999999994</v>
      </c>
      <c r="X195" s="67">
        <f t="shared" si="295"/>
        <v>15.962043351193374</v>
      </c>
      <c r="Y195" s="48"/>
      <c r="Z195" s="48"/>
      <c r="AA195" s="48">
        <f t="shared" si="332"/>
        <v>0</v>
      </c>
    </row>
    <row r="196" spans="1:27" ht="135" x14ac:dyDescent="0.25">
      <c r="A196" s="41" t="s">
        <v>14</v>
      </c>
      <c r="B196" s="65"/>
      <c r="C196" s="65"/>
      <c r="D196" s="65"/>
      <c r="E196" s="62">
        <v>851</v>
      </c>
      <c r="F196" s="2" t="s">
        <v>131</v>
      </c>
      <c r="G196" s="2" t="s">
        <v>52</v>
      </c>
      <c r="H196" s="66" t="s">
        <v>136</v>
      </c>
      <c r="I196" s="2" t="s">
        <v>16</v>
      </c>
      <c r="J196" s="18">
        <f t="shared" ref="J196:W196" si="347">J197</f>
        <v>211200</v>
      </c>
      <c r="K196" s="18">
        <f t="shared" si="347"/>
        <v>0</v>
      </c>
      <c r="L196" s="18">
        <f t="shared" si="347"/>
        <v>211200</v>
      </c>
      <c r="M196" s="18">
        <f t="shared" si="347"/>
        <v>0</v>
      </c>
      <c r="N196" s="18">
        <f t="shared" si="347"/>
        <v>0</v>
      </c>
      <c r="O196" s="18">
        <f t="shared" si="347"/>
        <v>0</v>
      </c>
      <c r="P196" s="18">
        <f t="shared" si="347"/>
        <v>0</v>
      </c>
      <c r="Q196" s="18">
        <f t="shared" si="347"/>
        <v>0</v>
      </c>
      <c r="R196" s="18">
        <f t="shared" si="347"/>
        <v>211200</v>
      </c>
      <c r="S196" s="18">
        <f t="shared" si="347"/>
        <v>0</v>
      </c>
      <c r="T196" s="18">
        <f t="shared" si="347"/>
        <v>211200</v>
      </c>
      <c r="U196" s="18">
        <f t="shared" si="347"/>
        <v>0</v>
      </c>
      <c r="V196" s="18">
        <f t="shared" si="347"/>
        <v>211200</v>
      </c>
      <c r="W196" s="18">
        <f t="shared" si="347"/>
        <v>35800</v>
      </c>
      <c r="X196" s="67">
        <f t="shared" si="295"/>
        <v>16.950757575757574</v>
      </c>
      <c r="Y196" s="48"/>
      <c r="Z196" s="48"/>
      <c r="AA196" s="48">
        <f t="shared" si="332"/>
        <v>0</v>
      </c>
    </row>
    <row r="197" spans="1:27" ht="45" x14ac:dyDescent="0.25">
      <c r="A197" s="41" t="s">
        <v>7</v>
      </c>
      <c r="B197" s="65"/>
      <c r="C197" s="65"/>
      <c r="D197" s="65"/>
      <c r="E197" s="62">
        <v>851</v>
      </c>
      <c r="F197" s="2" t="s">
        <v>131</v>
      </c>
      <c r="G197" s="2" t="s">
        <v>52</v>
      </c>
      <c r="H197" s="66" t="s">
        <v>136</v>
      </c>
      <c r="I197" s="2" t="s">
        <v>63</v>
      </c>
      <c r="J197" s="18">
        <v>211200</v>
      </c>
      <c r="K197" s="18"/>
      <c r="L197" s="18">
        <f>J197</f>
        <v>211200</v>
      </c>
      <c r="M197" s="18"/>
      <c r="N197" s="18"/>
      <c r="O197" s="18"/>
      <c r="P197" s="18">
        <f>N197</f>
        <v>0</v>
      </c>
      <c r="Q197" s="18"/>
      <c r="R197" s="18">
        <v>211200</v>
      </c>
      <c r="S197" s="18">
        <f t="shared" si="339"/>
        <v>0</v>
      </c>
      <c r="T197" s="18">
        <f t="shared" si="340"/>
        <v>211200</v>
      </c>
      <c r="U197" s="18">
        <f t="shared" si="341"/>
        <v>0</v>
      </c>
      <c r="V197" s="18">
        <v>211200</v>
      </c>
      <c r="W197" s="18">
        <v>35800</v>
      </c>
      <c r="X197" s="67">
        <f t="shared" si="295"/>
        <v>16.950757575757574</v>
      </c>
      <c r="Y197" s="48"/>
      <c r="Z197" s="48"/>
      <c r="AA197" s="48">
        <f t="shared" si="332"/>
        <v>0</v>
      </c>
    </row>
    <row r="198" spans="1:27" ht="60" x14ac:dyDescent="0.25">
      <c r="A198" s="41" t="s">
        <v>20</v>
      </c>
      <c r="B198" s="24"/>
      <c r="C198" s="24"/>
      <c r="D198" s="24"/>
      <c r="E198" s="62">
        <v>851</v>
      </c>
      <c r="F198" s="2" t="s">
        <v>131</v>
      </c>
      <c r="G198" s="2" t="s">
        <v>52</v>
      </c>
      <c r="H198" s="66" t="s">
        <v>136</v>
      </c>
      <c r="I198" s="2" t="s">
        <v>21</v>
      </c>
      <c r="J198" s="18">
        <f t="shared" ref="J198:W198" si="348">J199</f>
        <v>199400</v>
      </c>
      <c r="K198" s="18">
        <f t="shared" si="348"/>
        <v>0</v>
      </c>
      <c r="L198" s="18">
        <f t="shared" si="348"/>
        <v>199400</v>
      </c>
      <c r="M198" s="18">
        <f t="shared" si="348"/>
        <v>0</v>
      </c>
      <c r="N198" s="18">
        <f t="shared" si="348"/>
        <v>0</v>
      </c>
      <c r="O198" s="18">
        <f t="shared" si="348"/>
        <v>0</v>
      </c>
      <c r="P198" s="18">
        <f t="shared" si="348"/>
        <v>0</v>
      </c>
      <c r="Q198" s="18">
        <f t="shared" si="348"/>
        <v>0</v>
      </c>
      <c r="R198" s="18">
        <f t="shared" si="348"/>
        <v>199400</v>
      </c>
      <c r="S198" s="18">
        <f t="shared" si="348"/>
        <v>0</v>
      </c>
      <c r="T198" s="18">
        <f t="shared" si="348"/>
        <v>199400</v>
      </c>
      <c r="U198" s="18">
        <f t="shared" si="348"/>
        <v>0</v>
      </c>
      <c r="V198" s="18">
        <f t="shared" si="348"/>
        <v>199400</v>
      </c>
      <c r="W198" s="18">
        <f t="shared" si="348"/>
        <v>29740.15</v>
      </c>
      <c r="X198" s="67">
        <f t="shared" si="295"/>
        <v>14.914819458375126</v>
      </c>
      <c r="Y198" s="48"/>
      <c r="Z198" s="48"/>
      <c r="AA198" s="48">
        <f t="shared" si="332"/>
        <v>0</v>
      </c>
    </row>
    <row r="199" spans="1:27" ht="60" x14ac:dyDescent="0.25">
      <c r="A199" s="41" t="s">
        <v>8</v>
      </c>
      <c r="B199" s="24"/>
      <c r="C199" s="24"/>
      <c r="D199" s="24"/>
      <c r="E199" s="62">
        <v>851</v>
      </c>
      <c r="F199" s="2" t="s">
        <v>131</v>
      </c>
      <c r="G199" s="2" t="s">
        <v>52</v>
      </c>
      <c r="H199" s="66" t="s">
        <v>136</v>
      </c>
      <c r="I199" s="2" t="s">
        <v>22</v>
      </c>
      <c r="J199" s="18">
        <v>199400</v>
      </c>
      <c r="K199" s="18"/>
      <c r="L199" s="18">
        <f>J199</f>
        <v>199400</v>
      </c>
      <c r="M199" s="18"/>
      <c r="N199" s="18"/>
      <c r="O199" s="18"/>
      <c r="P199" s="18">
        <f>N199</f>
        <v>0</v>
      </c>
      <c r="Q199" s="18"/>
      <c r="R199" s="18">
        <v>199400</v>
      </c>
      <c r="S199" s="18">
        <f t="shared" si="339"/>
        <v>0</v>
      </c>
      <c r="T199" s="18">
        <f t="shared" si="340"/>
        <v>199400</v>
      </c>
      <c r="U199" s="18">
        <f t="shared" si="341"/>
        <v>0</v>
      </c>
      <c r="V199" s="18">
        <v>199400</v>
      </c>
      <c r="W199" s="18">
        <v>29740.15</v>
      </c>
      <c r="X199" s="67">
        <f t="shared" si="295"/>
        <v>14.914819458375126</v>
      </c>
      <c r="Y199" s="48"/>
      <c r="Z199" s="48"/>
      <c r="AA199" s="48">
        <f t="shared" si="332"/>
        <v>0</v>
      </c>
    </row>
    <row r="200" spans="1:27" ht="90" x14ac:dyDescent="0.25">
      <c r="A200" s="41" t="s">
        <v>240</v>
      </c>
      <c r="B200" s="24"/>
      <c r="C200" s="24"/>
      <c r="D200" s="24"/>
      <c r="E200" s="62">
        <v>851</v>
      </c>
      <c r="F200" s="2" t="s">
        <v>131</v>
      </c>
      <c r="G200" s="2" t="s">
        <v>52</v>
      </c>
      <c r="H200" s="66" t="s">
        <v>139</v>
      </c>
      <c r="I200" s="2"/>
      <c r="J200" s="18">
        <f t="shared" ref="J200:W200" si="349">J201</f>
        <v>10000</v>
      </c>
      <c r="K200" s="18">
        <f t="shared" si="349"/>
        <v>0</v>
      </c>
      <c r="L200" s="18">
        <f t="shared" si="349"/>
        <v>10000</v>
      </c>
      <c r="M200" s="18">
        <f t="shared" si="349"/>
        <v>0</v>
      </c>
      <c r="N200" s="18">
        <f t="shared" si="349"/>
        <v>0</v>
      </c>
      <c r="O200" s="18">
        <f t="shared" si="349"/>
        <v>0</v>
      </c>
      <c r="P200" s="18">
        <f t="shared" si="349"/>
        <v>0</v>
      </c>
      <c r="Q200" s="18">
        <f t="shared" si="349"/>
        <v>0</v>
      </c>
      <c r="R200" s="18">
        <f t="shared" si="349"/>
        <v>10000</v>
      </c>
      <c r="S200" s="18">
        <f t="shared" si="349"/>
        <v>0</v>
      </c>
      <c r="T200" s="18">
        <f t="shared" si="349"/>
        <v>10000</v>
      </c>
      <c r="U200" s="18">
        <f t="shared" si="349"/>
        <v>0</v>
      </c>
      <c r="V200" s="18">
        <f t="shared" si="349"/>
        <v>10000</v>
      </c>
      <c r="W200" s="18">
        <f t="shared" si="349"/>
        <v>0</v>
      </c>
      <c r="X200" s="67">
        <f t="shared" si="295"/>
        <v>0</v>
      </c>
      <c r="Y200" s="48"/>
      <c r="Z200" s="48"/>
      <c r="AA200" s="48">
        <f t="shared" si="332"/>
        <v>0</v>
      </c>
    </row>
    <row r="201" spans="1:27" ht="60" x14ac:dyDescent="0.25">
      <c r="A201" s="41" t="s">
        <v>20</v>
      </c>
      <c r="B201" s="24"/>
      <c r="C201" s="24"/>
      <c r="D201" s="24"/>
      <c r="E201" s="62">
        <v>851</v>
      </c>
      <c r="F201" s="2" t="s">
        <v>131</v>
      </c>
      <c r="G201" s="2" t="s">
        <v>52</v>
      </c>
      <c r="H201" s="66" t="s">
        <v>139</v>
      </c>
      <c r="I201" s="2" t="s">
        <v>21</v>
      </c>
      <c r="J201" s="18">
        <f t="shared" ref="J201:W201" si="350">J202</f>
        <v>10000</v>
      </c>
      <c r="K201" s="18">
        <f t="shared" si="350"/>
        <v>0</v>
      </c>
      <c r="L201" s="18">
        <f t="shared" si="350"/>
        <v>10000</v>
      </c>
      <c r="M201" s="18">
        <f t="shared" si="350"/>
        <v>0</v>
      </c>
      <c r="N201" s="18">
        <f t="shared" si="350"/>
        <v>0</v>
      </c>
      <c r="O201" s="18">
        <f t="shared" si="350"/>
        <v>0</v>
      </c>
      <c r="P201" s="18">
        <f t="shared" si="350"/>
        <v>0</v>
      </c>
      <c r="Q201" s="18">
        <f t="shared" si="350"/>
        <v>0</v>
      </c>
      <c r="R201" s="18">
        <f t="shared" si="350"/>
        <v>10000</v>
      </c>
      <c r="S201" s="18">
        <f t="shared" si="350"/>
        <v>0</v>
      </c>
      <c r="T201" s="18">
        <f t="shared" si="350"/>
        <v>10000</v>
      </c>
      <c r="U201" s="18">
        <f t="shared" si="350"/>
        <v>0</v>
      </c>
      <c r="V201" s="18">
        <f t="shared" si="350"/>
        <v>10000</v>
      </c>
      <c r="W201" s="18">
        <f t="shared" si="350"/>
        <v>0</v>
      </c>
      <c r="X201" s="67">
        <f t="shared" si="295"/>
        <v>0</v>
      </c>
      <c r="Y201" s="48"/>
      <c r="Z201" s="48"/>
      <c r="AA201" s="48">
        <f t="shared" si="332"/>
        <v>0</v>
      </c>
    </row>
    <row r="202" spans="1:27" ht="60" x14ac:dyDescent="0.25">
      <c r="A202" s="41" t="s">
        <v>8</v>
      </c>
      <c r="B202" s="24"/>
      <c r="C202" s="24"/>
      <c r="D202" s="24"/>
      <c r="E202" s="62">
        <v>851</v>
      </c>
      <c r="F202" s="2" t="s">
        <v>131</v>
      </c>
      <c r="G202" s="2" t="s">
        <v>52</v>
      </c>
      <c r="H202" s="66" t="s">
        <v>139</v>
      </c>
      <c r="I202" s="2" t="s">
        <v>22</v>
      </c>
      <c r="J202" s="18">
        <v>10000</v>
      </c>
      <c r="K202" s="18"/>
      <c r="L202" s="18">
        <f>J202</f>
        <v>10000</v>
      </c>
      <c r="M202" s="18"/>
      <c r="N202" s="18"/>
      <c r="O202" s="18"/>
      <c r="P202" s="18">
        <f>N202</f>
        <v>0</v>
      </c>
      <c r="Q202" s="18"/>
      <c r="R202" s="18">
        <v>10000</v>
      </c>
      <c r="S202" s="18">
        <f t="shared" si="339"/>
        <v>0</v>
      </c>
      <c r="T202" s="18">
        <f t="shared" si="340"/>
        <v>10000</v>
      </c>
      <c r="U202" s="18">
        <f t="shared" si="341"/>
        <v>0</v>
      </c>
      <c r="V202" s="18">
        <v>10000</v>
      </c>
      <c r="W202" s="18"/>
      <c r="X202" s="67">
        <f t="shared" si="295"/>
        <v>0</v>
      </c>
      <c r="Y202" s="48"/>
      <c r="Z202" s="48"/>
      <c r="AA202" s="48">
        <f t="shared" si="332"/>
        <v>0</v>
      </c>
    </row>
    <row r="203" spans="1:27" ht="237.75" customHeight="1" x14ac:dyDescent="0.25">
      <c r="A203" s="41" t="s">
        <v>137</v>
      </c>
      <c r="B203" s="24"/>
      <c r="C203" s="24"/>
      <c r="D203" s="24"/>
      <c r="E203" s="62">
        <v>851</v>
      </c>
      <c r="F203" s="2" t="s">
        <v>131</v>
      </c>
      <c r="G203" s="2" t="s">
        <v>52</v>
      </c>
      <c r="H203" s="66" t="s">
        <v>138</v>
      </c>
      <c r="I203" s="2"/>
      <c r="J203" s="18">
        <f t="shared" ref="J203" si="351">J206+J204</f>
        <v>268000</v>
      </c>
      <c r="K203" s="18">
        <f t="shared" ref="K203:U203" si="352">K206+K204</f>
        <v>0</v>
      </c>
      <c r="L203" s="18">
        <f t="shared" si="352"/>
        <v>0</v>
      </c>
      <c r="M203" s="18">
        <f t="shared" si="352"/>
        <v>268000</v>
      </c>
      <c r="N203" s="18">
        <f t="shared" si="352"/>
        <v>0</v>
      </c>
      <c r="O203" s="18">
        <f t="shared" ref="O203:R203" si="353">O206+O204</f>
        <v>0</v>
      </c>
      <c r="P203" s="18">
        <f t="shared" si="353"/>
        <v>0</v>
      </c>
      <c r="Q203" s="18">
        <f t="shared" si="353"/>
        <v>0</v>
      </c>
      <c r="R203" s="18">
        <f t="shared" si="353"/>
        <v>268000</v>
      </c>
      <c r="S203" s="18">
        <f t="shared" si="352"/>
        <v>0</v>
      </c>
      <c r="T203" s="18">
        <f t="shared" si="352"/>
        <v>0</v>
      </c>
      <c r="U203" s="18">
        <f t="shared" si="352"/>
        <v>268000</v>
      </c>
      <c r="V203" s="18">
        <f t="shared" ref="V203:W203" si="354">V206+V204</f>
        <v>268000</v>
      </c>
      <c r="W203" s="18">
        <f t="shared" si="354"/>
        <v>56480.71</v>
      </c>
      <c r="X203" s="67">
        <f t="shared" si="295"/>
        <v>21.074891791044774</v>
      </c>
      <c r="Y203" s="48"/>
      <c r="Z203" s="48"/>
      <c r="AA203" s="48">
        <f t="shared" si="332"/>
        <v>0</v>
      </c>
    </row>
    <row r="204" spans="1:27" ht="135" x14ac:dyDescent="0.25">
      <c r="A204" s="41" t="s">
        <v>14</v>
      </c>
      <c r="B204" s="65"/>
      <c r="C204" s="65"/>
      <c r="D204" s="65"/>
      <c r="E204" s="62">
        <v>851</v>
      </c>
      <c r="F204" s="2" t="s">
        <v>131</v>
      </c>
      <c r="G204" s="2" t="s">
        <v>52</v>
      </c>
      <c r="H204" s="66" t="s">
        <v>138</v>
      </c>
      <c r="I204" s="2" t="s">
        <v>16</v>
      </c>
      <c r="J204" s="18">
        <f t="shared" ref="J204:W204" si="355">J205</f>
        <v>71000</v>
      </c>
      <c r="K204" s="18">
        <f t="shared" si="355"/>
        <v>0</v>
      </c>
      <c r="L204" s="18">
        <f t="shared" si="355"/>
        <v>0</v>
      </c>
      <c r="M204" s="18">
        <f t="shared" si="355"/>
        <v>71000</v>
      </c>
      <c r="N204" s="18">
        <f t="shared" si="355"/>
        <v>0</v>
      </c>
      <c r="O204" s="18">
        <f t="shared" si="355"/>
        <v>0</v>
      </c>
      <c r="P204" s="18">
        <f t="shared" si="355"/>
        <v>0</v>
      </c>
      <c r="Q204" s="18">
        <f t="shared" si="355"/>
        <v>0</v>
      </c>
      <c r="R204" s="18">
        <f t="shared" si="355"/>
        <v>71000</v>
      </c>
      <c r="S204" s="18">
        <f t="shared" si="355"/>
        <v>0</v>
      </c>
      <c r="T204" s="18">
        <f t="shared" si="355"/>
        <v>0</v>
      </c>
      <c r="U204" s="18">
        <f t="shared" si="355"/>
        <v>71000</v>
      </c>
      <c r="V204" s="18">
        <f t="shared" si="355"/>
        <v>71000</v>
      </c>
      <c r="W204" s="18">
        <f t="shared" si="355"/>
        <v>6400</v>
      </c>
      <c r="X204" s="67">
        <f t="shared" si="295"/>
        <v>9.0140845070422539</v>
      </c>
      <c r="Y204" s="48"/>
      <c r="Z204" s="48"/>
      <c r="AA204" s="48">
        <f t="shared" si="332"/>
        <v>0</v>
      </c>
    </row>
    <row r="205" spans="1:27" ht="45" x14ac:dyDescent="0.25">
      <c r="A205" s="41" t="s">
        <v>7</v>
      </c>
      <c r="B205" s="65"/>
      <c r="C205" s="65"/>
      <c r="D205" s="65"/>
      <c r="E205" s="62">
        <v>851</v>
      </c>
      <c r="F205" s="2" t="s">
        <v>131</v>
      </c>
      <c r="G205" s="2" t="s">
        <v>52</v>
      </c>
      <c r="H205" s="66" t="s">
        <v>138</v>
      </c>
      <c r="I205" s="2" t="s">
        <v>63</v>
      </c>
      <c r="J205" s="18">
        <v>71000</v>
      </c>
      <c r="K205" s="18"/>
      <c r="L205" s="18"/>
      <c r="M205" s="18">
        <f>J205</f>
        <v>71000</v>
      </c>
      <c r="N205" s="18"/>
      <c r="O205" s="18"/>
      <c r="P205" s="18"/>
      <c r="Q205" s="18">
        <f>N205</f>
        <v>0</v>
      </c>
      <c r="R205" s="18">
        <v>71000</v>
      </c>
      <c r="S205" s="18">
        <f t="shared" si="339"/>
        <v>0</v>
      </c>
      <c r="T205" s="18">
        <f t="shared" si="340"/>
        <v>0</v>
      </c>
      <c r="U205" s="18">
        <f t="shared" si="341"/>
        <v>71000</v>
      </c>
      <c r="V205" s="18">
        <v>71000</v>
      </c>
      <c r="W205" s="18">
        <v>6400</v>
      </c>
      <c r="X205" s="67">
        <f t="shared" si="295"/>
        <v>9.0140845070422539</v>
      </c>
      <c r="Y205" s="48"/>
      <c r="Z205" s="48"/>
      <c r="AA205" s="48">
        <f t="shared" si="332"/>
        <v>0</v>
      </c>
    </row>
    <row r="206" spans="1:27" ht="60" x14ac:dyDescent="0.25">
      <c r="A206" s="41" t="s">
        <v>20</v>
      </c>
      <c r="B206" s="24"/>
      <c r="C206" s="24"/>
      <c r="D206" s="24"/>
      <c r="E206" s="62">
        <v>851</v>
      </c>
      <c r="F206" s="2" t="s">
        <v>131</v>
      </c>
      <c r="G206" s="2" t="s">
        <v>52</v>
      </c>
      <c r="H206" s="66" t="s">
        <v>138</v>
      </c>
      <c r="I206" s="2" t="s">
        <v>21</v>
      </c>
      <c r="J206" s="18">
        <f t="shared" ref="J206:W206" si="356">J207</f>
        <v>197000</v>
      </c>
      <c r="K206" s="18">
        <f t="shared" si="356"/>
        <v>0</v>
      </c>
      <c r="L206" s="18">
        <f t="shared" si="356"/>
        <v>0</v>
      </c>
      <c r="M206" s="18">
        <f t="shared" si="356"/>
        <v>197000</v>
      </c>
      <c r="N206" s="18">
        <f t="shared" si="356"/>
        <v>0</v>
      </c>
      <c r="O206" s="18">
        <f t="shared" si="356"/>
        <v>0</v>
      </c>
      <c r="P206" s="18">
        <f t="shared" si="356"/>
        <v>0</v>
      </c>
      <c r="Q206" s="18">
        <f t="shared" si="356"/>
        <v>0</v>
      </c>
      <c r="R206" s="18">
        <f t="shared" si="356"/>
        <v>197000</v>
      </c>
      <c r="S206" s="18">
        <f t="shared" si="356"/>
        <v>0</v>
      </c>
      <c r="T206" s="18">
        <f t="shared" si="356"/>
        <v>0</v>
      </c>
      <c r="U206" s="18">
        <f t="shared" si="356"/>
        <v>197000</v>
      </c>
      <c r="V206" s="18">
        <f t="shared" si="356"/>
        <v>197000</v>
      </c>
      <c r="W206" s="18">
        <f t="shared" si="356"/>
        <v>50080.71</v>
      </c>
      <c r="X206" s="67">
        <f t="shared" si="295"/>
        <v>25.421680203045682</v>
      </c>
      <c r="Y206" s="48"/>
      <c r="Z206" s="48"/>
      <c r="AA206" s="48">
        <f t="shared" si="332"/>
        <v>0</v>
      </c>
    </row>
    <row r="207" spans="1:27" ht="60" x14ac:dyDescent="0.25">
      <c r="A207" s="41" t="s">
        <v>8</v>
      </c>
      <c r="B207" s="24"/>
      <c r="C207" s="24"/>
      <c r="D207" s="24"/>
      <c r="E207" s="62">
        <v>851</v>
      </c>
      <c r="F207" s="2" t="s">
        <v>131</v>
      </c>
      <c r="G207" s="2" t="s">
        <v>52</v>
      </c>
      <c r="H207" s="66" t="s">
        <v>138</v>
      </c>
      <c r="I207" s="2" t="s">
        <v>22</v>
      </c>
      <c r="J207" s="18">
        <v>197000</v>
      </c>
      <c r="K207" s="18"/>
      <c r="L207" s="18"/>
      <c r="M207" s="18">
        <f>J207</f>
        <v>197000</v>
      </c>
      <c r="N207" s="18"/>
      <c r="O207" s="18"/>
      <c r="P207" s="18"/>
      <c r="Q207" s="18">
        <f>N207</f>
        <v>0</v>
      </c>
      <c r="R207" s="18">
        <v>197000</v>
      </c>
      <c r="S207" s="18">
        <f t="shared" si="339"/>
        <v>0</v>
      </c>
      <c r="T207" s="18">
        <f t="shared" si="340"/>
        <v>0</v>
      </c>
      <c r="U207" s="18">
        <f t="shared" si="341"/>
        <v>197000</v>
      </c>
      <c r="V207" s="18">
        <v>197000</v>
      </c>
      <c r="W207" s="18">
        <v>50080.71</v>
      </c>
      <c r="X207" s="67">
        <f t="shared" si="295"/>
        <v>25.421680203045682</v>
      </c>
      <c r="Y207" s="48"/>
      <c r="Z207" s="48"/>
      <c r="AA207" s="48">
        <f t="shared" si="332"/>
        <v>0</v>
      </c>
    </row>
    <row r="208" spans="1:27" ht="42.75" x14ac:dyDescent="0.25">
      <c r="A208" s="68" t="s">
        <v>140</v>
      </c>
      <c r="B208" s="58"/>
      <c r="C208" s="58"/>
      <c r="D208" s="58"/>
      <c r="E208" s="58">
        <v>852</v>
      </c>
      <c r="F208" s="3"/>
      <c r="G208" s="3"/>
      <c r="H208" s="70" t="s">
        <v>57</v>
      </c>
      <c r="I208" s="2"/>
      <c r="J208" s="23">
        <f t="shared" ref="J208:U208" si="357">J209+J302</f>
        <v>176395264.78</v>
      </c>
      <c r="K208" s="23">
        <f t="shared" si="357"/>
        <v>116567064.78</v>
      </c>
      <c r="L208" s="23">
        <f t="shared" si="357"/>
        <v>59828200</v>
      </c>
      <c r="M208" s="23">
        <f t="shared" si="357"/>
        <v>0</v>
      </c>
      <c r="N208" s="23">
        <f t="shared" si="357"/>
        <v>5849633.9299999997</v>
      </c>
      <c r="O208" s="23">
        <f t="shared" si="357"/>
        <v>222666.67</v>
      </c>
      <c r="P208" s="23">
        <f t="shared" si="357"/>
        <v>5626967.2599999998</v>
      </c>
      <c r="Q208" s="23">
        <f t="shared" si="357"/>
        <v>0</v>
      </c>
      <c r="R208" s="23">
        <f t="shared" si="357"/>
        <v>182244898.71000001</v>
      </c>
      <c r="S208" s="23">
        <f t="shared" si="357"/>
        <v>116789731.45</v>
      </c>
      <c r="T208" s="23">
        <f t="shared" si="357"/>
        <v>65455167.260000005</v>
      </c>
      <c r="U208" s="23">
        <f t="shared" si="357"/>
        <v>0</v>
      </c>
      <c r="V208" s="23">
        <f t="shared" ref="V208:W208" si="358">V209+V302</f>
        <v>182244898.71000001</v>
      </c>
      <c r="W208" s="23">
        <f t="shared" si="358"/>
        <v>37675011.740000002</v>
      </c>
      <c r="X208" s="67">
        <f t="shared" si="295"/>
        <v>20.672738719535268</v>
      </c>
      <c r="Y208" s="46"/>
      <c r="Z208" s="46"/>
      <c r="AA208" s="48">
        <f t="shared" si="332"/>
        <v>0</v>
      </c>
    </row>
    <row r="209" spans="1:27" s="29" customFormat="1" x14ac:dyDescent="0.25">
      <c r="A209" s="75" t="s">
        <v>94</v>
      </c>
      <c r="B209" s="30"/>
      <c r="C209" s="30"/>
      <c r="D209" s="30"/>
      <c r="E209" s="62">
        <v>852</v>
      </c>
      <c r="F209" s="14" t="s">
        <v>95</v>
      </c>
      <c r="G209" s="14"/>
      <c r="H209" s="66" t="s">
        <v>57</v>
      </c>
      <c r="I209" s="14"/>
      <c r="J209" s="23">
        <f t="shared" ref="J209:U209" si="359">J210+J235+J269+J282+J288</f>
        <v>165479427</v>
      </c>
      <c r="K209" s="23">
        <f t="shared" si="359"/>
        <v>105651227</v>
      </c>
      <c r="L209" s="23">
        <f t="shared" si="359"/>
        <v>59828200</v>
      </c>
      <c r="M209" s="23">
        <f t="shared" si="359"/>
        <v>0</v>
      </c>
      <c r="N209" s="23">
        <f t="shared" si="359"/>
        <v>5849633.9299999997</v>
      </c>
      <c r="O209" s="23">
        <f t="shared" si="359"/>
        <v>222666.67</v>
      </c>
      <c r="P209" s="23">
        <f t="shared" si="359"/>
        <v>5626967.2599999998</v>
      </c>
      <c r="Q209" s="23">
        <f t="shared" si="359"/>
        <v>0</v>
      </c>
      <c r="R209" s="23">
        <f t="shared" si="359"/>
        <v>171329060.93000001</v>
      </c>
      <c r="S209" s="23">
        <f t="shared" si="359"/>
        <v>105873893.67</v>
      </c>
      <c r="T209" s="23">
        <f t="shared" si="359"/>
        <v>65455167.260000005</v>
      </c>
      <c r="U209" s="23">
        <f t="shared" si="359"/>
        <v>0</v>
      </c>
      <c r="V209" s="23">
        <f t="shared" ref="V209:W209" si="360">V210+V235+V269+V282+V288</f>
        <v>171329060.93000001</v>
      </c>
      <c r="W209" s="23">
        <f t="shared" si="360"/>
        <v>35601611.530000001</v>
      </c>
      <c r="X209" s="67">
        <f t="shared" si="295"/>
        <v>20.779668864551688</v>
      </c>
      <c r="Y209" s="46"/>
      <c r="Z209" s="46"/>
      <c r="AA209" s="48">
        <f t="shared" si="332"/>
        <v>0</v>
      </c>
    </row>
    <row r="210" spans="1:27" s="20" customFormat="1" x14ac:dyDescent="0.25">
      <c r="A210" s="70" t="s">
        <v>141</v>
      </c>
      <c r="B210" s="40"/>
      <c r="C210" s="40"/>
      <c r="D210" s="40"/>
      <c r="E210" s="62">
        <v>852</v>
      </c>
      <c r="F210" s="16" t="s">
        <v>95</v>
      </c>
      <c r="G210" s="16" t="s">
        <v>10</v>
      </c>
      <c r="H210" s="66" t="s">
        <v>57</v>
      </c>
      <c r="I210" s="16"/>
      <c r="J210" s="19">
        <f>J211+J220+J214+J217+J223+J226+J229+J232</f>
        <v>45984128</v>
      </c>
      <c r="K210" s="19">
        <f t="shared" ref="K210:U210" si="361">K211+K220+K214+K217+K223+K226+K229+K232</f>
        <v>34959728</v>
      </c>
      <c r="L210" s="19">
        <f t="shared" si="361"/>
        <v>11024400</v>
      </c>
      <c r="M210" s="19">
        <f t="shared" si="361"/>
        <v>0</v>
      </c>
      <c r="N210" s="19">
        <f t="shared" si="361"/>
        <v>441868</v>
      </c>
      <c r="O210" s="19">
        <f t="shared" ref="O210" si="362">O211+O220+O214+O217+O223+O226+O229+O232</f>
        <v>0</v>
      </c>
      <c r="P210" s="19">
        <f t="shared" ref="P210" si="363">P211+P220+P214+P217+P223+P226+P229+P232</f>
        <v>441868</v>
      </c>
      <c r="Q210" s="19">
        <f t="shared" ref="Q210:R210" si="364">Q211+Q220+Q214+Q217+Q223+Q226+Q229+Q232</f>
        <v>0</v>
      </c>
      <c r="R210" s="19">
        <f t="shared" si="364"/>
        <v>46425996</v>
      </c>
      <c r="S210" s="19">
        <f t="shared" si="361"/>
        <v>34959728</v>
      </c>
      <c r="T210" s="19">
        <f t="shared" si="361"/>
        <v>11466268</v>
      </c>
      <c r="U210" s="19">
        <f t="shared" si="361"/>
        <v>0</v>
      </c>
      <c r="V210" s="19">
        <f t="shared" ref="V210:W210" si="365">V211+V220+V214+V217+V223+V226+V229+V232</f>
        <v>46425996</v>
      </c>
      <c r="W210" s="19">
        <f t="shared" si="365"/>
        <v>9172060.1999999993</v>
      </c>
      <c r="X210" s="67">
        <f t="shared" si="295"/>
        <v>19.756302481911213</v>
      </c>
      <c r="Y210" s="47"/>
      <c r="Z210" s="47"/>
      <c r="AA210" s="48">
        <f t="shared" si="332"/>
        <v>0</v>
      </c>
    </row>
    <row r="211" spans="1:27" s="20" customFormat="1" ht="409.5" x14ac:dyDescent="0.25">
      <c r="A211" s="41" t="s">
        <v>254</v>
      </c>
      <c r="B211" s="40"/>
      <c r="C211" s="40"/>
      <c r="D211" s="40"/>
      <c r="E211" s="62">
        <v>852</v>
      </c>
      <c r="F211" s="2" t="s">
        <v>95</v>
      </c>
      <c r="G211" s="2" t="s">
        <v>10</v>
      </c>
      <c r="H211" s="66" t="s">
        <v>255</v>
      </c>
      <c r="I211" s="2"/>
      <c r="J211" s="18">
        <f t="shared" ref="J211:W212" si="366">J212</f>
        <v>30165128</v>
      </c>
      <c r="K211" s="18">
        <f t="shared" si="366"/>
        <v>30165128</v>
      </c>
      <c r="L211" s="18">
        <f t="shared" si="366"/>
        <v>0</v>
      </c>
      <c r="M211" s="18">
        <f t="shared" si="366"/>
        <v>0</v>
      </c>
      <c r="N211" s="18">
        <f t="shared" si="366"/>
        <v>0</v>
      </c>
      <c r="O211" s="18">
        <f t="shared" si="366"/>
        <v>0</v>
      </c>
      <c r="P211" s="18">
        <f t="shared" si="366"/>
        <v>0</v>
      </c>
      <c r="Q211" s="18">
        <f t="shared" si="366"/>
        <v>0</v>
      </c>
      <c r="R211" s="18">
        <f t="shared" si="366"/>
        <v>30165128</v>
      </c>
      <c r="S211" s="18">
        <f t="shared" si="366"/>
        <v>30165128</v>
      </c>
      <c r="T211" s="18">
        <f t="shared" si="366"/>
        <v>0</v>
      </c>
      <c r="U211" s="18">
        <f t="shared" si="366"/>
        <v>0</v>
      </c>
      <c r="V211" s="18">
        <f t="shared" si="366"/>
        <v>30165128</v>
      </c>
      <c r="W211" s="18">
        <f t="shared" si="366"/>
        <v>5495602.4500000002</v>
      </c>
      <c r="X211" s="67">
        <f t="shared" si="295"/>
        <v>18.218395923929116</v>
      </c>
      <c r="Y211" s="48"/>
      <c r="Z211" s="48"/>
      <c r="AA211" s="48">
        <f t="shared" si="332"/>
        <v>0</v>
      </c>
    </row>
    <row r="212" spans="1:27" s="20" customFormat="1" ht="75" x14ac:dyDescent="0.25">
      <c r="A212" s="41" t="s">
        <v>49</v>
      </c>
      <c r="B212" s="40"/>
      <c r="C212" s="40"/>
      <c r="D212" s="40"/>
      <c r="E212" s="62">
        <v>852</v>
      </c>
      <c r="F212" s="2" t="s">
        <v>95</v>
      </c>
      <c r="G212" s="2" t="s">
        <v>10</v>
      </c>
      <c r="H212" s="66" t="s">
        <v>255</v>
      </c>
      <c r="I212" s="2" t="s">
        <v>101</v>
      </c>
      <c r="J212" s="18">
        <f t="shared" si="366"/>
        <v>30165128</v>
      </c>
      <c r="K212" s="18">
        <f t="shared" si="366"/>
        <v>30165128</v>
      </c>
      <c r="L212" s="18">
        <f t="shared" si="366"/>
        <v>0</v>
      </c>
      <c r="M212" s="18">
        <f t="shared" si="366"/>
        <v>0</v>
      </c>
      <c r="N212" s="18">
        <f t="shared" si="366"/>
        <v>0</v>
      </c>
      <c r="O212" s="18">
        <f t="shared" si="366"/>
        <v>0</v>
      </c>
      <c r="P212" s="18">
        <f t="shared" si="366"/>
        <v>0</v>
      </c>
      <c r="Q212" s="18">
        <f t="shared" si="366"/>
        <v>0</v>
      </c>
      <c r="R212" s="18">
        <f t="shared" si="366"/>
        <v>30165128</v>
      </c>
      <c r="S212" s="18">
        <f t="shared" si="366"/>
        <v>30165128</v>
      </c>
      <c r="T212" s="18">
        <f t="shared" si="366"/>
        <v>0</v>
      </c>
      <c r="U212" s="18">
        <f t="shared" si="366"/>
        <v>0</v>
      </c>
      <c r="V212" s="18">
        <f t="shared" si="366"/>
        <v>30165128</v>
      </c>
      <c r="W212" s="18">
        <f t="shared" si="366"/>
        <v>5495602.4500000002</v>
      </c>
      <c r="X212" s="67">
        <f t="shared" si="295"/>
        <v>18.218395923929116</v>
      </c>
      <c r="Y212" s="48"/>
      <c r="Z212" s="48"/>
      <c r="AA212" s="48">
        <f t="shared" si="332"/>
        <v>0</v>
      </c>
    </row>
    <row r="213" spans="1:27" s="20" customFormat="1" ht="30" x14ac:dyDescent="0.25">
      <c r="A213" s="41" t="s">
        <v>102</v>
      </c>
      <c r="B213" s="65"/>
      <c r="C213" s="65"/>
      <c r="D213" s="65"/>
      <c r="E213" s="62">
        <v>852</v>
      </c>
      <c r="F213" s="2" t="s">
        <v>95</v>
      </c>
      <c r="G213" s="2" t="s">
        <v>10</v>
      </c>
      <c r="H213" s="66" t="s">
        <v>255</v>
      </c>
      <c r="I213" s="2" t="s">
        <v>103</v>
      </c>
      <c r="J213" s="18">
        <v>30165128</v>
      </c>
      <c r="K213" s="18">
        <f>J213</f>
        <v>30165128</v>
      </c>
      <c r="L213" s="18"/>
      <c r="M213" s="18"/>
      <c r="N213" s="18"/>
      <c r="O213" s="18">
        <f>N213</f>
        <v>0</v>
      </c>
      <c r="P213" s="18"/>
      <c r="Q213" s="18"/>
      <c r="R213" s="18">
        <v>30165128</v>
      </c>
      <c r="S213" s="18">
        <f t="shared" si="339"/>
        <v>30165128</v>
      </c>
      <c r="T213" s="18">
        <f t="shared" si="340"/>
        <v>0</v>
      </c>
      <c r="U213" s="18">
        <f t="shared" si="341"/>
        <v>0</v>
      </c>
      <c r="V213" s="18">
        <v>30165128</v>
      </c>
      <c r="W213" s="18">
        <v>5495602.4500000002</v>
      </c>
      <c r="X213" s="67">
        <f t="shared" si="295"/>
        <v>18.218395923929116</v>
      </c>
      <c r="Y213" s="48"/>
      <c r="Z213" s="48"/>
      <c r="AA213" s="48">
        <f t="shared" si="332"/>
        <v>0</v>
      </c>
    </row>
    <row r="214" spans="1:27" s="1" customFormat="1" ht="31.5" customHeight="1" x14ac:dyDescent="0.25">
      <c r="A214" s="41" t="s">
        <v>142</v>
      </c>
      <c r="B214" s="65"/>
      <c r="C214" s="65"/>
      <c r="D214" s="63"/>
      <c r="E214" s="62">
        <v>852</v>
      </c>
      <c r="F214" s="3" t="s">
        <v>95</v>
      </c>
      <c r="G214" s="3" t="s">
        <v>10</v>
      </c>
      <c r="H214" s="66" t="s">
        <v>143</v>
      </c>
      <c r="I214" s="3"/>
      <c r="J214" s="18">
        <f t="shared" ref="J214:W215" si="367">J215</f>
        <v>7868000</v>
      </c>
      <c r="K214" s="18">
        <f t="shared" si="367"/>
        <v>0</v>
      </c>
      <c r="L214" s="18">
        <f t="shared" si="367"/>
        <v>7868000</v>
      </c>
      <c r="M214" s="18">
        <f t="shared" si="367"/>
        <v>0</v>
      </c>
      <c r="N214" s="18">
        <f t="shared" si="367"/>
        <v>180921</v>
      </c>
      <c r="O214" s="18">
        <f t="shared" si="367"/>
        <v>0</v>
      </c>
      <c r="P214" s="18">
        <f t="shared" si="367"/>
        <v>180921</v>
      </c>
      <c r="Q214" s="18">
        <f t="shared" si="367"/>
        <v>0</v>
      </c>
      <c r="R214" s="18">
        <f t="shared" si="367"/>
        <v>8048921</v>
      </c>
      <c r="S214" s="18">
        <f t="shared" si="367"/>
        <v>0</v>
      </c>
      <c r="T214" s="18">
        <f t="shared" si="367"/>
        <v>8048921</v>
      </c>
      <c r="U214" s="18">
        <f t="shared" si="367"/>
        <v>0</v>
      </c>
      <c r="V214" s="18">
        <f t="shared" si="367"/>
        <v>8048921</v>
      </c>
      <c r="W214" s="18">
        <f t="shared" si="367"/>
        <v>2825589.75</v>
      </c>
      <c r="X214" s="67">
        <f t="shared" si="295"/>
        <v>35.105199193780138</v>
      </c>
      <c r="Y214" s="48"/>
      <c r="Z214" s="48"/>
      <c r="AA214" s="48">
        <f t="shared" si="332"/>
        <v>0</v>
      </c>
    </row>
    <row r="215" spans="1:27" s="1" customFormat="1" ht="75" x14ac:dyDescent="0.25">
      <c r="A215" s="41" t="s">
        <v>49</v>
      </c>
      <c r="B215" s="65"/>
      <c r="C215" s="65"/>
      <c r="D215" s="65"/>
      <c r="E215" s="62">
        <v>852</v>
      </c>
      <c r="F215" s="3" t="s">
        <v>95</v>
      </c>
      <c r="G215" s="3" t="s">
        <v>10</v>
      </c>
      <c r="H215" s="66" t="s">
        <v>143</v>
      </c>
      <c r="I215" s="3" t="s">
        <v>101</v>
      </c>
      <c r="J215" s="18">
        <f t="shared" si="367"/>
        <v>7868000</v>
      </c>
      <c r="K215" s="18">
        <f t="shared" si="367"/>
        <v>0</v>
      </c>
      <c r="L215" s="18">
        <f t="shared" si="367"/>
        <v>7868000</v>
      </c>
      <c r="M215" s="18">
        <f t="shared" si="367"/>
        <v>0</v>
      </c>
      <c r="N215" s="18">
        <f t="shared" si="367"/>
        <v>180921</v>
      </c>
      <c r="O215" s="18">
        <f t="shared" si="367"/>
        <v>0</v>
      </c>
      <c r="P215" s="18">
        <f t="shared" si="367"/>
        <v>180921</v>
      </c>
      <c r="Q215" s="18">
        <f t="shared" si="367"/>
        <v>0</v>
      </c>
      <c r="R215" s="18">
        <f t="shared" si="367"/>
        <v>8048921</v>
      </c>
      <c r="S215" s="18">
        <f t="shared" si="367"/>
        <v>0</v>
      </c>
      <c r="T215" s="18">
        <f t="shared" si="367"/>
        <v>8048921</v>
      </c>
      <c r="U215" s="18">
        <f t="shared" si="367"/>
        <v>0</v>
      </c>
      <c r="V215" s="18">
        <f t="shared" si="367"/>
        <v>8048921</v>
      </c>
      <c r="W215" s="18">
        <f t="shared" si="367"/>
        <v>2825589.75</v>
      </c>
      <c r="X215" s="67">
        <f t="shared" si="295"/>
        <v>35.105199193780138</v>
      </c>
      <c r="Y215" s="48"/>
      <c r="Z215" s="48"/>
      <c r="AA215" s="48">
        <f t="shared" si="332"/>
        <v>0</v>
      </c>
    </row>
    <row r="216" spans="1:27" s="1" customFormat="1" ht="30" x14ac:dyDescent="0.25">
      <c r="A216" s="41" t="s">
        <v>102</v>
      </c>
      <c r="B216" s="65"/>
      <c r="C216" s="65"/>
      <c r="D216" s="65"/>
      <c r="E216" s="62">
        <v>852</v>
      </c>
      <c r="F216" s="3" t="s">
        <v>95</v>
      </c>
      <c r="G216" s="3" t="s">
        <v>10</v>
      </c>
      <c r="H216" s="66" t="s">
        <v>143</v>
      </c>
      <c r="I216" s="2" t="s">
        <v>103</v>
      </c>
      <c r="J216" s="18">
        <v>7868000</v>
      </c>
      <c r="K216" s="18"/>
      <c r="L216" s="18">
        <f>J216</f>
        <v>7868000</v>
      </c>
      <c r="M216" s="18"/>
      <c r="N216" s="18">
        <f>104000+76921</f>
        <v>180921</v>
      </c>
      <c r="O216" s="18"/>
      <c r="P216" s="18">
        <f>N216</f>
        <v>180921</v>
      </c>
      <c r="Q216" s="18"/>
      <c r="R216" s="18">
        <v>8048921</v>
      </c>
      <c r="S216" s="18">
        <f t="shared" si="339"/>
        <v>0</v>
      </c>
      <c r="T216" s="18">
        <f t="shared" si="340"/>
        <v>8048921</v>
      </c>
      <c r="U216" s="18">
        <f t="shared" si="341"/>
        <v>0</v>
      </c>
      <c r="V216" s="18">
        <v>8048921</v>
      </c>
      <c r="W216" s="18">
        <v>2825589.75</v>
      </c>
      <c r="X216" s="67">
        <f t="shared" si="295"/>
        <v>35.105199193780138</v>
      </c>
      <c r="Y216" s="48"/>
      <c r="Z216" s="48"/>
      <c r="AA216" s="48">
        <f t="shared" si="332"/>
        <v>0</v>
      </c>
    </row>
    <row r="217" spans="1:27" s="20" customFormat="1" ht="30" x14ac:dyDescent="0.25">
      <c r="A217" s="41" t="s">
        <v>146</v>
      </c>
      <c r="B217" s="40"/>
      <c r="C217" s="40"/>
      <c r="D217" s="40"/>
      <c r="E217" s="62">
        <v>852</v>
      </c>
      <c r="F217" s="2" t="s">
        <v>95</v>
      </c>
      <c r="G217" s="2" t="s">
        <v>10</v>
      </c>
      <c r="H217" s="66" t="s">
        <v>147</v>
      </c>
      <c r="I217" s="2"/>
      <c r="J217" s="18">
        <f t="shared" ref="J217:W217" si="368">J218</f>
        <v>10000</v>
      </c>
      <c r="K217" s="18">
        <f t="shared" si="368"/>
        <v>0</v>
      </c>
      <c r="L217" s="18">
        <f t="shared" si="368"/>
        <v>10000</v>
      </c>
      <c r="M217" s="18">
        <f t="shared" si="368"/>
        <v>0</v>
      </c>
      <c r="N217" s="18">
        <f t="shared" si="368"/>
        <v>158550</v>
      </c>
      <c r="O217" s="18">
        <f t="shared" si="368"/>
        <v>0</v>
      </c>
      <c r="P217" s="18">
        <f t="shared" si="368"/>
        <v>158550</v>
      </c>
      <c r="Q217" s="18">
        <f t="shared" si="368"/>
        <v>0</v>
      </c>
      <c r="R217" s="18">
        <f t="shared" si="368"/>
        <v>168550</v>
      </c>
      <c r="S217" s="18">
        <f t="shared" si="368"/>
        <v>0</v>
      </c>
      <c r="T217" s="18">
        <f t="shared" si="368"/>
        <v>168550</v>
      </c>
      <c r="U217" s="18">
        <f t="shared" si="368"/>
        <v>0</v>
      </c>
      <c r="V217" s="18">
        <f t="shared" si="368"/>
        <v>168550</v>
      </c>
      <c r="W217" s="18">
        <f t="shared" si="368"/>
        <v>0</v>
      </c>
      <c r="X217" s="67">
        <f t="shared" si="295"/>
        <v>0</v>
      </c>
      <c r="Y217" s="48"/>
      <c r="Z217" s="48"/>
      <c r="AA217" s="48">
        <f t="shared" si="332"/>
        <v>0</v>
      </c>
    </row>
    <row r="218" spans="1:27" s="20" customFormat="1" ht="75" x14ac:dyDescent="0.25">
      <c r="A218" s="41" t="s">
        <v>49</v>
      </c>
      <c r="B218" s="40"/>
      <c r="C218" s="40"/>
      <c r="D218" s="40"/>
      <c r="E218" s="62">
        <v>852</v>
      </c>
      <c r="F218" s="2" t="s">
        <v>95</v>
      </c>
      <c r="G218" s="2" t="s">
        <v>10</v>
      </c>
      <c r="H218" s="66" t="s">
        <v>147</v>
      </c>
      <c r="I218" s="2" t="s">
        <v>101</v>
      </c>
      <c r="J218" s="18">
        <f t="shared" ref="J218:W218" si="369">J219</f>
        <v>10000</v>
      </c>
      <c r="K218" s="18">
        <f t="shared" si="369"/>
        <v>0</v>
      </c>
      <c r="L218" s="18">
        <f t="shared" si="369"/>
        <v>10000</v>
      </c>
      <c r="M218" s="18">
        <f t="shared" si="369"/>
        <v>0</v>
      </c>
      <c r="N218" s="18">
        <f t="shared" si="369"/>
        <v>158550</v>
      </c>
      <c r="O218" s="18">
        <f t="shared" si="369"/>
        <v>0</v>
      </c>
      <c r="P218" s="18">
        <f t="shared" si="369"/>
        <v>158550</v>
      </c>
      <c r="Q218" s="18">
        <f t="shared" si="369"/>
        <v>0</v>
      </c>
      <c r="R218" s="18">
        <f t="shared" si="369"/>
        <v>168550</v>
      </c>
      <c r="S218" s="18">
        <f t="shared" si="369"/>
        <v>0</v>
      </c>
      <c r="T218" s="18">
        <f t="shared" si="369"/>
        <v>168550</v>
      </c>
      <c r="U218" s="18">
        <f t="shared" si="369"/>
        <v>0</v>
      </c>
      <c r="V218" s="18">
        <f t="shared" si="369"/>
        <v>168550</v>
      </c>
      <c r="W218" s="18">
        <f t="shared" si="369"/>
        <v>0</v>
      </c>
      <c r="X218" s="67">
        <f t="shared" si="295"/>
        <v>0</v>
      </c>
      <c r="Y218" s="48"/>
      <c r="Z218" s="48"/>
      <c r="AA218" s="48">
        <f t="shared" si="332"/>
        <v>0</v>
      </c>
    </row>
    <row r="219" spans="1:27" s="20" customFormat="1" ht="30" x14ac:dyDescent="0.25">
      <c r="A219" s="41" t="s">
        <v>102</v>
      </c>
      <c r="B219" s="65"/>
      <c r="C219" s="65"/>
      <c r="D219" s="65"/>
      <c r="E219" s="62">
        <v>852</v>
      </c>
      <c r="F219" s="2" t="s">
        <v>95</v>
      </c>
      <c r="G219" s="2" t="s">
        <v>10</v>
      </c>
      <c r="H219" s="66" t="s">
        <v>147</v>
      </c>
      <c r="I219" s="2" t="s">
        <v>103</v>
      </c>
      <c r="J219" s="18">
        <v>10000</v>
      </c>
      <c r="K219" s="18"/>
      <c r="L219" s="18">
        <f>J219</f>
        <v>10000</v>
      </c>
      <c r="M219" s="18"/>
      <c r="N219" s="18">
        <f>130000+7250+21300</f>
        <v>158550</v>
      </c>
      <c r="O219" s="18"/>
      <c r="P219" s="18">
        <f>N219</f>
        <v>158550</v>
      </c>
      <c r="Q219" s="18"/>
      <c r="R219" s="18">
        <v>168550</v>
      </c>
      <c r="S219" s="18">
        <f t="shared" si="339"/>
        <v>0</v>
      </c>
      <c r="T219" s="18">
        <f t="shared" si="340"/>
        <v>168550</v>
      </c>
      <c r="U219" s="18">
        <f t="shared" si="341"/>
        <v>0</v>
      </c>
      <c r="V219" s="18">
        <v>168550</v>
      </c>
      <c r="W219" s="18"/>
      <c r="X219" s="67">
        <f t="shared" si="295"/>
        <v>0</v>
      </c>
      <c r="Y219" s="48"/>
      <c r="Z219" s="48"/>
      <c r="AA219" s="48">
        <f t="shared" si="332"/>
        <v>0</v>
      </c>
    </row>
    <row r="220" spans="1:27" ht="45" x14ac:dyDescent="0.25">
      <c r="A220" s="41" t="s">
        <v>144</v>
      </c>
      <c r="B220" s="65"/>
      <c r="C220" s="65"/>
      <c r="D220" s="65"/>
      <c r="E220" s="62">
        <v>852</v>
      </c>
      <c r="F220" s="3" t="s">
        <v>95</v>
      </c>
      <c r="G220" s="3" t="s">
        <v>10</v>
      </c>
      <c r="H220" s="66" t="s">
        <v>145</v>
      </c>
      <c r="I220" s="3"/>
      <c r="J220" s="18">
        <f t="shared" ref="J220:W221" si="370">J221</f>
        <v>2909400</v>
      </c>
      <c r="K220" s="18">
        <f t="shared" si="370"/>
        <v>0</v>
      </c>
      <c r="L220" s="18">
        <f t="shared" si="370"/>
        <v>2909400</v>
      </c>
      <c r="M220" s="18">
        <f t="shared" si="370"/>
        <v>0</v>
      </c>
      <c r="N220" s="18">
        <f t="shared" si="370"/>
        <v>0</v>
      </c>
      <c r="O220" s="18">
        <f t="shared" si="370"/>
        <v>0</v>
      </c>
      <c r="P220" s="18">
        <f t="shared" si="370"/>
        <v>0</v>
      </c>
      <c r="Q220" s="18">
        <f t="shared" si="370"/>
        <v>0</v>
      </c>
      <c r="R220" s="18">
        <f t="shared" si="370"/>
        <v>2909400</v>
      </c>
      <c r="S220" s="18">
        <f t="shared" si="370"/>
        <v>0</v>
      </c>
      <c r="T220" s="18">
        <f t="shared" si="370"/>
        <v>2909400</v>
      </c>
      <c r="U220" s="18">
        <f t="shared" si="370"/>
        <v>0</v>
      </c>
      <c r="V220" s="18">
        <f t="shared" si="370"/>
        <v>2909400</v>
      </c>
      <c r="W220" s="18">
        <f t="shared" si="370"/>
        <v>723968</v>
      </c>
      <c r="X220" s="67">
        <f t="shared" si="295"/>
        <v>24.88375610091428</v>
      </c>
      <c r="Y220" s="48"/>
      <c r="Z220" s="48"/>
      <c r="AA220" s="48">
        <f t="shared" si="332"/>
        <v>0</v>
      </c>
    </row>
    <row r="221" spans="1:27" ht="75" x14ac:dyDescent="0.25">
      <c r="A221" s="41" t="s">
        <v>49</v>
      </c>
      <c r="B221" s="65"/>
      <c r="C221" s="65"/>
      <c r="D221" s="65"/>
      <c r="E221" s="62">
        <v>852</v>
      </c>
      <c r="F221" s="3" t="s">
        <v>95</v>
      </c>
      <c r="G221" s="3" t="s">
        <v>10</v>
      </c>
      <c r="H221" s="66" t="s">
        <v>145</v>
      </c>
      <c r="I221" s="3" t="s">
        <v>101</v>
      </c>
      <c r="J221" s="18">
        <f t="shared" si="370"/>
        <v>2909400</v>
      </c>
      <c r="K221" s="18">
        <f t="shared" si="370"/>
        <v>0</v>
      </c>
      <c r="L221" s="18">
        <f t="shared" si="370"/>
        <v>2909400</v>
      </c>
      <c r="M221" s="18">
        <f t="shared" si="370"/>
        <v>0</v>
      </c>
      <c r="N221" s="18">
        <f t="shared" si="370"/>
        <v>0</v>
      </c>
      <c r="O221" s="18">
        <f t="shared" si="370"/>
        <v>0</v>
      </c>
      <c r="P221" s="18">
        <f t="shared" si="370"/>
        <v>0</v>
      </c>
      <c r="Q221" s="18">
        <f t="shared" si="370"/>
        <v>0</v>
      </c>
      <c r="R221" s="18">
        <f t="shared" si="370"/>
        <v>2909400</v>
      </c>
      <c r="S221" s="18">
        <f t="shared" si="370"/>
        <v>0</v>
      </c>
      <c r="T221" s="18">
        <f t="shared" si="370"/>
        <v>2909400</v>
      </c>
      <c r="U221" s="18">
        <f t="shared" si="370"/>
        <v>0</v>
      </c>
      <c r="V221" s="18">
        <f t="shared" si="370"/>
        <v>2909400</v>
      </c>
      <c r="W221" s="18">
        <f t="shared" si="370"/>
        <v>723968</v>
      </c>
      <c r="X221" s="67">
        <f t="shared" si="295"/>
        <v>24.88375610091428</v>
      </c>
      <c r="Y221" s="48"/>
      <c r="Z221" s="48"/>
      <c r="AA221" s="48">
        <f t="shared" si="332"/>
        <v>0</v>
      </c>
    </row>
    <row r="222" spans="1:27" ht="30" x14ac:dyDescent="0.25">
      <c r="A222" s="41" t="s">
        <v>102</v>
      </c>
      <c r="B222" s="65"/>
      <c r="C222" s="65"/>
      <c r="D222" s="65"/>
      <c r="E222" s="62">
        <v>852</v>
      </c>
      <c r="F222" s="3" t="s">
        <v>95</v>
      </c>
      <c r="G222" s="3" t="s">
        <v>10</v>
      </c>
      <c r="H222" s="66" t="s">
        <v>145</v>
      </c>
      <c r="I222" s="2" t="s">
        <v>103</v>
      </c>
      <c r="J222" s="18">
        <v>2909400</v>
      </c>
      <c r="K222" s="18"/>
      <c r="L222" s="18">
        <f>J222</f>
        <v>2909400</v>
      </c>
      <c r="M222" s="18"/>
      <c r="N222" s="18"/>
      <c r="O222" s="18"/>
      <c r="P222" s="18">
        <f>N222</f>
        <v>0</v>
      </c>
      <c r="Q222" s="18"/>
      <c r="R222" s="18">
        <v>2909400</v>
      </c>
      <c r="S222" s="18">
        <f t="shared" si="339"/>
        <v>0</v>
      </c>
      <c r="T222" s="18">
        <f t="shared" si="340"/>
        <v>2909400</v>
      </c>
      <c r="U222" s="18">
        <f t="shared" si="341"/>
        <v>0</v>
      </c>
      <c r="V222" s="18">
        <v>2909400</v>
      </c>
      <c r="W222" s="18">
        <v>723968</v>
      </c>
      <c r="X222" s="67">
        <f t="shared" si="295"/>
        <v>24.88375610091428</v>
      </c>
      <c r="Y222" s="48"/>
      <c r="Z222" s="48"/>
      <c r="AA222" s="48">
        <f t="shared" si="332"/>
        <v>0</v>
      </c>
    </row>
    <row r="223" spans="1:27" ht="45" x14ac:dyDescent="0.25">
      <c r="A223" s="41" t="s">
        <v>148</v>
      </c>
      <c r="B223" s="65"/>
      <c r="C223" s="65"/>
      <c r="D223" s="65"/>
      <c r="E223" s="62">
        <v>852</v>
      </c>
      <c r="F223" s="3" t="s">
        <v>95</v>
      </c>
      <c r="G223" s="2" t="s">
        <v>10</v>
      </c>
      <c r="H223" s="66" t="s">
        <v>149</v>
      </c>
      <c r="I223" s="2"/>
      <c r="J223" s="18">
        <f t="shared" ref="J223:W224" si="371">J224</f>
        <v>12000</v>
      </c>
      <c r="K223" s="18">
        <f t="shared" si="371"/>
        <v>0</v>
      </c>
      <c r="L223" s="18">
        <f t="shared" si="371"/>
        <v>12000</v>
      </c>
      <c r="M223" s="18">
        <f t="shared" si="371"/>
        <v>0</v>
      </c>
      <c r="N223" s="18">
        <f t="shared" si="371"/>
        <v>102397</v>
      </c>
      <c r="O223" s="18">
        <f t="shared" si="371"/>
        <v>0</v>
      </c>
      <c r="P223" s="18">
        <f t="shared" si="371"/>
        <v>102397</v>
      </c>
      <c r="Q223" s="18">
        <f t="shared" si="371"/>
        <v>0</v>
      </c>
      <c r="R223" s="18">
        <f t="shared" si="371"/>
        <v>114397</v>
      </c>
      <c r="S223" s="18">
        <f t="shared" si="371"/>
        <v>0</v>
      </c>
      <c r="T223" s="18">
        <f t="shared" si="371"/>
        <v>114397</v>
      </c>
      <c r="U223" s="18">
        <f t="shared" si="371"/>
        <v>0</v>
      </c>
      <c r="V223" s="18">
        <f t="shared" si="371"/>
        <v>114397</v>
      </c>
      <c r="W223" s="18">
        <f t="shared" si="371"/>
        <v>0</v>
      </c>
      <c r="X223" s="67">
        <f t="shared" si="295"/>
        <v>0</v>
      </c>
      <c r="Y223" s="48"/>
      <c r="Z223" s="48"/>
      <c r="AA223" s="48">
        <f t="shared" si="332"/>
        <v>0</v>
      </c>
    </row>
    <row r="224" spans="1:27" ht="75" x14ac:dyDescent="0.25">
      <c r="A224" s="41" t="s">
        <v>49</v>
      </c>
      <c r="B224" s="65"/>
      <c r="C224" s="65"/>
      <c r="D224" s="65"/>
      <c r="E224" s="62">
        <v>852</v>
      </c>
      <c r="F224" s="2" t="s">
        <v>95</v>
      </c>
      <c r="G224" s="2" t="s">
        <v>10</v>
      </c>
      <c r="H224" s="66" t="s">
        <v>149</v>
      </c>
      <c r="I224" s="2" t="s">
        <v>101</v>
      </c>
      <c r="J224" s="18">
        <f t="shared" si="371"/>
        <v>12000</v>
      </c>
      <c r="K224" s="18">
        <f t="shared" si="371"/>
        <v>0</v>
      </c>
      <c r="L224" s="18">
        <f t="shared" si="371"/>
        <v>12000</v>
      </c>
      <c r="M224" s="18">
        <f t="shared" si="371"/>
        <v>0</v>
      </c>
      <c r="N224" s="18">
        <f t="shared" si="371"/>
        <v>102397</v>
      </c>
      <c r="O224" s="18">
        <f t="shared" si="371"/>
        <v>0</v>
      </c>
      <c r="P224" s="18">
        <f t="shared" si="371"/>
        <v>102397</v>
      </c>
      <c r="Q224" s="18">
        <f t="shared" si="371"/>
        <v>0</v>
      </c>
      <c r="R224" s="18">
        <f t="shared" si="371"/>
        <v>114397</v>
      </c>
      <c r="S224" s="18">
        <f t="shared" si="371"/>
        <v>0</v>
      </c>
      <c r="T224" s="18">
        <f t="shared" si="371"/>
        <v>114397</v>
      </c>
      <c r="U224" s="18">
        <f t="shared" si="371"/>
        <v>0</v>
      </c>
      <c r="V224" s="18">
        <f t="shared" si="371"/>
        <v>114397</v>
      </c>
      <c r="W224" s="18">
        <f t="shared" si="371"/>
        <v>0</v>
      </c>
      <c r="X224" s="67">
        <f t="shared" si="295"/>
        <v>0</v>
      </c>
      <c r="Y224" s="48"/>
      <c r="Z224" s="48"/>
      <c r="AA224" s="48">
        <f t="shared" si="332"/>
        <v>0</v>
      </c>
    </row>
    <row r="225" spans="1:27" ht="30" x14ac:dyDescent="0.25">
      <c r="A225" s="41" t="s">
        <v>102</v>
      </c>
      <c r="B225" s="65"/>
      <c r="C225" s="65"/>
      <c r="D225" s="65"/>
      <c r="E225" s="62">
        <v>852</v>
      </c>
      <c r="F225" s="2" t="s">
        <v>95</v>
      </c>
      <c r="G225" s="2" t="s">
        <v>10</v>
      </c>
      <c r="H225" s="66" t="s">
        <v>149</v>
      </c>
      <c r="I225" s="2" t="s">
        <v>103</v>
      </c>
      <c r="J225" s="18">
        <v>12000</v>
      </c>
      <c r="K225" s="18"/>
      <c r="L225" s="18">
        <f>J225</f>
        <v>12000</v>
      </c>
      <c r="M225" s="18"/>
      <c r="N225" s="18">
        <f>6170+96227</f>
        <v>102397</v>
      </c>
      <c r="O225" s="18"/>
      <c r="P225" s="18">
        <f>N225</f>
        <v>102397</v>
      </c>
      <c r="Q225" s="18"/>
      <c r="R225" s="18">
        <v>114397</v>
      </c>
      <c r="S225" s="18">
        <f t="shared" si="339"/>
        <v>0</v>
      </c>
      <c r="T225" s="18">
        <f t="shared" si="340"/>
        <v>114397</v>
      </c>
      <c r="U225" s="18">
        <f t="shared" si="341"/>
        <v>0</v>
      </c>
      <c r="V225" s="18">
        <v>114397</v>
      </c>
      <c r="W225" s="18"/>
      <c r="X225" s="67">
        <f t="shared" si="295"/>
        <v>0</v>
      </c>
      <c r="Y225" s="48"/>
      <c r="Z225" s="48"/>
      <c r="AA225" s="48">
        <f t="shared" si="332"/>
        <v>0</v>
      </c>
    </row>
    <row r="226" spans="1:27" s="20" customFormat="1" ht="62.25" customHeight="1" x14ac:dyDescent="0.25">
      <c r="A226" s="41" t="s">
        <v>220</v>
      </c>
      <c r="B226" s="65"/>
      <c r="C226" s="65"/>
      <c r="D226" s="65"/>
      <c r="E226" s="62">
        <v>852</v>
      </c>
      <c r="F226" s="2" t="s">
        <v>95</v>
      </c>
      <c r="G226" s="3" t="s">
        <v>10</v>
      </c>
      <c r="H226" s="66" t="s">
        <v>219</v>
      </c>
      <c r="I226" s="2"/>
      <c r="J226" s="18">
        <f t="shared" ref="J226:W230" si="372">J227</f>
        <v>4500000</v>
      </c>
      <c r="K226" s="18">
        <f t="shared" si="372"/>
        <v>4275000</v>
      </c>
      <c r="L226" s="18">
        <f t="shared" si="372"/>
        <v>225000</v>
      </c>
      <c r="M226" s="18">
        <f t="shared" si="372"/>
        <v>0</v>
      </c>
      <c r="N226" s="18">
        <f t="shared" si="372"/>
        <v>0</v>
      </c>
      <c r="O226" s="18">
        <f t="shared" si="372"/>
        <v>0</v>
      </c>
      <c r="P226" s="18">
        <f t="shared" si="372"/>
        <v>0</v>
      </c>
      <c r="Q226" s="18">
        <f t="shared" si="372"/>
        <v>0</v>
      </c>
      <c r="R226" s="18">
        <f t="shared" si="372"/>
        <v>4500000</v>
      </c>
      <c r="S226" s="18">
        <f t="shared" si="372"/>
        <v>4275000</v>
      </c>
      <c r="T226" s="18">
        <f t="shared" si="372"/>
        <v>225000</v>
      </c>
      <c r="U226" s="18">
        <f t="shared" si="372"/>
        <v>0</v>
      </c>
      <c r="V226" s="18">
        <f t="shared" si="372"/>
        <v>4500000</v>
      </c>
      <c r="W226" s="18">
        <f t="shared" si="372"/>
        <v>0</v>
      </c>
      <c r="X226" s="67">
        <f t="shared" si="295"/>
        <v>0</v>
      </c>
      <c r="Y226" s="48"/>
      <c r="Z226" s="48"/>
      <c r="AA226" s="48">
        <f t="shared" si="332"/>
        <v>0</v>
      </c>
    </row>
    <row r="227" spans="1:27" s="20" customFormat="1" ht="75" x14ac:dyDescent="0.25">
      <c r="A227" s="41" t="s">
        <v>49</v>
      </c>
      <c r="B227" s="65"/>
      <c r="C227" s="65"/>
      <c r="D227" s="65"/>
      <c r="E227" s="62">
        <v>852</v>
      </c>
      <c r="F227" s="2" t="s">
        <v>95</v>
      </c>
      <c r="G227" s="3" t="s">
        <v>10</v>
      </c>
      <c r="H227" s="66" t="s">
        <v>219</v>
      </c>
      <c r="I227" s="2" t="s">
        <v>101</v>
      </c>
      <c r="J227" s="18">
        <f t="shared" si="372"/>
        <v>4500000</v>
      </c>
      <c r="K227" s="18">
        <f t="shared" si="372"/>
        <v>4275000</v>
      </c>
      <c r="L227" s="18">
        <f t="shared" si="372"/>
        <v>225000</v>
      </c>
      <c r="M227" s="18">
        <f t="shared" si="372"/>
        <v>0</v>
      </c>
      <c r="N227" s="18">
        <f t="shared" si="372"/>
        <v>0</v>
      </c>
      <c r="O227" s="18">
        <f t="shared" si="372"/>
        <v>0</v>
      </c>
      <c r="P227" s="18">
        <f t="shared" si="372"/>
        <v>0</v>
      </c>
      <c r="Q227" s="18">
        <f t="shared" si="372"/>
        <v>0</v>
      </c>
      <c r="R227" s="18">
        <f t="shared" si="372"/>
        <v>4500000</v>
      </c>
      <c r="S227" s="18">
        <f t="shared" si="372"/>
        <v>4275000</v>
      </c>
      <c r="T227" s="18">
        <f t="shared" si="372"/>
        <v>225000</v>
      </c>
      <c r="U227" s="18">
        <f t="shared" si="372"/>
        <v>0</v>
      </c>
      <c r="V227" s="18">
        <f t="shared" si="372"/>
        <v>4500000</v>
      </c>
      <c r="W227" s="18">
        <f t="shared" si="372"/>
        <v>0</v>
      </c>
      <c r="X227" s="67">
        <f t="shared" si="295"/>
        <v>0</v>
      </c>
      <c r="Y227" s="48"/>
      <c r="Z227" s="48"/>
      <c r="AA227" s="48">
        <f t="shared" si="332"/>
        <v>0</v>
      </c>
    </row>
    <row r="228" spans="1:27" s="20" customFormat="1" ht="30" x14ac:dyDescent="0.25">
      <c r="A228" s="41" t="s">
        <v>102</v>
      </c>
      <c r="B228" s="65"/>
      <c r="C228" s="65"/>
      <c r="D228" s="65"/>
      <c r="E228" s="62">
        <v>852</v>
      </c>
      <c r="F228" s="2" t="s">
        <v>95</v>
      </c>
      <c r="G228" s="3" t="s">
        <v>10</v>
      </c>
      <c r="H228" s="66" t="s">
        <v>219</v>
      </c>
      <c r="I228" s="2" t="s">
        <v>103</v>
      </c>
      <c r="J228" s="18">
        <v>4500000</v>
      </c>
      <c r="K228" s="18">
        <v>4275000</v>
      </c>
      <c r="L228" s="18">
        <v>225000</v>
      </c>
      <c r="M228" s="18"/>
      <c r="N228" s="18"/>
      <c r="O228" s="18"/>
      <c r="P228" s="18"/>
      <c r="Q228" s="18"/>
      <c r="R228" s="18">
        <v>4500000</v>
      </c>
      <c r="S228" s="18">
        <f t="shared" si="339"/>
        <v>4275000</v>
      </c>
      <c r="T228" s="18">
        <f t="shared" si="340"/>
        <v>225000</v>
      </c>
      <c r="U228" s="18">
        <f t="shared" si="341"/>
        <v>0</v>
      </c>
      <c r="V228" s="18">
        <v>4500000</v>
      </c>
      <c r="W228" s="18"/>
      <c r="X228" s="67">
        <f t="shared" si="295"/>
        <v>0</v>
      </c>
      <c r="Y228" s="48"/>
      <c r="Z228" s="48"/>
      <c r="AA228" s="48">
        <f t="shared" si="332"/>
        <v>0</v>
      </c>
    </row>
    <row r="229" spans="1:27" s="20" customFormat="1" ht="64.5" hidden="1" customHeight="1" x14ac:dyDescent="0.25">
      <c r="A229" s="41" t="s">
        <v>241</v>
      </c>
      <c r="E229" s="62">
        <v>852</v>
      </c>
      <c r="F229" s="2" t="s">
        <v>95</v>
      </c>
      <c r="G229" s="3" t="s">
        <v>10</v>
      </c>
      <c r="H229" s="66" t="s">
        <v>242</v>
      </c>
      <c r="I229" s="2"/>
      <c r="J229" s="18">
        <f t="shared" si="372"/>
        <v>0</v>
      </c>
      <c r="K229" s="18">
        <f t="shared" si="372"/>
        <v>0</v>
      </c>
      <c r="L229" s="18">
        <f t="shared" si="372"/>
        <v>0</v>
      </c>
      <c r="M229" s="18">
        <f t="shared" si="372"/>
        <v>0</v>
      </c>
      <c r="N229" s="18">
        <f t="shared" si="372"/>
        <v>0</v>
      </c>
      <c r="O229" s="18">
        <f t="shared" si="372"/>
        <v>0</v>
      </c>
      <c r="P229" s="18">
        <f t="shared" si="372"/>
        <v>0</v>
      </c>
      <c r="Q229" s="18">
        <f t="shared" si="372"/>
        <v>0</v>
      </c>
      <c r="R229" s="18">
        <f t="shared" si="372"/>
        <v>0</v>
      </c>
      <c r="S229" s="18">
        <f t="shared" si="372"/>
        <v>0</v>
      </c>
      <c r="T229" s="18">
        <f t="shared" si="372"/>
        <v>0</v>
      </c>
      <c r="U229" s="18">
        <f t="shared" si="372"/>
        <v>0</v>
      </c>
      <c r="V229" s="18">
        <f t="shared" si="372"/>
        <v>0</v>
      </c>
      <c r="W229" s="18">
        <f t="shared" si="372"/>
        <v>0</v>
      </c>
      <c r="X229" s="67" t="e">
        <f t="shared" ref="X229:X292" si="373">W229/V229*100</f>
        <v>#DIV/0!</v>
      </c>
      <c r="Y229" s="48"/>
      <c r="Z229" s="48"/>
      <c r="AA229" s="48">
        <f t="shared" si="332"/>
        <v>0</v>
      </c>
    </row>
    <row r="230" spans="1:27" s="20" customFormat="1" ht="75" hidden="1" x14ac:dyDescent="0.25">
      <c r="A230" s="41" t="s">
        <v>49</v>
      </c>
      <c r="E230" s="62">
        <v>852</v>
      </c>
      <c r="F230" s="2" t="s">
        <v>95</v>
      </c>
      <c r="G230" s="3" t="s">
        <v>10</v>
      </c>
      <c r="H230" s="66" t="s">
        <v>242</v>
      </c>
      <c r="I230" s="2" t="s">
        <v>101</v>
      </c>
      <c r="J230" s="18">
        <f t="shared" si="372"/>
        <v>0</v>
      </c>
      <c r="K230" s="18">
        <f t="shared" si="372"/>
        <v>0</v>
      </c>
      <c r="L230" s="18">
        <f t="shared" si="372"/>
        <v>0</v>
      </c>
      <c r="M230" s="18">
        <f t="shared" si="372"/>
        <v>0</v>
      </c>
      <c r="N230" s="18">
        <f t="shared" si="372"/>
        <v>0</v>
      </c>
      <c r="O230" s="18">
        <f t="shared" si="372"/>
        <v>0</v>
      </c>
      <c r="P230" s="18">
        <f t="shared" si="372"/>
        <v>0</v>
      </c>
      <c r="Q230" s="18">
        <f t="shared" si="372"/>
        <v>0</v>
      </c>
      <c r="R230" s="18">
        <f t="shared" si="372"/>
        <v>0</v>
      </c>
      <c r="S230" s="18">
        <f t="shared" si="372"/>
        <v>0</v>
      </c>
      <c r="T230" s="18">
        <f t="shared" si="372"/>
        <v>0</v>
      </c>
      <c r="U230" s="18">
        <f t="shared" si="372"/>
        <v>0</v>
      </c>
      <c r="V230" s="18">
        <f t="shared" si="372"/>
        <v>0</v>
      </c>
      <c r="W230" s="18">
        <f t="shared" si="372"/>
        <v>0</v>
      </c>
      <c r="X230" s="67" t="e">
        <f t="shared" si="373"/>
        <v>#DIV/0!</v>
      </c>
      <c r="Y230" s="48"/>
      <c r="Z230" s="48"/>
      <c r="AA230" s="48">
        <f t="shared" si="332"/>
        <v>0</v>
      </c>
    </row>
    <row r="231" spans="1:27" s="20" customFormat="1" ht="30" hidden="1" x14ac:dyDescent="0.25">
      <c r="A231" s="41" t="s">
        <v>102</v>
      </c>
      <c r="E231" s="62">
        <v>852</v>
      </c>
      <c r="F231" s="2" t="s">
        <v>95</v>
      </c>
      <c r="G231" s="3" t="s">
        <v>10</v>
      </c>
      <c r="H231" s="66" t="s">
        <v>242</v>
      </c>
      <c r="I231" s="2" t="s">
        <v>103</v>
      </c>
      <c r="J231" s="24"/>
      <c r="K231" s="24"/>
      <c r="L231" s="24"/>
      <c r="M231" s="24"/>
      <c r="N231" s="24"/>
      <c r="O231" s="24"/>
      <c r="P231" s="24"/>
      <c r="Q231" s="24"/>
      <c r="R231" s="24"/>
      <c r="S231" s="18">
        <f t="shared" si="339"/>
        <v>0</v>
      </c>
      <c r="T231" s="18">
        <f t="shared" si="340"/>
        <v>0</v>
      </c>
      <c r="U231" s="18">
        <f t="shared" si="341"/>
        <v>0</v>
      </c>
      <c r="V231" s="24"/>
      <c r="W231" s="24"/>
      <c r="X231" s="67" t="e">
        <f t="shared" si="373"/>
        <v>#DIV/0!</v>
      </c>
      <c r="Y231" s="24"/>
      <c r="Z231" s="24"/>
      <c r="AA231" s="48">
        <f t="shared" si="332"/>
        <v>0</v>
      </c>
    </row>
    <row r="232" spans="1:27" s="20" customFormat="1" ht="210.75" customHeight="1" x14ac:dyDescent="0.25">
      <c r="A232" s="41" t="s">
        <v>256</v>
      </c>
      <c r="B232" s="40"/>
      <c r="C232" s="40"/>
      <c r="D232" s="40"/>
      <c r="E232" s="62">
        <v>852</v>
      </c>
      <c r="F232" s="2" t="s">
        <v>95</v>
      </c>
      <c r="G232" s="2" t="s">
        <v>10</v>
      </c>
      <c r="H232" s="66" t="s">
        <v>257</v>
      </c>
      <c r="I232" s="2"/>
      <c r="J232" s="18">
        <f t="shared" ref="J232:W233" si="374">J233</f>
        <v>519600</v>
      </c>
      <c r="K232" s="18">
        <f t="shared" si="374"/>
        <v>519600</v>
      </c>
      <c r="L232" s="18">
        <f t="shared" si="374"/>
        <v>0</v>
      </c>
      <c r="M232" s="18">
        <f t="shared" si="374"/>
        <v>0</v>
      </c>
      <c r="N232" s="18">
        <f t="shared" si="374"/>
        <v>0</v>
      </c>
      <c r="O232" s="18">
        <f t="shared" si="374"/>
        <v>0</v>
      </c>
      <c r="P232" s="18">
        <f t="shared" si="374"/>
        <v>0</v>
      </c>
      <c r="Q232" s="18">
        <f t="shared" si="374"/>
        <v>0</v>
      </c>
      <c r="R232" s="18">
        <f t="shared" si="374"/>
        <v>519600</v>
      </c>
      <c r="S232" s="18">
        <f t="shared" si="374"/>
        <v>519600</v>
      </c>
      <c r="T232" s="18">
        <f t="shared" si="374"/>
        <v>0</v>
      </c>
      <c r="U232" s="18">
        <f t="shared" si="374"/>
        <v>0</v>
      </c>
      <c r="V232" s="18">
        <f t="shared" si="374"/>
        <v>519600</v>
      </c>
      <c r="W232" s="18">
        <f t="shared" si="374"/>
        <v>126900</v>
      </c>
      <c r="X232" s="67">
        <f t="shared" si="373"/>
        <v>24.422632794457275</v>
      </c>
      <c r="Y232" s="48"/>
      <c r="Z232" s="48"/>
      <c r="AA232" s="48">
        <f t="shared" si="332"/>
        <v>0</v>
      </c>
    </row>
    <row r="233" spans="1:27" s="20" customFormat="1" ht="75" x14ac:dyDescent="0.25">
      <c r="A233" s="41" t="s">
        <v>49</v>
      </c>
      <c r="B233" s="40"/>
      <c r="C233" s="40"/>
      <c r="D233" s="40"/>
      <c r="E233" s="62">
        <v>852</v>
      </c>
      <c r="F233" s="2" t="s">
        <v>95</v>
      </c>
      <c r="G233" s="2" t="s">
        <v>10</v>
      </c>
      <c r="H233" s="66" t="s">
        <v>257</v>
      </c>
      <c r="I233" s="2" t="s">
        <v>101</v>
      </c>
      <c r="J233" s="18">
        <f t="shared" si="374"/>
        <v>519600</v>
      </c>
      <c r="K233" s="18">
        <f t="shared" si="374"/>
        <v>519600</v>
      </c>
      <c r="L233" s="18">
        <f t="shared" si="374"/>
        <v>0</v>
      </c>
      <c r="M233" s="18">
        <f t="shared" si="374"/>
        <v>0</v>
      </c>
      <c r="N233" s="18">
        <f t="shared" si="374"/>
        <v>0</v>
      </c>
      <c r="O233" s="18">
        <f t="shared" si="374"/>
        <v>0</v>
      </c>
      <c r="P233" s="18">
        <f t="shared" si="374"/>
        <v>0</v>
      </c>
      <c r="Q233" s="18">
        <f t="shared" si="374"/>
        <v>0</v>
      </c>
      <c r="R233" s="18">
        <f t="shared" si="374"/>
        <v>519600</v>
      </c>
      <c r="S233" s="18">
        <f t="shared" si="374"/>
        <v>519600</v>
      </c>
      <c r="T233" s="18">
        <f t="shared" si="374"/>
        <v>0</v>
      </c>
      <c r="U233" s="18">
        <f t="shared" si="374"/>
        <v>0</v>
      </c>
      <c r="V233" s="18">
        <f t="shared" si="374"/>
        <v>519600</v>
      </c>
      <c r="W233" s="18">
        <f t="shared" si="374"/>
        <v>126900</v>
      </c>
      <c r="X233" s="67">
        <f t="shared" si="373"/>
        <v>24.422632794457275</v>
      </c>
      <c r="Y233" s="48"/>
      <c r="Z233" s="48"/>
      <c r="AA233" s="48">
        <f t="shared" si="332"/>
        <v>0</v>
      </c>
    </row>
    <row r="234" spans="1:27" s="20" customFormat="1" ht="30" x14ac:dyDescent="0.25">
      <c r="A234" s="41" t="s">
        <v>102</v>
      </c>
      <c r="B234" s="65"/>
      <c r="C234" s="65"/>
      <c r="D234" s="65"/>
      <c r="E234" s="62">
        <v>852</v>
      </c>
      <c r="F234" s="2" t="s">
        <v>95</v>
      </c>
      <c r="G234" s="2" t="s">
        <v>10</v>
      </c>
      <c r="H234" s="66" t="s">
        <v>257</v>
      </c>
      <c r="I234" s="2" t="s">
        <v>103</v>
      </c>
      <c r="J234" s="18">
        <v>519600</v>
      </c>
      <c r="K234" s="18">
        <f>J234</f>
        <v>519600</v>
      </c>
      <c r="L234" s="18"/>
      <c r="M234" s="18"/>
      <c r="N234" s="18"/>
      <c r="O234" s="18">
        <f>N234</f>
        <v>0</v>
      </c>
      <c r="P234" s="18"/>
      <c r="Q234" s="18"/>
      <c r="R234" s="18">
        <v>519600</v>
      </c>
      <c r="S234" s="18">
        <f t="shared" si="339"/>
        <v>519600</v>
      </c>
      <c r="T234" s="18">
        <f t="shared" si="340"/>
        <v>0</v>
      </c>
      <c r="U234" s="18">
        <f t="shared" si="341"/>
        <v>0</v>
      </c>
      <c r="V234" s="18">
        <v>519600</v>
      </c>
      <c r="W234" s="18">
        <v>126900</v>
      </c>
      <c r="X234" s="67">
        <f t="shared" si="373"/>
        <v>24.422632794457275</v>
      </c>
      <c r="Y234" s="48"/>
      <c r="Z234" s="48"/>
      <c r="AA234" s="48">
        <f t="shared" si="332"/>
        <v>0</v>
      </c>
    </row>
    <row r="235" spans="1:27" s="20" customFormat="1" x14ac:dyDescent="0.25">
      <c r="A235" s="70" t="s">
        <v>96</v>
      </c>
      <c r="B235" s="40"/>
      <c r="C235" s="40"/>
      <c r="D235" s="40"/>
      <c r="E235" s="62">
        <v>852</v>
      </c>
      <c r="F235" s="16" t="s">
        <v>95</v>
      </c>
      <c r="G235" s="16" t="s">
        <v>52</v>
      </c>
      <c r="H235" s="66" t="s">
        <v>57</v>
      </c>
      <c r="I235" s="16"/>
      <c r="J235" s="19">
        <f>J236+J239+J242+J245+J248+J251+J254+J257+J263+J262+J266</f>
        <v>91643999</v>
      </c>
      <c r="K235" s="19">
        <f t="shared" ref="K235:Z235" si="375">K236+K239+K242+K245+K248+K251+K254+K257+K263+K262+K266</f>
        <v>69043899</v>
      </c>
      <c r="L235" s="19">
        <f t="shared" si="375"/>
        <v>22600100</v>
      </c>
      <c r="M235" s="19">
        <f t="shared" si="375"/>
        <v>0</v>
      </c>
      <c r="N235" s="19">
        <f t="shared" si="375"/>
        <v>4663626.93</v>
      </c>
      <c r="O235" s="19">
        <f t="shared" si="375"/>
        <v>222666.67</v>
      </c>
      <c r="P235" s="19">
        <f t="shared" si="375"/>
        <v>4440960.26</v>
      </c>
      <c r="Q235" s="19">
        <f t="shared" si="375"/>
        <v>0</v>
      </c>
      <c r="R235" s="19">
        <f t="shared" si="375"/>
        <v>96307625.930000007</v>
      </c>
      <c r="S235" s="19">
        <f t="shared" si="375"/>
        <v>69266565.670000002</v>
      </c>
      <c r="T235" s="19">
        <f t="shared" si="375"/>
        <v>27041060.260000002</v>
      </c>
      <c r="U235" s="19">
        <f t="shared" si="375"/>
        <v>0</v>
      </c>
      <c r="V235" s="19">
        <f t="shared" ref="V235:W235" si="376">V236+V239+V242+V245+V248+V251+V254+V257+V263+V262+V266</f>
        <v>96307625.930000007</v>
      </c>
      <c r="W235" s="19">
        <f t="shared" si="376"/>
        <v>20753432.670000002</v>
      </c>
      <c r="X235" s="67">
        <f t="shared" si="373"/>
        <v>21.549106282699125</v>
      </c>
      <c r="Y235" s="47">
        <f t="shared" si="375"/>
        <v>0</v>
      </c>
      <c r="Z235" s="47">
        <f t="shared" si="375"/>
        <v>0</v>
      </c>
      <c r="AA235" s="48">
        <f t="shared" si="332"/>
        <v>0</v>
      </c>
    </row>
    <row r="236" spans="1:27" ht="163.5" customHeight="1" x14ac:dyDescent="0.25">
      <c r="A236" s="41" t="s">
        <v>259</v>
      </c>
      <c r="B236" s="40"/>
      <c r="C236" s="40"/>
      <c r="D236" s="40"/>
      <c r="E236" s="62">
        <v>852</v>
      </c>
      <c r="F236" s="2" t="s">
        <v>95</v>
      </c>
      <c r="G236" s="2" t="s">
        <v>52</v>
      </c>
      <c r="H236" s="66" t="s">
        <v>258</v>
      </c>
      <c r="I236" s="2"/>
      <c r="J236" s="18">
        <f t="shared" ref="J236:W237" si="377">J237</f>
        <v>61094155</v>
      </c>
      <c r="K236" s="18">
        <f t="shared" si="377"/>
        <v>61094155</v>
      </c>
      <c r="L236" s="18">
        <f t="shared" si="377"/>
        <v>0</v>
      </c>
      <c r="M236" s="18">
        <f t="shared" si="377"/>
        <v>0</v>
      </c>
      <c r="N236" s="18">
        <f t="shared" si="377"/>
        <v>0</v>
      </c>
      <c r="O236" s="18">
        <f t="shared" si="377"/>
        <v>0</v>
      </c>
      <c r="P236" s="18">
        <f t="shared" si="377"/>
        <v>0</v>
      </c>
      <c r="Q236" s="18">
        <f t="shared" si="377"/>
        <v>0</v>
      </c>
      <c r="R236" s="18">
        <f t="shared" si="377"/>
        <v>61094155</v>
      </c>
      <c r="S236" s="18">
        <f t="shared" si="377"/>
        <v>61094155</v>
      </c>
      <c r="T236" s="18">
        <f t="shared" si="377"/>
        <v>0</v>
      </c>
      <c r="U236" s="18">
        <f t="shared" si="377"/>
        <v>0</v>
      </c>
      <c r="V236" s="18">
        <f t="shared" si="377"/>
        <v>61094155</v>
      </c>
      <c r="W236" s="18">
        <f t="shared" si="377"/>
        <v>13253783.35</v>
      </c>
      <c r="X236" s="67">
        <f t="shared" si="373"/>
        <v>21.694028422195217</v>
      </c>
      <c r="Y236" s="48"/>
      <c r="Z236" s="48"/>
      <c r="AA236" s="48">
        <f t="shared" si="332"/>
        <v>0</v>
      </c>
    </row>
    <row r="237" spans="1:27" ht="75" x14ac:dyDescent="0.25">
      <c r="A237" s="41" t="s">
        <v>49</v>
      </c>
      <c r="B237" s="40"/>
      <c r="C237" s="40"/>
      <c r="D237" s="40"/>
      <c r="E237" s="62">
        <v>852</v>
      </c>
      <c r="F237" s="2" t="s">
        <v>95</v>
      </c>
      <c r="G237" s="2" t="s">
        <v>52</v>
      </c>
      <c r="H237" s="66" t="s">
        <v>258</v>
      </c>
      <c r="I237" s="2" t="s">
        <v>101</v>
      </c>
      <c r="J237" s="18">
        <f t="shared" si="377"/>
        <v>61094155</v>
      </c>
      <c r="K237" s="18">
        <f t="shared" si="377"/>
        <v>61094155</v>
      </c>
      <c r="L237" s="18">
        <f t="shared" si="377"/>
        <v>0</v>
      </c>
      <c r="M237" s="18">
        <f t="shared" si="377"/>
        <v>0</v>
      </c>
      <c r="N237" s="18">
        <f t="shared" si="377"/>
        <v>0</v>
      </c>
      <c r="O237" s="18">
        <f t="shared" si="377"/>
        <v>0</v>
      </c>
      <c r="P237" s="18">
        <f t="shared" si="377"/>
        <v>0</v>
      </c>
      <c r="Q237" s="18">
        <f t="shared" si="377"/>
        <v>0</v>
      </c>
      <c r="R237" s="18">
        <f t="shared" si="377"/>
        <v>61094155</v>
      </c>
      <c r="S237" s="18">
        <f t="shared" si="377"/>
        <v>61094155</v>
      </c>
      <c r="T237" s="18">
        <f t="shared" si="377"/>
        <v>0</v>
      </c>
      <c r="U237" s="18">
        <f t="shared" si="377"/>
        <v>0</v>
      </c>
      <c r="V237" s="18">
        <f t="shared" si="377"/>
        <v>61094155</v>
      </c>
      <c r="W237" s="18">
        <f t="shared" si="377"/>
        <v>13253783.35</v>
      </c>
      <c r="X237" s="67">
        <f t="shared" si="373"/>
        <v>21.694028422195217</v>
      </c>
      <c r="Y237" s="48"/>
      <c r="Z237" s="48"/>
      <c r="AA237" s="48">
        <f t="shared" si="332"/>
        <v>0</v>
      </c>
    </row>
    <row r="238" spans="1:27" ht="30" x14ac:dyDescent="0.25">
      <c r="A238" s="41" t="s">
        <v>102</v>
      </c>
      <c r="B238" s="65"/>
      <c r="C238" s="65"/>
      <c r="D238" s="65"/>
      <c r="E238" s="62">
        <v>852</v>
      </c>
      <c r="F238" s="2" t="s">
        <v>95</v>
      </c>
      <c r="G238" s="2" t="s">
        <v>52</v>
      </c>
      <c r="H238" s="66" t="s">
        <v>258</v>
      </c>
      <c r="I238" s="2" t="s">
        <v>103</v>
      </c>
      <c r="J238" s="18">
        <v>61094155</v>
      </c>
      <c r="K238" s="18">
        <f>J238</f>
        <v>61094155</v>
      </c>
      <c r="L238" s="18"/>
      <c r="M238" s="18"/>
      <c r="N238" s="18"/>
      <c r="O238" s="18">
        <f>N238</f>
        <v>0</v>
      </c>
      <c r="P238" s="18"/>
      <c r="Q238" s="18"/>
      <c r="R238" s="18">
        <v>61094155</v>
      </c>
      <c r="S238" s="18">
        <f t="shared" si="339"/>
        <v>61094155</v>
      </c>
      <c r="T238" s="18">
        <f t="shared" si="340"/>
        <v>0</v>
      </c>
      <c r="U238" s="18">
        <f t="shared" si="341"/>
        <v>0</v>
      </c>
      <c r="V238" s="18">
        <v>61094155</v>
      </c>
      <c r="W238" s="18">
        <v>13253783.35</v>
      </c>
      <c r="X238" s="67">
        <f t="shared" si="373"/>
        <v>21.694028422195217</v>
      </c>
      <c r="Y238" s="48"/>
      <c r="Z238" s="48"/>
      <c r="AA238" s="48">
        <f t="shared" si="332"/>
        <v>0</v>
      </c>
    </row>
    <row r="239" spans="1:27" ht="30" x14ac:dyDescent="0.25">
      <c r="A239" s="41" t="s">
        <v>150</v>
      </c>
      <c r="B239" s="65"/>
      <c r="C239" s="65"/>
      <c r="D239" s="65"/>
      <c r="E239" s="62">
        <v>852</v>
      </c>
      <c r="F239" s="2" t="s">
        <v>95</v>
      </c>
      <c r="G239" s="2" t="s">
        <v>52</v>
      </c>
      <c r="H239" s="66" t="s">
        <v>151</v>
      </c>
      <c r="I239" s="2"/>
      <c r="J239" s="18">
        <f t="shared" ref="J239:W240" si="378">J240</f>
        <v>19435300</v>
      </c>
      <c r="K239" s="18">
        <f t="shared" si="378"/>
        <v>0</v>
      </c>
      <c r="L239" s="18">
        <f t="shared" si="378"/>
        <v>19435300</v>
      </c>
      <c r="M239" s="18">
        <f t="shared" si="378"/>
        <v>0</v>
      </c>
      <c r="N239" s="18">
        <f t="shared" si="378"/>
        <v>1107781</v>
      </c>
      <c r="O239" s="18">
        <f t="shared" si="378"/>
        <v>0</v>
      </c>
      <c r="P239" s="18">
        <f t="shared" si="378"/>
        <v>1107781</v>
      </c>
      <c r="Q239" s="18">
        <f t="shared" si="378"/>
        <v>0</v>
      </c>
      <c r="R239" s="18">
        <f t="shared" si="378"/>
        <v>20543081</v>
      </c>
      <c r="S239" s="18">
        <f t="shared" si="378"/>
        <v>0</v>
      </c>
      <c r="T239" s="18">
        <f t="shared" si="378"/>
        <v>20543081</v>
      </c>
      <c r="U239" s="18">
        <f t="shared" si="378"/>
        <v>0</v>
      </c>
      <c r="V239" s="18">
        <f t="shared" si="378"/>
        <v>20543081</v>
      </c>
      <c r="W239" s="18">
        <f t="shared" si="378"/>
        <v>6167157.3200000003</v>
      </c>
      <c r="X239" s="67">
        <f t="shared" si="373"/>
        <v>30.020605575181253</v>
      </c>
      <c r="Y239" s="48"/>
      <c r="Z239" s="48"/>
      <c r="AA239" s="48">
        <f t="shared" si="332"/>
        <v>0</v>
      </c>
    </row>
    <row r="240" spans="1:27" ht="75" x14ac:dyDescent="0.25">
      <c r="A240" s="41" t="s">
        <v>49</v>
      </c>
      <c r="B240" s="65"/>
      <c r="C240" s="65"/>
      <c r="D240" s="65"/>
      <c r="E240" s="62">
        <v>852</v>
      </c>
      <c r="F240" s="2" t="s">
        <v>95</v>
      </c>
      <c r="G240" s="3" t="s">
        <v>52</v>
      </c>
      <c r="H240" s="66" t="s">
        <v>151</v>
      </c>
      <c r="I240" s="2" t="s">
        <v>101</v>
      </c>
      <c r="J240" s="18">
        <f t="shared" si="378"/>
        <v>19435300</v>
      </c>
      <c r="K240" s="18">
        <f t="shared" si="378"/>
        <v>0</v>
      </c>
      <c r="L240" s="18">
        <f t="shared" si="378"/>
        <v>19435300</v>
      </c>
      <c r="M240" s="18">
        <f t="shared" si="378"/>
        <v>0</v>
      </c>
      <c r="N240" s="18">
        <f t="shared" si="378"/>
        <v>1107781</v>
      </c>
      <c r="O240" s="18">
        <f t="shared" si="378"/>
        <v>0</v>
      </c>
      <c r="P240" s="18">
        <f t="shared" si="378"/>
        <v>1107781</v>
      </c>
      <c r="Q240" s="18">
        <f t="shared" si="378"/>
        <v>0</v>
      </c>
      <c r="R240" s="18">
        <f t="shared" si="378"/>
        <v>20543081</v>
      </c>
      <c r="S240" s="18">
        <f t="shared" si="378"/>
        <v>0</v>
      </c>
      <c r="T240" s="18">
        <f t="shared" si="378"/>
        <v>20543081</v>
      </c>
      <c r="U240" s="18">
        <f t="shared" si="378"/>
        <v>0</v>
      </c>
      <c r="V240" s="18">
        <f t="shared" si="378"/>
        <v>20543081</v>
      </c>
      <c r="W240" s="18">
        <f t="shared" si="378"/>
        <v>6167157.3200000003</v>
      </c>
      <c r="X240" s="67">
        <f t="shared" si="373"/>
        <v>30.020605575181253</v>
      </c>
      <c r="Y240" s="48"/>
      <c r="Z240" s="48"/>
      <c r="AA240" s="48">
        <f t="shared" si="332"/>
        <v>0</v>
      </c>
    </row>
    <row r="241" spans="1:27" ht="30" x14ac:dyDescent="0.25">
      <c r="A241" s="41" t="s">
        <v>102</v>
      </c>
      <c r="B241" s="65"/>
      <c r="C241" s="65"/>
      <c r="D241" s="65"/>
      <c r="E241" s="62">
        <v>852</v>
      </c>
      <c r="F241" s="2" t="s">
        <v>95</v>
      </c>
      <c r="G241" s="3" t="s">
        <v>52</v>
      </c>
      <c r="H241" s="66" t="s">
        <v>151</v>
      </c>
      <c r="I241" s="2" t="s">
        <v>103</v>
      </c>
      <c r="J241" s="18">
        <v>19435300</v>
      </c>
      <c r="K241" s="18"/>
      <c r="L241" s="18">
        <f>J241</f>
        <v>19435300</v>
      </c>
      <c r="M241" s="18"/>
      <c r="N241" s="18">
        <f>212000+495781+400000</f>
        <v>1107781</v>
      </c>
      <c r="O241" s="18"/>
      <c r="P241" s="18">
        <f>N241</f>
        <v>1107781</v>
      </c>
      <c r="Q241" s="18"/>
      <c r="R241" s="18">
        <v>20543081</v>
      </c>
      <c r="S241" s="18">
        <f t="shared" si="339"/>
        <v>0</v>
      </c>
      <c r="T241" s="18">
        <f t="shared" si="340"/>
        <v>20543081</v>
      </c>
      <c r="U241" s="18">
        <f t="shared" si="341"/>
        <v>0</v>
      </c>
      <c r="V241" s="18">
        <v>20543081</v>
      </c>
      <c r="W241" s="18">
        <v>6167157.3200000003</v>
      </c>
      <c r="X241" s="67">
        <f t="shared" si="373"/>
        <v>30.020605575181253</v>
      </c>
      <c r="Y241" s="48"/>
      <c r="Z241" s="48"/>
      <c r="AA241" s="48">
        <f t="shared" si="332"/>
        <v>0</v>
      </c>
    </row>
    <row r="242" spans="1:27" ht="30" x14ac:dyDescent="0.25">
      <c r="A242" s="41" t="s">
        <v>146</v>
      </c>
      <c r="B242" s="65"/>
      <c r="C242" s="65"/>
      <c r="D242" s="65"/>
      <c r="E242" s="62">
        <v>852</v>
      </c>
      <c r="F242" s="2" t="s">
        <v>95</v>
      </c>
      <c r="G242" s="3" t="s">
        <v>52</v>
      </c>
      <c r="H242" s="66" t="s">
        <v>147</v>
      </c>
      <c r="I242" s="2"/>
      <c r="J242" s="18">
        <f t="shared" ref="J242:W243" si="379">J243</f>
        <v>81840</v>
      </c>
      <c r="K242" s="18">
        <f t="shared" si="379"/>
        <v>0</v>
      </c>
      <c r="L242" s="18">
        <f t="shared" si="379"/>
        <v>81840</v>
      </c>
      <c r="M242" s="18">
        <f t="shared" si="379"/>
        <v>0</v>
      </c>
      <c r="N242" s="18">
        <f t="shared" si="379"/>
        <v>2904337</v>
      </c>
      <c r="O242" s="18">
        <f t="shared" si="379"/>
        <v>0</v>
      </c>
      <c r="P242" s="18">
        <f t="shared" si="379"/>
        <v>2904337</v>
      </c>
      <c r="Q242" s="18">
        <f t="shared" si="379"/>
        <v>0</v>
      </c>
      <c r="R242" s="18">
        <f t="shared" si="379"/>
        <v>2986177</v>
      </c>
      <c r="S242" s="18">
        <f t="shared" si="379"/>
        <v>0</v>
      </c>
      <c r="T242" s="18">
        <f t="shared" si="379"/>
        <v>2986177</v>
      </c>
      <c r="U242" s="18">
        <f t="shared" si="379"/>
        <v>0</v>
      </c>
      <c r="V242" s="18">
        <f t="shared" si="379"/>
        <v>2986177</v>
      </c>
      <c r="W242" s="18">
        <f t="shared" si="379"/>
        <v>26766</v>
      </c>
      <c r="X242" s="67">
        <f t="shared" si="373"/>
        <v>0.89632998981641088</v>
      </c>
      <c r="Y242" s="48"/>
      <c r="Z242" s="48"/>
      <c r="AA242" s="48">
        <f t="shared" si="332"/>
        <v>0</v>
      </c>
    </row>
    <row r="243" spans="1:27" ht="75" x14ac:dyDescent="0.25">
      <c r="A243" s="41" t="s">
        <v>49</v>
      </c>
      <c r="B243" s="65"/>
      <c r="C243" s="65"/>
      <c r="D243" s="65"/>
      <c r="E243" s="62">
        <v>852</v>
      </c>
      <c r="F243" s="2" t="s">
        <v>95</v>
      </c>
      <c r="G243" s="3" t="s">
        <v>52</v>
      </c>
      <c r="H243" s="66" t="s">
        <v>147</v>
      </c>
      <c r="I243" s="2" t="s">
        <v>101</v>
      </c>
      <c r="J243" s="18">
        <f t="shared" si="379"/>
        <v>81840</v>
      </c>
      <c r="K243" s="18">
        <f t="shared" si="379"/>
        <v>0</v>
      </c>
      <c r="L243" s="18">
        <f t="shared" si="379"/>
        <v>81840</v>
      </c>
      <c r="M243" s="18">
        <f t="shared" si="379"/>
        <v>0</v>
      </c>
      <c r="N243" s="18">
        <f t="shared" si="379"/>
        <v>2904337</v>
      </c>
      <c r="O243" s="18">
        <f t="shared" si="379"/>
        <v>0</v>
      </c>
      <c r="P243" s="18">
        <f t="shared" si="379"/>
        <v>2904337</v>
      </c>
      <c r="Q243" s="18">
        <f t="shared" si="379"/>
        <v>0</v>
      </c>
      <c r="R243" s="18">
        <f t="shared" si="379"/>
        <v>2986177</v>
      </c>
      <c r="S243" s="18">
        <f t="shared" si="379"/>
        <v>0</v>
      </c>
      <c r="T243" s="18">
        <f t="shared" si="379"/>
        <v>2986177</v>
      </c>
      <c r="U243" s="18">
        <f t="shared" si="379"/>
        <v>0</v>
      </c>
      <c r="V243" s="18">
        <f t="shared" si="379"/>
        <v>2986177</v>
      </c>
      <c r="W243" s="18">
        <f t="shared" si="379"/>
        <v>26766</v>
      </c>
      <c r="X243" s="67">
        <f t="shared" si="373"/>
        <v>0.89632998981641088</v>
      </c>
      <c r="Y243" s="48"/>
      <c r="Z243" s="48"/>
      <c r="AA243" s="48">
        <f t="shared" si="332"/>
        <v>0</v>
      </c>
    </row>
    <row r="244" spans="1:27" ht="30" x14ac:dyDescent="0.25">
      <c r="A244" s="41" t="s">
        <v>102</v>
      </c>
      <c r="B244" s="65"/>
      <c r="C244" s="65"/>
      <c r="D244" s="65"/>
      <c r="E244" s="62">
        <v>852</v>
      </c>
      <c r="F244" s="2" t="s">
        <v>95</v>
      </c>
      <c r="G244" s="3" t="s">
        <v>52</v>
      </c>
      <c r="H244" s="66" t="s">
        <v>147</v>
      </c>
      <c r="I244" s="2" t="s">
        <v>103</v>
      </c>
      <c r="J244" s="18">
        <v>81840</v>
      </c>
      <c r="K244" s="18"/>
      <c r="L244" s="18">
        <f>J244</f>
        <v>81840</v>
      </c>
      <c r="M244" s="18"/>
      <c r="N244" s="18">
        <f>80000+24160+771184+376490+15637+1072216+27100+29244+17216+7250+5640+42600+5370+20000+389990+2720+14800+2720</f>
        <v>2904337</v>
      </c>
      <c r="O244" s="18"/>
      <c r="P244" s="18">
        <f>N244</f>
        <v>2904337</v>
      </c>
      <c r="Q244" s="18"/>
      <c r="R244" s="18">
        <v>2986177</v>
      </c>
      <c r="S244" s="18">
        <f t="shared" si="339"/>
        <v>0</v>
      </c>
      <c r="T244" s="18">
        <f t="shared" si="340"/>
        <v>2986177</v>
      </c>
      <c r="U244" s="18">
        <f t="shared" si="341"/>
        <v>0</v>
      </c>
      <c r="V244" s="18">
        <v>2986177</v>
      </c>
      <c r="W244" s="18">
        <v>26766</v>
      </c>
      <c r="X244" s="67">
        <f t="shared" si="373"/>
        <v>0.89632998981641088</v>
      </c>
      <c r="Y244" s="48"/>
      <c r="Z244" s="48"/>
      <c r="AA244" s="48">
        <f t="shared" si="332"/>
        <v>0</v>
      </c>
    </row>
    <row r="245" spans="1:27" ht="45" x14ac:dyDescent="0.25">
      <c r="A245" s="41" t="s">
        <v>144</v>
      </c>
      <c r="B245" s="65"/>
      <c r="C245" s="65"/>
      <c r="D245" s="65"/>
      <c r="E245" s="62">
        <v>852</v>
      </c>
      <c r="F245" s="3" t="s">
        <v>95</v>
      </c>
      <c r="G245" s="3" t="s">
        <v>52</v>
      </c>
      <c r="H245" s="66" t="s">
        <v>145</v>
      </c>
      <c r="I245" s="2"/>
      <c r="J245" s="18">
        <f t="shared" ref="J245:W246" si="380">J246</f>
        <v>2556900</v>
      </c>
      <c r="K245" s="18">
        <f t="shared" si="380"/>
        <v>0</v>
      </c>
      <c r="L245" s="18">
        <f t="shared" si="380"/>
        <v>2556900</v>
      </c>
      <c r="M245" s="18">
        <f t="shared" si="380"/>
        <v>0</v>
      </c>
      <c r="N245" s="18">
        <f t="shared" si="380"/>
        <v>0</v>
      </c>
      <c r="O245" s="18">
        <f t="shared" si="380"/>
        <v>0</v>
      </c>
      <c r="P245" s="18">
        <f t="shared" si="380"/>
        <v>0</v>
      </c>
      <c r="Q245" s="18">
        <f t="shared" si="380"/>
        <v>0</v>
      </c>
      <c r="R245" s="18">
        <f t="shared" si="380"/>
        <v>2556900</v>
      </c>
      <c r="S245" s="18">
        <f t="shared" si="380"/>
        <v>0</v>
      </c>
      <c r="T245" s="18">
        <f t="shared" si="380"/>
        <v>2556900</v>
      </c>
      <c r="U245" s="18">
        <f t="shared" si="380"/>
        <v>0</v>
      </c>
      <c r="V245" s="18">
        <f t="shared" si="380"/>
        <v>2556900</v>
      </c>
      <c r="W245" s="18">
        <f t="shared" si="380"/>
        <v>841826</v>
      </c>
      <c r="X245" s="67">
        <f t="shared" si="373"/>
        <v>32.923696663928972</v>
      </c>
      <c r="Y245" s="48"/>
      <c r="Z245" s="48"/>
      <c r="AA245" s="48">
        <f t="shared" si="332"/>
        <v>0</v>
      </c>
    </row>
    <row r="246" spans="1:27" ht="75" x14ac:dyDescent="0.25">
      <c r="A246" s="41" t="s">
        <v>49</v>
      </c>
      <c r="B246" s="65"/>
      <c r="C246" s="65"/>
      <c r="D246" s="65"/>
      <c r="E246" s="62">
        <v>852</v>
      </c>
      <c r="F246" s="2" t="s">
        <v>95</v>
      </c>
      <c r="G246" s="3" t="s">
        <v>52</v>
      </c>
      <c r="H246" s="66" t="s">
        <v>145</v>
      </c>
      <c r="I246" s="2" t="s">
        <v>101</v>
      </c>
      <c r="J246" s="18">
        <f t="shared" si="380"/>
        <v>2556900</v>
      </c>
      <c r="K246" s="18">
        <f t="shared" si="380"/>
        <v>0</v>
      </c>
      <c r="L246" s="18">
        <f t="shared" si="380"/>
        <v>2556900</v>
      </c>
      <c r="M246" s="18">
        <f t="shared" si="380"/>
        <v>0</v>
      </c>
      <c r="N246" s="18">
        <f t="shared" si="380"/>
        <v>0</v>
      </c>
      <c r="O246" s="18">
        <f t="shared" si="380"/>
        <v>0</v>
      </c>
      <c r="P246" s="18">
        <f t="shared" si="380"/>
        <v>0</v>
      </c>
      <c r="Q246" s="18">
        <f t="shared" si="380"/>
        <v>0</v>
      </c>
      <c r="R246" s="18">
        <f t="shared" si="380"/>
        <v>2556900</v>
      </c>
      <c r="S246" s="18">
        <f t="shared" si="380"/>
        <v>0</v>
      </c>
      <c r="T246" s="18">
        <f t="shared" si="380"/>
        <v>2556900</v>
      </c>
      <c r="U246" s="18">
        <f t="shared" si="380"/>
        <v>0</v>
      </c>
      <c r="V246" s="18">
        <f t="shared" si="380"/>
        <v>2556900</v>
      </c>
      <c r="W246" s="18">
        <f t="shared" si="380"/>
        <v>841826</v>
      </c>
      <c r="X246" s="67">
        <f t="shared" si="373"/>
        <v>32.923696663928972</v>
      </c>
      <c r="Y246" s="48"/>
      <c r="Z246" s="48"/>
      <c r="AA246" s="48">
        <f t="shared" si="332"/>
        <v>0</v>
      </c>
    </row>
    <row r="247" spans="1:27" ht="30" x14ac:dyDescent="0.25">
      <c r="A247" s="41" t="s">
        <v>102</v>
      </c>
      <c r="B247" s="65"/>
      <c r="C247" s="65"/>
      <c r="D247" s="65"/>
      <c r="E247" s="62">
        <v>852</v>
      </c>
      <c r="F247" s="2" t="s">
        <v>95</v>
      </c>
      <c r="G247" s="3" t="s">
        <v>52</v>
      </c>
      <c r="H247" s="66" t="s">
        <v>145</v>
      </c>
      <c r="I247" s="2" t="s">
        <v>103</v>
      </c>
      <c r="J247" s="18">
        <v>2556900</v>
      </c>
      <c r="K247" s="18"/>
      <c r="L247" s="18">
        <f>J247</f>
        <v>2556900</v>
      </c>
      <c r="M247" s="18"/>
      <c r="N247" s="18"/>
      <c r="O247" s="18"/>
      <c r="P247" s="18">
        <f>N247</f>
        <v>0</v>
      </c>
      <c r="Q247" s="18"/>
      <c r="R247" s="18">
        <v>2556900</v>
      </c>
      <c r="S247" s="18">
        <f t="shared" si="339"/>
        <v>0</v>
      </c>
      <c r="T247" s="18">
        <f t="shared" si="340"/>
        <v>2556900</v>
      </c>
      <c r="U247" s="18">
        <f t="shared" si="341"/>
        <v>0</v>
      </c>
      <c r="V247" s="18">
        <v>2556900</v>
      </c>
      <c r="W247" s="18">
        <v>841826</v>
      </c>
      <c r="X247" s="67">
        <f t="shared" si="373"/>
        <v>32.923696663928972</v>
      </c>
      <c r="Y247" s="48"/>
      <c r="Z247" s="48"/>
      <c r="AA247" s="48">
        <f t="shared" si="332"/>
        <v>0</v>
      </c>
    </row>
    <row r="248" spans="1:27" s="20" customFormat="1" ht="45" x14ac:dyDescent="0.25">
      <c r="A248" s="41" t="s">
        <v>148</v>
      </c>
      <c r="B248" s="65"/>
      <c r="C248" s="65"/>
      <c r="D248" s="65"/>
      <c r="E248" s="62">
        <v>852</v>
      </c>
      <c r="F248" s="3" t="s">
        <v>95</v>
      </c>
      <c r="G248" s="3" t="s">
        <v>52</v>
      </c>
      <c r="H248" s="66" t="s">
        <v>149</v>
      </c>
      <c r="I248" s="2"/>
      <c r="J248" s="18">
        <f t="shared" ref="J248:W249" si="381">J249</f>
        <v>32598</v>
      </c>
      <c r="K248" s="18">
        <f t="shared" si="381"/>
        <v>0</v>
      </c>
      <c r="L248" s="18">
        <f t="shared" si="381"/>
        <v>32598</v>
      </c>
      <c r="M248" s="18">
        <f t="shared" si="381"/>
        <v>0</v>
      </c>
      <c r="N248" s="18">
        <f t="shared" si="381"/>
        <v>417123</v>
      </c>
      <c r="O248" s="18">
        <f t="shared" si="381"/>
        <v>0</v>
      </c>
      <c r="P248" s="18">
        <f t="shared" si="381"/>
        <v>417123</v>
      </c>
      <c r="Q248" s="18">
        <f t="shared" si="381"/>
        <v>0</v>
      </c>
      <c r="R248" s="18">
        <f t="shared" si="381"/>
        <v>449721</v>
      </c>
      <c r="S248" s="18">
        <f t="shared" si="381"/>
        <v>0</v>
      </c>
      <c r="T248" s="18">
        <f t="shared" si="381"/>
        <v>449721</v>
      </c>
      <c r="U248" s="18">
        <f t="shared" si="381"/>
        <v>0</v>
      </c>
      <c r="V248" s="18">
        <f t="shared" si="381"/>
        <v>449721</v>
      </c>
      <c r="W248" s="18">
        <f t="shared" si="381"/>
        <v>4000</v>
      </c>
      <c r="X248" s="67">
        <f t="shared" si="373"/>
        <v>0.8894403419008674</v>
      </c>
      <c r="Y248" s="48"/>
      <c r="Z248" s="48"/>
      <c r="AA248" s="48">
        <f t="shared" si="332"/>
        <v>0</v>
      </c>
    </row>
    <row r="249" spans="1:27" s="20" customFormat="1" ht="75" x14ac:dyDescent="0.25">
      <c r="A249" s="41" t="s">
        <v>49</v>
      </c>
      <c r="B249" s="65"/>
      <c r="C249" s="65"/>
      <c r="D249" s="65"/>
      <c r="E249" s="62">
        <v>852</v>
      </c>
      <c r="F249" s="2" t="s">
        <v>95</v>
      </c>
      <c r="G249" s="3" t="s">
        <v>52</v>
      </c>
      <c r="H249" s="66" t="s">
        <v>149</v>
      </c>
      <c r="I249" s="2" t="s">
        <v>101</v>
      </c>
      <c r="J249" s="18">
        <f t="shared" si="381"/>
        <v>32598</v>
      </c>
      <c r="K249" s="18">
        <f t="shared" si="381"/>
        <v>0</v>
      </c>
      <c r="L249" s="18">
        <f t="shared" si="381"/>
        <v>32598</v>
      </c>
      <c r="M249" s="18">
        <f t="shared" si="381"/>
        <v>0</v>
      </c>
      <c r="N249" s="18">
        <f t="shared" si="381"/>
        <v>417123</v>
      </c>
      <c r="O249" s="18">
        <f t="shared" si="381"/>
        <v>0</v>
      </c>
      <c r="P249" s="18">
        <f t="shared" si="381"/>
        <v>417123</v>
      </c>
      <c r="Q249" s="18">
        <f t="shared" si="381"/>
        <v>0</v>
      </c>
      <c r="R249" s="18">
        <f t="shared" si="381"/>
        <v>449721</v>
      </c>
      <c r="S249" s="18">
        <f t="shared" si="381"/>
        <v>0</v>
      </c>
      <c r="T249" s="18">
        <f t="shared" si="381"/>
        <v>449721</v>
      </c>
      <c r="U249" s="18">
        <f t="shared" si="381"/>
        <v>0</v>
      </c>
      <c r="V249" s="18">
        <f t="shared" si="381"/>
        <v>449721</v>
      </c>
      <c r="W249" s="18">
        <f t="shared" si="381"/>
        <v>4000</v>
      </c>
      <c r="X249" s="67">
        <f t="shared" si="373"/>
        <v>0.8894403419008674</v>
      </c>
      <c r="Y249" s="48"/>
      <c r="Z249" s="48"/>
      <c r="AA249" s="48">
        <f t="shared" ref="AA249:AA312" si="382">R249-V249</f>
        <v>0</v>
      </c>
    </row>
    <row r="250" spans="1:27" s="20" customFormat="1" ht="30" x14ac:dyDescent="0.25">
      <c r="A250" s="41" t="s">
        <v>102</v>
      </c>
      <c r="B250" s="65"/>
      <c r="C250" s="65"/>
      <c r="D250" s="65"/>
      <c r="E250" s="62">
        <v>852</v>
      </c>
      <c r="F250" s="2" t="s">
        <v>95</v>
      </c>
      <c r="G250" s="3" t="s">
        <v>52</v>
      </c>
      <c r="H250" s="66" t="s">
        <v>149</v>
      </c>
      <c r="I250" s="2" t="s">
        <v>103</v>
      </c>
      <c r="J250" s="18">
        <v>32598</v>
      </c>
      <c r="K250" s="18"/>
      <c r="L250" s="18">
        <f>J250</f>
        <v>32598</v>
      </c>
      <c r="M250" s="18"/>
      <c r="N250" s="18">
        <f>24000+29235+127286+15402+25000+105000+91200</f>
        <v>417123</v>
      </c>
      <c r="O250" s="18"/>
      <c r="P250" s="18">
        <f>N250</f>
        <v>417123</v>
      </c>
      <c r="Q250" s="18"/>
      <c r="R250" s="18">
        <v>449721</v>
      </c>
      <c r="S250" s="18">
        <f t="shared" si="339"/>
        <v>0</v>
      </c>
      <c r="T250" s="18">
        <f t="shared" si="340"/>
        <v>449721</v>
      </c>
      <c r="U250" s="18">
        <f t="shared" si="341"/>
        <v>0</v>
      </c>
      <c r="V250" s="18">
        <v>449721</v>
      </c>
      <c r="W250" s="18">
        <v>4000</v>
      </c>
      <c r="X250" s="67">
        <f t="shared" si="373"/>
        <v>0.8894403419008674</v>
      </c>
      <c r="Y250" s="48"/>
      <c r="Z250" s="48"/>
      <c r="AA250" s="48">
        <f t="shared" si="382"/>
        <v>0</v>
      </c>
    </row>
    <row r="251" spans="1:27" s="20" customFormat="1" ht="62.25" customHeight="1" x14ac:dyDescent="0.25">
      <c r="A251" s="41" t="s">
        <v>220</v>
      </c>
      <c r="B251" s="65"/>
      <c r="C251" s="65"/>
      <c r="D251" s="65"/>
      <c r="E251" s="62">
        <v>852</v>
      </c>
      <c r="F251" s="2" t="s">
        <v>95</v>
      </c>
      <c r="G251" s="3" t="s">
        <v>52</v>
      </c>
      <c r="H251" s="66" t="s">
        <v>219</v>
      </c>
      <c r="I251" s="2"/>
      <c r="J251" s="18">
        <f t="shared" ref="J251:W255" si="383">J252</f>
        <v>4500000</v>
      </c>
      <c r="K251" s="18">
        <f t="shared" si="383"/>
        <v>4275000</v>
      </c>
      <c r="L251" s="18">
        <f t="shared" si="383"/>
        <v>225000</v>
      </c>
      <c r="M251" s="18">
        <f t="shared" si="383"/>
        <v>0</v>
      </c>
      <c r="N251" s="18">
        <f t="shared" si="383"/>
        <v>0</v>
      </c>
      <c r="O251" s="18">
        <f t="shared" si="383"/>
        <v>0</v>
      </c>
      <c r="P251" s="18">
        <f t="shared" si="383"/>
        <v>0</v>
      </c>
      <c r="Q251" s="18">
        <f t="shared" si="383"/>
        <v>0</v>
      </c>
      <c r="R251" s="18">
        <f t="shared" si="383"/>
        <v>4500000</v>
      </c>
      <c r="S251" s="18">
        <f t="shared" si="383"/>
        <v>4275000</v>
      </c>
      <c r="T251" s="18">
        <f t="shared" si="383"/>
        <v>225000</v>
      </c>
      <c r="U251" s="18">
        <f t="shared" si="383"/>
        <v>0</v>
      </c>
      <c r="V251" s="18">
        <f t="shared" si="383"/>
        <v>4500000</v>
      </c>
      <c r="W251" s="18">
        <f t="shared" si="383"/>
        <v>0</v>
      </c>
      <c r="X251" s="67">
        <f t="shared" si="373"/>
        <v>0</v>
      </c>
      <c r="Y251" s="48"/>
      <c r="Z251" s="48"/>
      <c r="AA251" s="48">
        <f t="shared" si="382"/>
        <v>0</v>
      </c>
    </row>
    <row r="252" spans="1:27" s="20" customFormat="1" ht="75" x14ac:dyDescent="0.25">
      <c r="A252" s="41" t="s">
        <v>49</v>
      </c>
      <c r="B252" s="65"/>
      <c r="C252" s="65"/>
      <c r="D252" s="65"/>
      <c r="E252" s="62">
        <v>852</v>
      </c>
      <c r="F252" s="2" t="s">
        <v>95</v>
      </c>
      <c r="G252" s="3" t="s">
        <v>52</v>
      </c>
      <c r="H252" s="66" t="s">
        <v>219</v>
      </c>
      <c r="I252" s="2" t="s">
        <v>101</v>
      </c>
      <c r="J252" s="18">
        <f t="shared" si="383"/>
        <v>4500000</v>
      </c>
      <c r="K252" s="18">
        <f t="shared" si="383"/>
        <v>4275000</v>
      </c>
      <c r="L252" s="18">
        <f t="shared" si="383"/>
        <v>225000</v>
      </c>
      <c r="M252" s="18">
        <f t="shared" si="383"/>
        <v>0</v>
      </c>
      <c r="N252" s="18">
        <f t="shared" si="383"/>
        <v>0</v>
      </c>
      <c r="O252" s="18">
        <f t="shared" si="383"/>
        <v>0</v>
      </c>
      <c r="P252" s="18">
        <f t="shared" si="383"/>
        <v>0</v>
      </c>
      <c r="Q252" s="18">
        <f t="shared" si="383"/>
        <v>0</v>
      </c>
      <c r="R252" s="18">
        <f t="shared" si="383"/>
        <v>4500000</v>
      </c>
      <c r="S252" s="18">
        <f t="shared" si="383"/>
        <v>4275000</v>
      </c>
      <c r="T252" s="18">
        <f t="shared" si="383"/>
        <v>225000</v>
      </c>
      <c r="U252" s="18">
        <f t="shared" si="383"/>
        <v>0</v>
      </c>
      <c r="V252" s="18">
        <f t="shared" si="383"/>
        <v>4500000</v>
      </c>
      <c r="W252" s="18">
        <f t="shared" si="383"/>
        <v>0</v>
      </c>
      <c r="X252" s="67">
        <f t="shared" si="373"/>
        <v>0</v>
      </c>
      <c r="Y252" s="48"/>
      <c r="Z252" s="48"/>
      <c r="AA252" s="48">
        <f t="shared" si="382"/>
        <v>0</v>
      </c>
    </row>
    <row r="253" spans="1:27" s="20" customFormat="1" ht="30" x14ac:dyDescent="0.25">
      <c r="A253" s="41" t="s">
        <v>102</v>
      </c>
      <c r="B253" s="65"/>
      <c r="C253" s="65"/>
      <c r="D253" s="65"/>
      <c r="E253" s="62">
        <v>852</v>
      </c>
      <c r="F253" s="2" t="s">
        <v>95</v>
      </c>
      <c r="G253" s="3" t="s">
        <v>52</v>
      </c>
      <c r="H253" s="66" t="s">
        <v>219</v>
      </c>
      <c r="I253" s="2" t="s">
        <v>103</v>
      </c>
      <c r="J253" s="18">
        <v>4500000</v>
      </c>
      <c r="K253" s="18">
        <v>4275000</v>
      </c>
      <c r="L253" s="18">
        <v>225000</v>
      </c>
      <c r="M253" s="18"/>
      <c r="N253" s="18"/>
      <c r="O253" s="18"/>
      <c r="P253" s="18"/>
      <c r="Q253" s="18"/>
      <c r="R253" s="18">
        <v>4500000</v>
      </c>
      <c r="S253" s="18">
        <f t="shared" ref="S253:S323" si="384">K253+O253</f>
        <v>4275000</v>
      </c>
      <c r="T253" s="18">
        <f t="shared" ref="T253:T323" si="385">L253+P253</f>
        <v>225000</v>
      </c>
      <c r="U253" s="18">
        <f t="shared" ref="U253:U323" si="386">M253+Q253</f>
        <v>0</v>
      </c>
      <c r="V253" s="18">
        <v>4500000</v>
      </c>
      <c r="W253" s="18"/>
      <c r="X253" s="67">
        <f t="shared" si="373"/>
        <v>0</v>
      </c>
      <c r="Y253" s="48"/>
      <c r="Z253" s="48"/>
      <c r="AA253" s="48">
        <f t="shared" si="382"/>
        <v>0</v>
      </c>
    </row>
    <row r="254" spans="1:27" s="20" customFormat="1" ht="60" customHeight="1" x14ac:dyDescent="0.25">
      <c r="A254" s="41" t="s">
        <v>241</v>
      </c>
      <c r="E254" s="62">
        <v>852</v>
      </c>
      <c r="F254" s="2" t="s">
        <v>95</v>
      </c>
      <c r="G254" s="3" t="s">
        <v>52</v>
      </c>
      <c r="H254" s="66" t="s">
        <v>242</v>
      </c>
      <c r="I254" s="2"/>
      <c r="J254" s="18">
        <f t="shared" si="383"/>
        <v>1535226</v>
      </c>
      <c r="K254" s="18">
        <f t="shared" si="383"/>
        <v>1458464</v>
      </c>
      <c r="L254" s="18">
        <f t="shared" si="383"/>
        <v>76762</v>
      </c>
      <c r="M254" s="18">
        <f t="shared" si="383"/>
        <v>0</v>
      </c>
      <c r="N254" s="18">
        <f t="shared" si="383"/>
        <v>-0.74</v>
      </c>
      <c r="O254" s="18">
        <f t="shared" si="383"/>
        <v>0</v>
      </c>
      <c r="P254" s="18">
        <f t="shared" si="383"/>
        <v>-0.74</v>
      </c>
      <c r="Q254" s="18">
        <f t="shared" si="383"/>
        <v>0</v>
      </c>
      <c r="R254" s="18">
        <f t="shared" si="383"/>
        <v>1535225.26</v>
      </c>
      <c r="S254" s="18">
        <f t="shared" si="383"/>
        <v>1458464</v>
      </c>
      <c r="T254" s="18">
        <f t="shared" si="383"/>
        <v>76761.259999999995</v>
      </c>
      <c r="U254" s="18">
        <f t="shared" si="383"/>
        <v>0</v>
      </c>
      <c r="V254" s="18">
        <f t="shared" si="383"/>
        <v>1535225.26</v>
      </c>
      <c r="W254" s="18">
        <f t="shared" si="383"/>
        <v>0</v>
      </c>
      <c r="X254" s="67">
        <f t="shared" si="373"/>
        <v>0</v>
      </c>
      <c r="Y254" s="48"/>
      <c r="Z254" s="48"/>
      <c r="AA254" s="48">
        <f t="shared" si="382"/>
        <v>0</v>
      </c>
    </row>
    <row r="255" spans="1:27" s="20" customFormat="1" ht="75" x14ac:dyDescent="0.25">
      <c r="A255" s="41" t="s">
        <v>49</v>
      </c>
      <c r="E255" s="62">
        <v>852</v>
      </c>
      <c r="F255" s="2" t="s">
        <v>95</v>
      </c>
      <c r="G255" s="3" t="s">
        <v>52</v>
      </c>
      <c r="H255" s="66" t="s">
        <v>242</v>
      </c>
      <c r="I255" s="2" t="s">
        <v>101</v>
      </c>
      <c r="J255" s="18">
        <f t="shared" si="383"/>
        <v>1535226</v>
      </c>
      <c r="K255" s="18">
        <f t="shared" si="383"/>
        <v>1458464</v>
      </c>
      <c r="L255" s="18">
        <f t="shared" si="383"/>
        <v>76762</v>
      </c>
      <c r="M255" s="18">
        <f t="shared" si="383"/>
        <v>0</v>
      </c>
      <c r="N255" s="18">
        <f t="shared" si="383"/>
        <v>-0.74</v>
      </c>
      <c r="O255" s="18">
        <f t="shared" si="383"/>
        <v>0</v>
      </c>
      <c r="P255" s="18">
        <f t="shared" si="383"/>
        <v>-0.74</v>
      </c>
      <c r="Q255" s="18">
        <f t="shared" si="383"/>
        <v>0</v>
      </c>
      <c r="R255" s="18">
        <f t="shared" si="383"/>
        <v>1535225.26</v>
      </c>
      <c r="S255" s="18">
        <f t="shared" si="383"/>
        <v>1458464</v>
      </c>
      <c r="T255" s="18">
        <f t="shared" si="383"/>
        <v>76761.259999999995</v>
      </c>
      <c r="U255" s="18">
        <f t="shared" si="383"/>
        <v>0</v>
      </c>
      <c r="V255" s="18">
        <f t="shared" si="383"/>
        <v>1535225.26</v>
      </c>
      <c r="W255" s="18">
        <f t="shared" si="383"/>
        <v>0</v>
      </c>
      <c r="X255" s="67">
        <f t="shared" si="373"/>
        <v>0</v>
      </c>
      <c r="Y255" s="48"/>
      <c r="Z255" s="48"/>
      <c r="AA255" s="48">
        <f t="shared" si="382"/>
        <v>0</v>
      </c>
    </row>
    <row r="256" spans="1:27" s="20" customFormat="1" ht="30" x14ac:dyDescent="0.25">
      <c r="A256" s="41" t="s">
        <v>102</v>
      </c>
      <c r="E256" s="62">
        <v>852</v>
      </c>
      <c r="F256" s="2" t="s">
        <v>95</v>
      </c>
      <c r="G256" s="3" t="s">
        <v>52</v>
      </c>
      <c r="H256" s="66" t="s">
        <v>242</v>
      </c>
      <c r="I256" s="76" t="s">
        <v>103</v>
      </c>
      <c r="J256" s="77">
        <v>1535226</v>
      </c>
      <c r="K256" s="77">
        <v>1458464</v>
      </c>
      <c r="L256" s="77">
        <v>76762</v>
      </c>
      <c r="M256" s="77"/>
      <c r="N256" s="77">
        <f>-0.74</f>
        <v>-0.74</v>
      </c>
      <c r="O256" s="77"/>
      <c r="P256" s="77">
        <f>-0.74</f>
        <v>-0.74</v>
      </c>
      <c r="Q256" s="77"/>
      <c r="R256" s="77">
        <v>1535225.26</v>
      </c>
      <c r="S256" s="78">
        <f t="shared" si="384"/>
        <v>1458464</v>
      </c>
      <c r="T256" s="78">
        <f t="shared" si="385"/>
        <v>76761.259999999995</v>
      </c>
      <c r="U256" s="78">
        <f t="shared" si="386"/>
        <v>0</v>
      </c>
      <c r="V256" s="77">
        <v>1535225.26</v>
      </c>
      <c r="W256" s="77"/>
      <c r="X256" s="67">
        <f t="shared" si="373"/>
        <v>0</v>
      </c>
      <c r="Y256" s="57"/>
      <c r="Z256" s="57"/>
      <c r="AA256" s="48">
        <f t="shared" si="382"/>
        <v>0</v>
      </c>
    </row>
    <row r="257" spans="1:27" s="20" customFormat="1" ht="120" x14ac:dyDescent="0.25">
      <c r="A257" s="79" t="s">
        <v>266</v>
      </c>
      <c r="E257" s="62">
        <v>852</v>
      </c>
      <c r="F257" s="2" t="s">
        <v>95</v>
      </c>
      <c r="G257" s="3" t="s">
        <v>52</v>
      </c>
      <c r="H257" s="80" t="s">
        <v>265</v>
      </c>
      <c r="I257" s="2"/>
      <c r="J257" s="74">
        <f>J258</f>
        <v>0</v>
      </c>
      <c r="K257" s="74">
        <f t="shared" ref="K257:Z258" si="387">K258</f>
        <v>0</v>
      </c>
      <c r="L257" s="74">
        <f t="shared" si="387"/>
        <v>0</v>
      </c>
      <c r="M257" s="74">
        <f t="shared" si="387"/>
        <v>0</v>
      </c>
      <c r="N257" s="74">
        <f t="shared" si="387"/>
        <v>58948</v>
      </c>
      <c r="O257" s="74">
        <f t="shared" si="387"/>
        <v>56000</v>
      </c>
      <c r="P257" s="74">
        <f t="shared" si="387"/>
        <v>2948</v>
      </c>
      <c r="Q257" s="74">
        <f t="shared" si="387"/>
        <v>0</v>
      </c>
      <c r="R257" s="74">
        <f t="shared" si="387"/>
        <v>58948</v>
      </c>
      <c r="S257" s="74">
        <f t="shared" si="387"/>
        <v>56000</v>
      </c>
      <c r="T257" s="74">
        <f t="shared" si="387"/>
        <v>2948</v>
      </c>
      <c r="U257" s="74">
        <f t="shared" si="387"/>
        <v>0</v>
      </c>
      <c r="V257" s="74">
        <f t="shared" si="387"/>
        <v>58948</v>
      </c>
      <c r="W257" s="74">
        <f t="shared" si="387"/>
        <v>0</v>
      </c>
      <c r="X257" s="67">
        <f t="shared" si="373"/>
        <v>0</v>
      </c>
      <c r="Y257" s="55">
        <f t="shared" si="387"/>
        <v>0</v>
      </c>
      <c r="Z257" s="55">
        <f t="shared" si="387"/>
        <v>0</v>
      </c>
      <c r="AA257" s="48">
        <f t="shared" si="382"/>
        <v>0</v>
      </c>
    </row>
    <row r="258" spans="1:27" s="20" customFormat="1" ht="75" x14ac:dyDescent="0.25">
      <c r="A258" s="79" t="s">
        <v>49</v>
      </c>
      <c r="E258" s="62">
        <v>852</v>
      </c>
      <c r="F258" s="2" t="s">
        <v>95</v>
      </c>
      <c r="G258" s="3" t="s">
        <v>52</v>
      </c>
      <c r="H258" s="80" t="s">
        <v>265</v>
      </c>
      <c r="I258" s="2" t="s">
        <v>101</v>
      </c>
      <c r="J258" s="74">
        <f>J259</f>
        <v>0</v>
      </c>
      <c r="K258" s="74">
        <f t="shared" si="387"/>
        <v>0</v>
      </c>
      <c r="L258" s="74">
        <f t="shared" si="387"/>
        <v>0</v>
      </c>
      <c r="M258" s="74">
        <f t="shared" si="387"/>
        <v>0</v>
      </c>
      <c r="N258" s="74">
        <f t="shared" si="387"/>
        <v>58948</v>
      </c>
      <c r="O258" s="74">
        <f t="shared" si="387"/>
        <v>56000</v>
      </c>
      <c r="P258" s="74">
        <f t="shared" si="387"/>
        <v>2948</v>
      </c>
      <c r="Q258" s="74">
        <f t="shared" si="387"/>
        <v>0</v>
      </c>
      <c r="R258" s="74">
        <f t="shared" si="387"/>
        <v>58948</v>
      </c>
      <c r="S258" s="74">
        <f t="shared" si="387"/>
        <v>56000</v>
      </c>
      <c r="T258" s="74">
        <f t="shared" si="387"/>
        <v>2948</v>
      </c>
      <c r="U258" s="74">
        <f t="shared" si="387"/>
        <v>0</v>
      </c>
      <c r="V258" s="74">
        <f t="shared" si="387"/>
        <v>58948</v>
      </c>
      <c r="W258" s="74">
        <f t="shared" si="387"/>
        <v>0</v>
      </c>
      <c r="X258" s="67">
        <f t="shared" si="373"/>
        <v>0</v>
      </c>
      <c r="Y258" s="55">
        <f t="shared" si="387"/>
        <v>0</v>
      </c>
      <c r="Z258" s="55">
        <f t="shared" si="387"/>
        <v>0</v>
      </c>
      <c r="AA258" s="48">
        <f t="shared" si="382"/>
        <v>0</v>
      </c>
    </row>
    <row r="259" spans="1:27" s="20" customFormat="1" ht="30" x14ac:dyDescent="0.25">
      <c r="A259" s="79" t="s">
        <v>102</v>
      </c>
      <c r="E259" s="62">
        <v>852</v>
      </c>
      <c r="F259" s="2" t="s">
        <v>95</v>
      </c>
      <c r="G259" s="3" t="s">
        <v>52</v>
      </c>
      <c r="H259" s="80" t="s">
        <v>265</v>
      </c>
      <c r="I259" s="2" t="s">
        <v>103</v>
      </c>
      <c r="J259" s="74"/>
      <c r="K259" s="74"/>
      <c r="L259" s="74"/>
      <c r="M259" s="74"/>
      <c r="N259" s="74">
        <f>56000+2948</f>
        <v>58948</v>
      </c>
      <c r="O259" s="74">
        <v>56000</v>
      </c>
      <c r="P259" s="74">
        <v>2948</v>
      </c>
      <c r="Q259" s="74"/>
      <c r="R259" s="74">
        <v>58948</v>
      </c>
      <c r="S259" s="18">
        <f t="shared" ref="S259:U259" si="388">K259+O259</f>
        <v>56000</v>
      </c>
      <c r="T259" s="18">
        <f t="shared" si="388"/>
        <v>2948</v>
      </c>
      <c r="U259" s="18">
        <f t="shared" si="388"/>
        <v>0</v>
      </c>
      <c r="V259" s="74">
        <v>58948</v>
      </c>
      <c r="W259" s="74"/>
      <c r="X259" s="67">
        <f t="shared" si="373"/>
        <v>0</v>
      </c>
      <c r="Y259" s="56"/>
      <c r="Z259" s="56"/>
      <c r="AA259" s="48">
        <f t="shared" si="382"/>
        <v>0</v>
      </c>
    </row>
    <row r="260" spans="1:27" s="20" customFormat="1" ht="75" x14ac:dyDescent="0.25">
      <c r="A260" s="79" t="s">
        <v>263</v>
      </c>
      <c r="E260" s="62">
        <v>852</v>
      </c>
      <c r="F260" s="2" t="s">
        <v>95</v>
      </c>
      <c r="G260" s="3" t="s">
        <v>52</v>
      </c>
      <c r="H260" s="80" t="s">
        <v>264</v>
      </c>
      <c r="I260" s="2"/>
      <c r="J260" s="74">
        <f>J261</f>
        <v>0</v>
      </c>
      <c r="K260" s="74">
        <f t="shared" ref="K260:Z261" si="389">K261</f>
        <v>0</v>
      </c>
      <c r="L260" s="74">
        <f t="shared" si="389"/>
        <v>0</v>
      </c>
      <c r="M260" s="74">
        <f t="shared" si="389"/>
        <v>0</v>
      </c>
      <c r="N260" s="74">
        <f t="shared" si="389"/>
        <v>175438.67</v>
      </c>
      <c r="O260" s="74">
        <f t="shared" si="389"/>
        <v>166666.67000000001</v>
      </c>
      <c r="P260" s="74">
        <f t="shared" si="389"/>
        <v>8772</v>
      </c>
      <c r="Q260" s="74">
        <f t="shared" si="389"/>
        <v>0</v>
      </c>
      <c r="R260" s="74">
        <f t="shared" si="389"/>
        <v>175438.67</v>
      </c>
      <c r="S260" s="74">
        <f t="shared" si="389"/>
        <v>166666.67000000001</v>
      </c>
      <c r="T260" s="74">
        <f t="shared" si="389"/>
        <v>8772</v>
      </c>
      <c r="U260" s="74">
        <f t="shared" si="389"/>
        <v>0</v>
      </c>
      <c r="V260" s="74">
        <f t="shared" si="389"/>
        <v>175438.67</v>
      </c>
      <c r="W260" s="74">
        <f t="shared" si="389"/>
        <v>0</v>
      </c>
      <c r="X260" s="67">
        <f t="shared" si="373"/>
        <v>0</v>
      </c>
      <c r="Y260" s="55">
        <f t="shared" si="389"/>
        <v>0</v>
      </c>
      <c r="Z260" s="55">
        <f t="shared" si="389"/>
        <v>0</v>
      </c>
      <c r="AA260" s="48">
        <f t="shared" si="382"/>
        <v>0</v>
      </c>
    </row>
    <row r="261" spans="1:27" s="20" customFormat="1" ht="75" x14ac:dyDescent="0.25">
      <c r="A261" s="41" t="s">
        <v>49</v>
      </c>
      <c r="E261" s="62">
        <v>852</v>
      </c>
      <c r="F261" s="2" t="s">
        <v>95</v>
      </c>
      <c r="G261" s="3" t="s">
        <v>52</v>
      </c>
      <c r="H261" s="80" t="s">
        <v>264</v>
      </c>
      <c r="I261" s="2" t="s">
        <v>101</v>
      </c>
      <c r="J261" s="74">
        <f>J262</f>
        <v>0</v>
      </c>
      <c r="K261" s="74">
        <f t="shared" si="389"/>
        <v>0</v>
      </c>
      <c r="L261" s="74">
        <f t="shared" si="389"/>
        <v>0</v>
      </c>
      <c r="M261" s="74">
        <f t="shared" si="389"/>
        <v>0</v>
      </c>
      <c r="N261" s="74">
        <f t="shared" si="389"/>
        <v>175438.67</v>
      </c>
      <c r="O261" s="74">
        <f t="shared" si="389"/>
        <v>166666.67000000001</v>
      </c>
      <c r="P261" s="74">
        <f t="shared" si="389"/>
        <v>8772</v>
      </c>
      <c r="Q261" s="74">
        <f t="shared" si="389"/>
        <v>0</v>
      </c>
      <c r="R261" s="74">
        <f t="shared" si="389"/>
        <v>175438.67</v>
      </c>
      <c r="S261" s="74">
        <f t="shared" si="389"/>
        <v>166666.67000000001</v>
      </c>
      <c r="T261" s="74">
        <f t="shared" si="389"/>
        <v>8772</v>
      </c>
      <c r="U261" s="74">
        <f t="shared" si="389"/>
        <v>0</v>
      </c>
      <c r="V261" s="74">
        <f t="shared" si="389"/>
        <v>175438.67</v>
      </c>
      <c r="W261" s="74">
        <f t="shared" si="389"/>
        <v>0</v>
      </c>
      <c r="X261" s="67">
        <f t="shared" si="373"/>
        <v>0</v>
      </c>
      <c r="Y261" s="55">
        <f t="shared" si="389"/>
        <v>0</v>
      </c>
      <c r="Z261" s="55">
        <f t="shared" si="389"/>
        <v>0</v>
      </c>
      <c r="AA261" s="48">
        <f t="shared" si="382"/>
        <v>0</v>
      </c>
    </row>
    <row r="262" spans="1:27" s="20" customFormat="1" ht="30" x14ac:dyDescent="0.25">
      <c r="A262" s="41" t="s">
        <v>102</v>
      </c>
      <c r="E262" s="62">
        <v>852</v>
      </c>
      <c r="F262" s="2" t="s">
        <v>95</v>
      </c>
      <c r="G262" s="3" t="s">
        <v>52</v>
      </c>
      <c r="H262" s="80" t="s">
        <v>264</v>
      </c>
      <c r="I262" s="2" t="s">
        <v>103</v>
      </c>
      <c r="J262" s="74"/>
      <c r="K262" s="74"/>
      <c r="L262" s="74"/>
      <c r="M262" s="74"/>
      <c r="N262" s="74">
        <f>166666.67+8772</f>
        <v>175438.67</v>
      </c>
      <c r="O262" s="74">
        <v>166666.67000000001</v>
      </c>
      <c r="P262" s="74">
        <v>8772</v>
      </c>
      <c r="Q262" s="74"/>
      <c r="R262" s="74">
        <v>175438.67</v>
      </c>
      <c r="S262" s="18">
        <f t="shared" ref="S262:U262" si="390">K262+O262</f>
        <v>166666.67000000001</v>
      </c>
      <c r="T262" s="18">
        <f t="shared" si="390"/>
        <v>8772</v>
      </c>
      <c r="U262" s="18">
        <f t="shared" si="390"/>
        <v>0</v>
      </c>
      <c r="V262" s="74">
        <v>175438.67</v>
      </c>
      <c r="W262" s="74"/>
      <c r="X262" s="67">
        <f t="shared" si="373"/>
        <v>0</v>
      </c>
      <c r="Y262" s="55"/>
      <c r="Z262" s="55"/>
      <c r="AA262" s="48">
        <f t="shared" si="382"/>
        <v>0</v>
      </c>
    </row>
    <row r="263" spans="1:27" s="20" customFormat="1" ht="209.25" customHeight="1" x14ac:dyDescent="0.25">
      <c r="A263" s="41" t="s">
        <v>256</v>
      </c>
      <c r="B263" s="40"/>
      <c r="C263" s="40"/>
      <c r="D263" s="40"/>
      <c r="E263" s="62">
        <v>852</v>
      </c>
      <c r="F263" s="2" t="s">
        <v>95</v>
      </c>
      <c r="G263" s="2" t="s">
        <v>52</v>
      </c>
      <c r="H263" s="66" t="s">
        <v>257</v>
      </c>
      <c r="I263" s="2"/>
      <c r="J263" s="18">
        <f t="shared" ref="J263:W264" si="391">J264</f>
        <v>1884000</v>
      </c>
      <c r="K263" s="18">
        <f t="shared" si="391"/>
        <v>1884000</v>
      </c>
      <c r="L263" s="18">
        <f t="shared" si="391"/>
        <v>0</v>
      </c>
      <c r="M263" s="18">
        <f t="shared" si="391"/>
        <v>0</v>
      </c>
      <c r="N263" s="18">
        <f t="shared" si="391"/>
        <v>0</v>
      </c>
      <c r="O263" s="18">
        <f t="shared" si="391"/>
        <v>0</v>
      </c>
      <c r="P263" s="18">
        <f t="shared" si="391"/>
        <v>0</v>
      </c>
      <c r="Q263" s="18">
        <f t="shared" si="391"/>
        <v>0</v>
      </c>
      <c r="R263" s="18">
        <f t="shared" si="391"/>
        <v>1884000</v>
      </c>
      <c r="S263" s="18">
        <f t="shared" si="391"/>
        <v>1884000</v>
      </c>
      <c r="T263" s="18">
        <f t="shared" si="391"/>
        <v>0</v>
      </c>
      <c r="U263" s="18">
        <f t="shared" si="391"/>
        <v>0</v>
      </c>
      <c r="V263" s="18">
        <f t="shared" si="391"/>
        <v>1884000</v>
      </c>
      <c r="W263" s="18">
        <f t="shared" si="391"/>
        <v>459900</v>
      </c>
      <c r="X263" s="67">
        <f t="shared" si="373"/>
        <v>24.410828025477706</v>
      </c>
      <c r="Y263" s="48"/>
      <c r="Z263" s="48"/>
      <c r="AA263" s="48">
        <f t="shared" si="382"/>
        <v>0</v>
      </c>
    </row>
    <row r="264" spans="1:27" s="20" customFormat="1" ht="75" x14ac:dyDescent="0.25">
      <c r="A264" s="41" t="s">
        <v>49</v>
      </c>
      <c r="B264" s="40"/>
      <c r="C264" s="40"/>
      <c r="D264" s="40"/>
      <c r="E264" s="62">
        <v>852</v>
      </c>
      <c r="F264" s="2" t="s">
        <v>95</v>
      </c>
      <c r="G264" s="2" t="s">
        <v>52</v>
      </c>
      <c r="H264" s="66" t="s">
        <v>257</v>
      </c>
      <c r="I264" s="2" t="s">
        <v>101</v>
      </c>
      <c r="J264" s="18">
        <f t="shared" si="391"/>
        <v>1884000</v>
      </c>
      <c r="K264" s="18">
        <f t="shared" si="391"/>
        <v>1884000</v>
      </c>
      <c r="L264" s="18">
        <f t="shared" si="391"/>
        <v>0</v>
      </c>
      <c r="M264" s="18">
        <f t="shared" si="391"/>
        <v>0</v>
      </c>
      <c r="N264" s="18">
        <f t="shared" si="391"/>
        <v>0</v>
      </c>
      <c r="O264" s="18">
        <f t="shared" si="391"/>
        <v>0</v>
      </c>
      <c r="P264" s="18">
        <f t="shared" si="391"/>
        <v>0</v>
      </c>
      <c r="Q264" s="18">
        <f t="shared" si="391"/>
        <v>0</v>
      </c>
      <c r="R264" s="18">
        <f t="shared" si="391"/>
        <v>1884000</v>
      </c>
      <c r="S264" s="18">
        <f t="shared" si="391"/>
        <v>1884000</v>
      </c>
      <c r="T264" s="18">
        <f t="shared" si="391"/>
        <v>0</v>
      </c>
      <c r="U264" s="18">
        <f t="shared" si="391"/>
        <v>0</v>
      </c>
      <c r="V264" s="18">
        <f t="shared" si="391"/>
        <v>1884000</v>
      </c>
      <c r="W264" s="18">
        <f t="shared" si="391"/>
        <v>459900</v>
      </c>
      <c r="X264" s="67">
        <f t="shared" si="373"/>
        <v>24.410828025477706</v>
      </c>
      <c r="Y264" s="48"/>
      <c r="Z264" s="48"/>
      <c r="AA264" s="48">
        <f t="shared" si="382"/>
        <v>0</v>
      </c>
    </row>
    <row r="265" spans="1:27" s="20" customFormat="1" ht="30" x14ac:dyDescent="0.25">
      <c r="A265" s="41" t="s">
        <v>102</v>
      </c>
      <c r="B265" s="40"/>
      <c r="C265" s="40"/>
      <c r="D265" s="40"/>
      <c r="E265" s="62">
        <v>852</v>
      </c>
      <c r="F265" s="2" t="s">
        <v>95</v>
      </c>
      <c r="G265" s="2" t="s">
        <v>52</v>
      </c>
      <c r="H265" s="66" t="s">
        <v>257</v>
      </c>
      <c r="I265" s="2" t="s">
        <v>103</v>
      </c>
      <c r="J265" s="18">
        <v>1884000</v>
      </c>
      <c r="K265" s="18">
        <f>J265</f>
        <v>1884000</v>
      </c>
      <c r="L265" s="18"/>
      <c r="M265" s="18"/>
      <c r="N265" s="18"/>
      <c r="O265" s="18">
        <f>N265</f>
        <v>0</v>
      </c>
      <c r="P265" s="18"/>
      <c r="Q265" s="18"/>
      <c r="R265" s="18">
        <v>1884000</v>
      </c>
      <c r="S265" s="18">
        <f t="shared" si="384"/>
        <v>1884000</v>
      </c>
      <c r="T265" s="18">
        <f t="shared" si="385"/>
        <v>0</v>
      </c>
      <c r="U265" s="18">
        <f t="shared" si="386"/>
        <v>0</v>
      </c>
      <c r="V265" s="18">
        <v>1884000</v>
      </c>
      <c r="W265" s="18">
        <v>459900</v>
      </c>
      <c r="X265" s="67">
        <f t="shared" si="373"/>
        <v>24.410828025477706</v>
      </c>
      <c r="Y265" s="48"/>
      <c r="Z265" s="48"/>
      <c r="AA265" s="48">
        <f t="shared" si="382"/>
        <v>0</v>
      </c>
    </row>
    <row r="266" spans="1:27" s="20" customFormat="1" ht="45" x14ac:dyDescent="0.25">
      <c r="A266" s="41" t="s">
        <v>152</v>
      </c>
      <c r="B266" s="65"/>
      <c r="C266" s="65"/>
      <c r="D266" s="65"/>
      <c r="E266" s="62">
        <v>852</v>
      </c>
      <c r="F266" s="2" t="s">
        <v>95</v>
      </c>
      <c r="G266" s="3" t="s">
        <v>52</v>
      </c>
      <c r="H266" s="66" t="s">
        <v>153</v>
      </c>
      <c r="I266" s="2"/>
      <c r="J266" s="18">
        <f t="shared" ref="J266:W267" si="392">J267</f>
        <v>523980</v>
      </c>
      <c r="K266" s="18">
        <f t="shared" si="392"/>
        <v>332280</v>
      </c>
      <c r="L266" s="18">
        <f t="shared" si="392"/>
        <v>191700</v>
      </c>
      <c r="M266" s="18">
        <f t="shared" si="392"/>
        <v>0</v>
      </c>
      <c r="N266" s="18">
        <f t="shared" si="392"/>
        <v>0</v>
      </c>
      <c r="O266" s="18">
        <f t="shared" si="392"/>
        <v>0</v>
      </c>
      <c r="P266" s="18">
        <f t="shared" si="392"/>
        <v>0</v>
      </c>
      <c r="Q266" s="18">
        <f t="shared" si="392"/>
        <v>0</v>
      </c>
      <c r="R266" s="18">
        <f t="shared" si="392"/>
        <v>523980</v>
      </c>
      <c r="S266" s="18">
        <f t="shared" si="392"/>
        <v>332280</v>
      </c>
      <c r="T266" s="18">
        <f t="shared" si="392"/>
        <v>191700</v>
      </c>
      <c r="U266" s="18">
        <f t="shared" si="392"/>
        <v>0</v>
      </c>
      <c r="V266" s="18">
        <f t="shared" si="392"/>
        <v>523980</v>
      </c>
      <c r="W266" s="18">
        <f t="shared" si="392"/>
        <v>0</v>
      </c>
      <c r="X266" s="67">
        <f t="shared" si="373"/>
        <v>0</v>
      </c>
      <c r="Y266" s="48"/>
      <c r="Z266" s="48"/>
      <c r="AA266" s="48">
        <f t="shared" si="382"/>
        <v>0</v>
      </c>
    </row>
    <row r="267" spans="1:27" s="20" customFormat="1" ht="75" x14ac:dyDescent="0.25">
      <c r="A267" s="41" t="s">
        <v>49</v>
      </c>
      <c r="B267" s="65"/>
      <c r="C267" s="65"/>
      <c r="D267" s="65"/>
      <c r="E267" s="62">
        <v>852</v>
      </c>
      <c r="F267" s="2" t="s">
        <v>95</v>
      </c>
      <c r="G267" s="3" t="s">
        <v>52</v>
      </c>
      <c r="H267" s="66" t="s">
        <v>153</v>
      </c>
      <c r="I267" s="2" t="s">
        <v>101</v>
      </c>
      <c r="J267" s="18">
        <f t="shared" si="392"/>
        <v>523980</v>
      </c>
      <c r="K267" s="18">
        <f t="shared" si="392"/>
        <v>332280</v>
      </c>
      <c r="L267" s="18">
        <f t="shared" si="392"/>
        <v>191700</v>
      </c>
      <c r="M267" s="18">
        <f t="shared" si="392"/>
        <v>0</v>
      </c>
      <c r="N267" s="18">
        <f t="shared" si="392"/>
        <v>0</v>
      </c>
      <c r="O267" s="18">
        <f t="shared" si="392"/>
        <v>0</v>
      </c>
      <c r="P267" s="18">
        <f t="shared" si="392"/>
        <v>0</v>
      </c>
      <c r="Q267" s="18">
        <f t="shared" si="392"/>
        <v>0</v>
      </c>
      <c r="R267" s="18">
        <f t="shared" si="392"/>
        <v>523980</v>
      </c>
      <c r="S267" s="18">
        <f t="shared" si="392"/>
        <v>332280</v>
      </c>
      <c r="T267" s="18">
        <f t="shared" si="392"/>
        <v>191700</v>
      </c>
      <c r="U267" s="18">
        <f t="shared" si="392"/>
        <v>0</v>
      </c>
      <c r="V267" s="18">
        <f t="shared" si="392"/>
        <v>523980</v>
      </c>
      <c r="W267" s="18">
        <f t="shared" si="392"/>
        <v>0</v>
      </c>
      <c r="X267" s="67">
        <f t="shared" si="373"/>
        <v>0</v>
      </c>
      <c r="Y267" s="48"/>
      <c r="Z267" s="48"/>
      <c r="AA267" s="48">
        <f t="shared" si="382"/>
        <v>0</v>
      </c>
    </row>
    <row r="268" spans="1:27" s="20" customFormat="1" ht="30" x14ac:dyDescent="0.25">
      <c r="A268" s="41" t="s">
        <v>102</v>
      </c>
      <c r="B268" s="65"/>
      <c r="C268" s="65"/>
      <c r="D268" s="65"/>
      <c r="E268" s="62">
        <v>852</v>
      </c>
      <c r="F268" s="2" t="s">
        <v>95</v>
      </c>
      <c r="G268" s="3" t="s">
        <v>52</v>
      </c>
      <c r="H268" s="66" t="s">
        <v>153</v>
      </c>
      <c r="I268" s="2" t="s">
        <v>103</v>
      </c>
      <c r="J268" s="18">
        <v>523980</v>
      </c>
      <c r="K268" s="18">
        <v>332280</v>
      </c>
      <c r="L268" s="18">
        <v>191700</v>
      </c>
      <c r="M268" s="18"/>
      <c r="N268" s="18"/>
      <c r="O268" s="18"/>
      <c r="P268" s="18"/>
      <c r="Q268" s="18"/>
      <c r="R268" s="18">
        <v>523980</v>
      </c>
      <c r="S268" s="18">
        <f t="shared" si="384"/>
        <v>332280</v>
      </c>
      <c r="T268" s="18">
        <f t="shared" si="385"/>
        <v>191700</v>
      </c>
      <c r="U268" s="18">
        <f t="shared" si="386"/>
        <v>0</v>
      </c>
      <c r="V268" s="18">
        <v>523980</v>
      </c>
      <c r="W268" s="18"/>
      <c r="X268" s="67">
        <f t="shared" si="373"/>
        <v>0</v>
      </c>
      <c r="Y268" s="48"/>
      <c r="Z268" s="48"/>
      <c r="AA268" s="48">
        <f t="shared" si="382"/>
        <v>0</v>
      </c>
    </row>
    <row r="269" spans="1:27" s="20" customFormat="1" ht="28.5" x14ac:dyDescent="0.25">
      <c r="A269" s="70" t="s">
        <v>243</v>
      </c>
      <c r="B269" s="40"/>
      <c r="C269" s="40"/>
      <c r="D269" s="40"/>
      <c r="E269" s="8">
        <v>852</v>
      </c>
      <c r="F269" s="16" t="s">
        <v>95</v>
      </c>
      <c r="G269" s="21" t="s">
        <v>54</v>
      </c>
      <c r="H269" s="66" t="s">
        <v>57</v>
      </c>
      <c r="I269" s="16"/>
      <c r="J269" s="19">
        <f>J270+J273+J276+J279</f>
        <v>11249000</v>
      </c>
      <c r="K269" s="19">
        <f t="shared" ref="K269:Z269" si="393">K270+K273+K276+K279</f>
        <v>219600</v>
      </c>
      <c r="L269" s="19">
        <f t="shared" si="393"/>
        <v>11029400</v>
      </c>
      <c r="M269" s="19">
        <f t="shared" si="393"/>
        <v>0</v>
      </c>
      <c r="N269" s="19">
        <f t="shared" si="393"/>
        <v>465839</v>
      </c>
      <c r="O269" s="19">
        <f t="shared" si="393"/>
        <v>0</v>
      </c>
      <c r="P269" s="19">
        <f t="shared" si="393"/>
        <v>465839</v>
      </c>
      <c r="Q269" s="19">
        <f t="shared" si="393"/>
        <v>0</v>
      </c>
      <c r="R269" s="19">
        <f t="shared" si="393"/>
        <v>11714839</v>
      </c>
      <c r="S269" s="19">
        <f t="shared" si="393"/>
        <v>219600</v>
      </c>
      <c r="T269" s="19">
        <f t="shared" si="393"/>
        <v>11495239</v>
      </c>
      <c r="U269" s="19">
        <f t="shared" si="393"/>
        <v>0</v>
      </c>
      <c r="V269" s="19">
        <f t="shared" ref="V269:W269" si="394">V270+V273+V276+V279</f>
        <v>11714839</v>
      </c>
      <c r="W269" s="19">
        <f t="shared" si="394"/>
        <v>2506571.13</v>
      </c>
      <c r="X269" s="67">
        <f t="shared" si="373"/>
        <v>21.396547831344499</v>
      </c>
      <c r="Y269" s="47">
        <f t="shared" si="393"/>
        <v>0</v>
      </c>
      <c r="Z269" s="47">
        <f t="shared" si="393"/>
        <v>0</v>
      </c>
      <c r="AA269" s="48">
        <f t="shared" si="382"/>
        <v>0</v>
      </c>
    </row>
    <row r="270" spans="1:27" s="20" customFormat="1" ht="33" customHeight="1" x14ac:dyDescent="0.25">
      <c r="A270" s="41" t="s">
        <v>154</v>
      </c>
      <c r="B270" s="65"/>
      <c r="C270" s="65"/>
      <c r="D270" s="65"/>
      <c r="E270" s="62">
        <v>852</v>
      </c>
      <c r="F270" s="3" t="s">
        <v>95</v>
      </c>
      <c r="G270" s="3" t="s">
        <v>54</v>
      </c>
      <c r="H270" s="66" t="s">
        <v>155</v>
      </c>
      <c r="I270" s="2"/>
      <c r="J270" s="18">
        <f t="shared" ref="J270:W271" si="395">J271</f>
        <v>10986700</v>
      </c>
      <c r="K270" s="18">
        <f t="shared" si="395"/>
        <v>0</v>
      </c>
      <c r="L270" s="18">
        <f t="shared" si="395"/>
        <v>10986700</v>
      </c>
      <c r="M270" s="18">
        <f t="shared" si="395"/>
        <v>0</v>
      </c>
      <c r="N270" s="18">
        <f t="shared" si="395"/>
        <v>56592</v>
      </c>
      <c r="O270" s="18">
        <f t="shared" si="395"/>
        <v>0</v>
      </c>
      <c r="P270" s="18">
        <f t="shared" si="395"/>
        <v>56592</v>
      </c>
      <c r="Q270" s="18">
        <f t="shared" si="395"/>
        <v>0</v>
      </c>
      <c r="R270" s="18">
        <f t="shared" si="395"/>
        <v>11043292</v>
      </c>
      <c r="S270" s="18">
        <f t="shared" si="395"/>
        <v>0</v>
      </c>
      <c r="T270" s="18">
        <f t="shared" si="395"/>
        <v>11043292</v>
      </c>
      <c r="U270" s="18">
        <f t="shared" si="395"/>
        <v>0</v>
      </c>
      <c r="V270" s="18">
        <f t="shared" si="395"/>
        <v>11043292</v>
      </c>
      <c r="W270" s="18">
        <f t="shared" si="395"/>
        <v>2448971.13</v>
      </c>
      <c r="X270" s="67">
        <f t="shared" si="373"/>
        <v>22.176096855901299</v>
      </c>
      <c r="Y270" s="48"/>
      <c r="Z270" s="48"/>
      <c r="AA270" s="48">
        <f t="shared" si="382"/>
        <v>0</v>
      </c>
    </row>
    <row r="271" spans="1:27" s="20" customFormat="1" ht="75" x14ac:dyDescent="0.25">
      <c r="A271" s="41" t="s">
        <v>49</v>
      </c>
      <c r="B271" s="65"/>
      <c r="C271" s="65"/>
      <c r="D271" s="65"/>
      <c r="E271" s="62">
        <v>852</v>
      </c>
      <c r="F271" s="2" t="s">
        <v>95</v>
      </c>
      <c r="G271" s="3" t="s">
        <v>54</v>
      </c>
      <c r="H271" s="66" t="s">
        <v>155</v>
      </c>
      <c r="I271" s="2" t="s">
        <v>101</v>
      </c>
      <c r="J271" s="18">
        <f t="shared" si="395"/>
        <v>10986700</v>
      </c>
      <c r="K271" s="18">
        <f t="shared" si="395"/>
        <v>0</v>
      </c>
      <c r="L271" s="18">
        <f t="shared" si="395"/>
        <v>10986700</v>
      </c>
      <c r="M271" s="18">
        <f t="shared" si="395"/>
        <v>0</v>
      </c>
      <c r="N271" s="18">
        <f t="shared" si="395"/>
        <v>56592</v>
      </c>
      <c r="O271" s="18">
        <f t="shared" si="395"/>
        <v>0</v>
      </c>
      <c r="P271" s="18">
        <f t="shared" si="395"/>
        <v>56592</v>
      </c>
      <c r="Q271" s="18">
        <f t="shared" si="395"/>
        <v>0</v>
      </c>
      <c r="R271" s="18">
        <f t="shared" si="395"/>
        <v>11043292</v>
      </c>
      <c r="S271" s="18">
        <f t="shared" si="395"/>
        <v>0</v>
      </c>
      <c r="T271" s="18">
        <f t="shared" si="395"/>
        <v>11043292</v>
      </c>
      <c r="U271" s="18">
        <f t="shared" si="395"/>
        <v>0</v>
      </c>
      <c r="V271" s="18">
        <f t="shared" si="395"/>
        <v>11043292</v>
      </c>
      <c r="W271" s="18">
        <f t="shared" si="395"/>
        <v>2448971.13</v>
      </c>
      <c r="X271" s="67">
        <f t="shared" si="373"/>
        <v>22.176096855901299</v>
      </c>
      <c r="Y271" s="48"/>
      <c r="Z271" s="48"/>
      <c r="AA271" s="48">
        <f t="shared" si="382"/>
        <v>0</v>
      </c>
    </row>
    <row r="272" spans="1:27" ht="30" x14ac:dyDescent="0.25">
      <c r="A272" s="41" t="s">
        <v>102</v>
      </c>
      <c r="B272" s="65"/>
      <c r="C272" s="65"/>
      <c r="D272" s="65"/>
      <c r="E272" s="62">
        <v>852</v>
      </c>
      <c r="F272" s="2" t="s">
        <v>95</v>
      </c>
      <c r="G272" s="2" t="s">
        <v>54</v>
      </c>
      <c r="H272" s="66" t="s">
        <v>155</v>
      </c>
      <c r="I272" s="2" t="s">
        <v>103</v>
      </c>
      <c r="J272" s="18">
        <v>10986700</v>
      </c>
      <c r="K272" s="18"/>
      <c r="L272" s="18">
        <f>J272</f>
        <v>10986700</v>
      </c>
      <c r="M272" s="18"/>
      <c r="N272" s="73">
        <f>27000+29592</f>
        <v>56592</v>
      </c>
      <c r="O272" s="18"/>
      <c r="P272" s="18">
        <f>N272</f>
        <v>56592</v>
      </c>
      <c r="Q272" s="18"/>
      <c r="R272" s="18">
        <v>11043292</v>
      </c>
      <c r="S272" s="18">
        <f t="shared" si="384"/>
        <v>0</v>
      </c>
      <c r="T272" s="18">
        <f t="shared" si="385"/>
        <v>11043292</v>
      </c>
      <c r="U272" s="18">
        <f t="shared" si="386"/>
        <v>0</v>
      </c>
      <c r="V272" s="18">
        <v>11043292</v>
      </c>
      <c r="W272" s="18">
        <v>2448971.13</v>
      </c>
      <c r="X272" s="67">
        <f t="shared" si="373"/>
        <v>22.176096855901299</v>
      </c>
      <c r="Y272" s="48"/>
      <c r="Z272" s="48"/>
      <c r="AA272" s="48">
        <f t="shared" si="382"/>
        <v>0</v>
      </c>
    </row>
    <row r="273" spans="1:27" ht="30" x14ac:dyDescent="0.25">
      <c r="A273" s="41" t="s">
        <v>146</v>
      </c>
      <c r="B273" s="65"/>
      <c r="C273" s="65"/>
      <c r="D273" s="65"/>
      <c r="E273" s="62">
        <v>852</v>
      </c>
      <c r="F273" s="2" t="s">
        <v>95</v>
      </c>
      <c r="G273" s="2" t="s">
        <v>54</v>
      </c>
      <c r="H273" s="66" t="s">
        <v>147</v>
      </c>
      <c r="I273" s="2"/>
      <c r="J273" s="18">
        <f>J274</f>
        <v>42700</v>
      </c>
      <c r="K273" s="18">
        <f t="shared" ref="J273:W274" si="396">K274</f>
        <v>0</v>
      </c>
      <c r="L273" s="18">
        <f t="shared" si="396"/>
        <v>42700</v>
      </c>
      <c r="M273" s="18">
        <f t="shared" si="396"/>
        <v>0</v>
      </c>
      <c r="N273" s="18">
        <f>N274</f>
        <v>401675</v>
      </c>
      <c r="O273" s="18">
        <f t="shared" si="396"/>
        <v>0</v>
      </c>
      <c r="P273" s="18">
        <f t="shared" si="396"/>
        <v>401675</v>
      </c>
      <c r="Q273" s="18">
        <f t="shared" si="396"/>
        <v>0</v>
      </c>
      <c r="R273" s="18">
        <f>R274</f>
        <v>444375</v>
      </c>
      <c r="S273" s="18">
        <f t="shared" si="396"/>
        <v>0</v>
      </c>
      <c r="T273" s="18">
        <f t="shared" si="396"/>
        <v>444375</v>
      </c>
      <c r="U273" s="18">
        <f t="shared" si="396"/>
        <v>0</v>
      </c>
      <c r="V273" s="18">
        <f>V274</f>
        <v>444375</v>
      </c>
      <c r="W273" s="18">
        <f>W274</f>
        <v>14700</v>
      </c>
      <c r="X273" s="67">
        <f t="shared" si="373"/>
        <v>3.3080168776371308</v>
      </c>
      <c r="Y273" s="48"/>
      <c r="Z273" s="48"/>
      <c r="AA273" s="48">
        <f t="shared" si="382"/>
        <v>0</v>
      </c>
    </row>
    <row r="274" spans="1:27" ht="75" x14ac:dyDescent="0.25">
      <c r="A274" s="41" t="s">
        <v>49</v>
      </c>
      <c r="B274" s="65"/>
      <c r="C274" s="65"/>
      <c r="D274" s="65"/>
      <c r="E274" s="62">
        <v>852</v>
      </c>
      <c r="F274" s="2" t="s">
        <v>95</v>
      </c>
      <c r="G274" s="2" t="s">
        <v>54</v>
      </c>
      <c r="H274" s="66" t="s">
        <v>147</v>
      </c>
      <c r="I274" s="2" t="s">
        <v>101</v>
      </c>
      <c r="J274" s="18">
        <f t="shared" si="396"/>
        <v>42700</v>
      </c>
      <c r="K274" s="18">
        <f t="shared" si="396"/>
        <v>0</v>
      </c>
      <c r="L274" s="18">
        <f t="shared" si="396"/>
        <v>42700</v>
      </c>
      <c r="M274" s="18">
        <f t="shared" si="396"/>
        <v>0</v>
      </c>
      <c r="N274" s="18">
        <f t="shared" si="396"/>
        <v>401675</v>
      </c>
      <c r="O274" s="18">
        <f t="shared" si="396"/>
        <v>0</v>
      </c>
      <c r="P274" s="18">
        <f t="shared" si="396"/>
        <v>401675</v>
      </c>
      <c r="Q274" s="18">
        <f t="shared" si="396"/>
        <v>0</v>
      </c>
      <c r="R274" s="18">
        <f t="shared" si="396"/>
        <v>444375</v>
      </c>
      <c r="S274" s="18">
        <f t="shared" si="396"/>
        <v>0</v>
      </c>
      <c r="T274" s="18">
        <f t="shared" si="396"/>
        <v>444375</v>
      </c>
      <c r="U274" s="18">
        <f t="shared" si="396"/>
        <v>0</v>
      </c>
      <c r="V274" s="18">
        <f t="shared" si="396"/>
        <v>444375</v>
      </c>
      <c r="W274" s="18">
        <f t="shared" si="396"/>
        <v>14700</v>
      </c>
      <c r="X274" s="67">
        <f t="shared" si="373"/>
        <v>3.3080168776371308</v>
      </c>
      <c r="Y274" s="48"/>
      <c r="Z274" s="48"/>
      <c r="AA274" s="48">
        <f t="shared" si="382"/>
        <v>0</v>
      </c>
    </row>
    <row r="275" spans="1:27" ht="30" x14ac:dyDescent="0.25">
      <c r="A275" s="41" t="s">
        <v>102</v>
      </c>
      <c r="B275" s="65"/>
      <c r="C275" s="65"/>
      <c r="D275" s="65"/>
      <c r="E275" s="62">
        <v>852</v>
      </c>
      <c r="F275" s="2" t="s">
        <v>95</v>
      </c>
      <c r="G275" s="3" t="s">
        <v>54</v>
      </c>
      <c r="H275" s="66" t="s">
        <v>147</v>
      </c>
      <c r="I275" s="2" t="s">
        <v>103</v>
      </c>
      <c r="J275" s="18">
        <v>42700</v>
      </c>
      <c r="K275" s="18"/>
      <c r="L275" s="18">
        <f>J275</f>
        <v>42700</v>
      </c>
      <c r="M275" s="18"/>
      <c r="N275" s="18">
        <f>129409+190000+14447+21300+46519</f>
        <v>401675</v>
      </c>
      <c r="O275" s="18"/>
      <c r="P275" s="18">
        <f>N275</f>
        <v>401675</v>
      </c>
      <c r="Q275" s="18"/>
      <c r="R275" s="18">
        <v>444375</v>
      </c>
      <c r="S275" s="18">
        <f t="shared" si="384"/>
        <v>0</v>
      </c>
      <c r="T275" s="18">
        <f t="shared" si="385"/>
        <v>444375</v>
      </c>
      <c r="U275" s="18">
        <f t="shared" si="386"/>
        <v>0</v>
      </c>
      <c r="V275" s="18">
        <v>444375</v>
      </c>
      <c r="W275" s="18">
        <v>14700</v>
      </c>
      <c r="X275" s="67">
        <f t="shared" si="373"/>
        <v>3.3080168776371308</v>
      </c>
      <c r="Y275" s="48"/>
      <c r="Z275" s="48"/>
      <c r="AA275" s="48">
        <f t="shared" si="382"/>
        <v>0</v>
      </c>
    </row>
    <row r="276" spans="1:27" ht="30" x14ac:dyDescent="0.25">
      <c r="A276" s="7" t="s">
        <v>261</v>
      </c>
      <c r="B276" s="65"/>
      <c r="C276" s="65"/>
      <c r="D276" s="65"/>
      <c r="E276" s="62">
        <v>852</v>
      </c>
      <c r="F276" s="3" t="s">
        <v>95</v>
      </c>
      <c r="G276" s="3" t="s">
        <v>54</v>
      </c>
      <c r="H276" s="3" t="s">
        <v>262</v>
      </c>
      <c r="I276" s="2"/>
      <c r="J276" s="18"/>
      <c r="K276" s="18"/>
      <c r="L276" s="18"/>
      <c r="M276" s="18"/>
      <c r="N276" s="18">
        <f>N277</f>
        <v>7572</v>
      </c>
      <c r="O276" s="18">
        <f t="shared" ref="O276:Z277" si="397">O277</f>
        <v>0</v>
      </c>
      <c r="P276" s="18">
        <f t="shared" si="397"/>
        <v>7572</v>
      </c>
      <c r="Q276" s="18">
        <f t="shared" si="397"/>
        <v>0</v>
      </c>
      <c r="R276" s="18">
        <f>R277</f>
        <v>7572</v>
      </c>
      <c r="S276" s="18">
        <f t="shared" si="397"/>
        <v>0</v>
      </c>
      <c r="T276" s="18">
        <f t="shared" si="397"/>
        <v>7572</v>
      </c>
      <c r="U276" s="18">
        <f t="shared" si="397"/>
        <v>0</v>
      </c>
      <c r="V276" s="18">
        <f>V277</f>
        <v>7572</v>
      </c>
      <c r="W276" s="18">
        <f>W277</f>
        <v>0</v>
      </c>
      <c r="X276" s="67">
        <f t="shared" si="373"/>
        <v>0</v>
      </c>
      <c r="Y276" s="48">
        <f t="shared" si="397"/>
        <v>0</v>
      </c>
      <c r="Z276" s="48">
        <f t="shared" si="397"/>
        <v>0</v>
      </c>
      <c r="AA276" s="48">
        <f t="shared" si="382"/>
        <v>0</v>
      </c>
    </row>
    <row r="277" spans="1:27" ht="75" x14ac:dyDescent="0.25">
      <c r="A277" s="65" t="s">
        <v>49</v>
      </c>
      <c r="B277" s="65"/>
      <c r="C277" s="65"/>
      <c r="D277" s="65"/>
      <c r="E277" s="62">
        <v>852</v>
      </c>
      <c r="F277" s="2" t="s">
        <v>95</v>
      </c>
      <c r="G277" s="3" t="s">
        <v>54</v>
      </c>
      <c r="H277" s="3" t="s">
        <v>262</v>
      </c>
      <c r="I277" s="2" t="s">
        <v>101</v>
      </c>
      <c r="J277" s="18"/>
      <c r="K277" s="18"/>
      <c r="L277" s="18"/>
      <c r="M277" s="18"/>
      <c r="N277" s="18">
        <f>N278</f>
        <v>7572</v>
      </c>
      <c r="O277" s="18">
        <f t="shared" si="397"/>
        <v>0</v>
      </c>
      <c r="P277" s="18">
        <f t="shared" si="397"/>
        <v>7572</v>
      </c>
      <c r="Q277" s="18">
        <f t="shared" si="397"/>
        <v>0</v>
      </c>
      <c r="R277" s="18">
        <f>R278</f>
        <v>7572</v>
      </c>
      <c r="S277" s="18">
        <f t="shared" si="397"/>
        <v>0</v>
      </c>
      <c r="T277" s="18">
        <f t="shared" si="397"/>
        <v>7572</v>
      </c>
      <c r="U277" s="18">
        <f t="shared" si="397"/>
        <v>0</v>
      </c>
      <c r="V277" s="18">
        <f>V278</f>
        <v>7572</v>
      </c>
      <c r="W277" s="18">
        <f>W278</f>
        <v>0</v>
      </c>
      <c r="X277" s="67">
        <f t="shared" si="373"/>
        <v>0</v>
      </c>
      <c r="Y277" s="48">
        <f t="shared" si="397"/>
        <v>0</v>
      </c>
      <c r="Z277" s="48">
        <f t="shared" si="397"/>
        <v>0</v>
      </c>
      <c r="AA277" s="48">
        <f t="shared" si="382"/>
        <v>0</v>
      </c>
    </row>
    <row r="278" spans="1:27" ht="30" x14ac:dyDescent="0.25">
      <c r="A278" s="65" t="s">
        <v>102</v>
      </c>
      <c r="B278" s="65"/>
      <c r="C278" s="65"/>
      <c r="D278" s="65"/>
      <c r="E278" s="62">
        <v>852</v>
      </c>
      <c r="F278" s="2" t="s">
        <v>95</v>
      </c>
      <c r="G278" s="3" t="s">
        <v>54</v>
      </c>
      <c r="H278" s="3" t="s">
        <v>262</v>
      </c>
      <c r="I278" s="2" t="s">
        <v>103</v>
      </c>
      <c r="J278" s="18"/>
      <c r="K278" s="18"/>
      <c r="L278" s="18"/>
      <c r="M278" s="18"/>
      <c r="N278" s="18">
        <v>7572</v>
      </c>
      <c r="O278" s="18"/>
      <c r="P278" s="18">
        <v>7572</v>
      </c>
      <c r="Q278" s="18"/>
      <c r="R278" s="18">
        <v>7572</v>
      </c>
      <c r="S278" s="18">
        <f t="shared" ref="S278:U278" si="398">K278+O278</f>
        <v>0</v>
      </c>
      <c r="T278" s="18">
        <f t="shared" si="398"/>
        <v>7572</v>
      </c>
      <c r="U278" s="18">
        <f t="shared" si="398"/>
        <v>0</v>
      </c>
      <c r="V278" s="18">
        <v>7572</v>
      </c>
      <c r="W278" s="18"/>
      <c r="X278" s="67">
        <f t="shared" si="373"/>
        <v>0</v>
      </c>
      <c r="Y278" s="48"/>
      <c r="Z278" s="48"/>
      <c r="AA278" s="48">
        <f t="shared" si="382"/>
        <v>0</v>
      </c>
    </row>
    <row r="279" spans="1:27" ht="210" customHeight="1" x14ac:dyDescent="0.25">
      <c r="A279" s="41" t="s">
        <v>256</v>
      </c>
      <c r="B279" s="40"/>
      <c r="C279" s="40"/>
      <c r="D279" s="40"/>
      <c r="E279" s="62">
        <v>852</v>
      </c>
      <c r="F279" s="2" t="s">
        <v>95</v>
      </c>
      <c r="G279" s="2" t="s">
        <v>54</v>
      </c>
      <c r="H279" s="66" t="s">
        <v>257</v>
      </c>
      <c r="I279" s="2"/>
      <c r="J279" s="18">
        <f t="shared" ref="J279:W280" si="399">J280</f>
        <v>219600</v>
      </c>
      <c r="K279" s="18">
        <f t="shared" si="399"/>
        <v>219600</v>
      </c>
      <c r="L279" s="18">
        <f t="shared" si="399"/>
        <v>0</v>
      </c>
      <c r="M279" s="18">
        <f t="shared" si="399"/>
        <v>0</v>
      </c>
      <c r="N279" s="18">
        <f t="shared" si="399"/>
        <v>0</v>
      </c>
      <c r="O279" s="18">
        <f t="shared" si="399"/>
        <v>0</v>
      </c>
      <c r="P279" s="18">
        <f t="shared" si="399"/>
        <v>0</v>
      </c>
      <c r="Q279" s="18">
        <f t="shared" si="399"/>
        <v>0</v>
      </c>
      <c r="R279" s="18">
        <f t="shared" si="399"/>
        <v>219600</v>
      </c>
      <c r="S279" s="18">
        <f t="shared" si="399"/>
        <v>219600</v>
      </c>
      <c r="T279" s="18">
        <f t="shared" si="399"/>
        <v>0</v>
      </c>
      <c r="U279" s="18">
        <f t="shared" si="399"/>
        <v>0</v>
      </c>
      <c r="V279" s="18">
        <f t="shared" si="399"/>
        <v>219600</v>
      </c>
      <c r="W279" s="18">
        <f t="shared" si="399"/>
        <v>42900</v>
      </c>
      <c r="X279" s="67">
        <f t="shared" si="373"/>
        <v>19.535519125683059</v>
      </c>
      <c r="Y279" s="48"/>
      <c r="Z279" s="48"/>
      <c r="AA279" s="48">
        <f t="shared" si="382"/>
        <v>0</v>
      </c>
    </row>
    <row r="280" spans="1:27" ht="75" x14ac:dyDescent="0.25">
      <c r="A280" s="41" t="s">
        <v>49</v>
      </c>
      <c r="B280" s="40"/>
      <c r="C280" s="40"/>
      <c r="D280" s="40"/>
      <c r="E280" s="62">
        <v>852</v>
      </c>
      <c r="F280" s="2" t="s">
        <v>95</v>
      </c>
      <c r="G280" s="2" t="s">
        <v>54</v>
      </c>
      <c r="H280" s="66" t="s">
        <v>257</v>
      </c>
      <c r="I280" s="2" t="s">
        <v>101</v>
      </c>
      <c r="J280" s="18">
        <f t="shared" si="399"/>
        <v>219600</v>
      </c>
      <c r="K280" s="18">
        <f t="shared" si="399"/>
        <v>219600</v>
      </c>
      <c r="L280" s="18">
        <f t="shared" si="399"/>
        <v>0</v>
      </c>
      <c r="M280" s="18">
        <f t="shared" si="399"/>
        <v>0</v>
      </c>
      <c r="N280" s="18">
        <f t="shared" si="399"/>
        <v>0</v>
      </c>
      <c r="O280" s="18">
        <f t="shared" si="399"/>
        <v>0</v>
      </c>
      <c r="P280" s="18">
        <f t="shared" si="399"/>
        <v>0</v>
      </c>
      <c r="Q280" s="18">
        <f t="shared" si="399"/>
        <v>0</v>
      </c>
      <c r="R280" s="18">
        <f t="shared" si="399"/>
        <v>219600</v>
      </c>
      <c r="S280" s="18">
        <f t="shared" si="399"/>
        <v>219600</v>
      </c>
      <c r="T280" s="18">
        <f t="shared" si="399"/>
        <v>0</v>
      </c>
      <c r="U280" s="18">
        <f t="shared" si="399"/>
        <v>0</v>
      </c>
      <c r="V280" s="18">
        <f t="shared" si="399"/>
        <v>219600</v>
      </c>
      <c r="W280" s="18">
        <f t="shared" si="399"/>
        <v>42900</v>
      </c>
      <c r="X280" s="67">
        <f t="shared" si="373"/>
        <v>19.535519125683059</v>
      </c>
      <c r="Y280" s="48"/>
      <c r="Z280" s="48"/>
      <c r="AA280" s="48">
        <f t="shared" si="382"/>
        <v>0</v>
      </c>
    </row>
    <row r="281" spans="1:27" ht="30" x14ac:dyDescent="0.25">
      <c r="A281" s="41" t="s">
        <v>102</v>
      </c>
      <c r="B281" s="40"/>
      <c r="C281" s="40"/>
      <c r="D281" s="40"/>
      <c r="E281" s="62">
        <v>852</v>
      </c>
      <c r="F281" s="2" t="s">
        <v>95</v>
      </c>
      <c r="G281" s="2" t="s">
        <v>54</v>
      </c>
      <c r="H281" s="66" t="s">
        <v>257</v>
      </c>
      <c r="I281" s="2" t="s">
        <v>103</v>
      </c>
      <c r="J281" s="18">
        <v>219600</v>
      </c>
      <c r="K281" s="18">
        <f>J281</f>
        <v>219600</v>
      </c>
      <c r="L281" s="18"/>
      <c r="M281" s="18"/>
      <c r="N281" s="18"/>
      <c r="O281" s="18">
        <f>N281</f>
        <v>0</v>
      </c>
      <c r="P281" s="18"/>
      <c r="Q281" s="18"/>
      <c r="R281" s="18">
        <v>219600</v>
      </c>
      <c r="S281" s="18">
        <f t="shared" si="384"/>
        <v>219600</v>
      </c>
      <c r="T281" s="18">
        <f t="shared" si="385"/>
        <v>0</v>
      </c>
      <c r="U281" s="18">
        <f t="shared" si="386"/>
        <v>0</v>
      </c>
      <c r="V281" s="18">
        <v>219600</v>
      </c>
      <c r="W281" s="18">
        <v>42900</v>
      </c>
      <c r="X281" s="67">
        <f t="shared" si="373"/>
        <v>19.535519125683059</v>
      </c>
      <c r="Y281" s="48"/>
      <c r="Z281" s="48"/>
      <c r="AA281" s="48">
        <f t="shared" si="382"/>
        <v>0</v>
      </c>
    </row>
    <row r="282" spans="1:27" x14ac:dyDescent="0.25">
      <c r="A282" s="70" t="s">
        <v>156</v>
      </c>
      <c r="B282" s="40"/>
      <c r="C282" s="40"/>
      <c r="D282" s="40"/>
      <c r="E282" s="62">
        <v>852</v>
      </c>
      <c r="F282" s="16" t="s">
        <v>95</v>
      </c>
      <c r="G282" s="16" t="s">
        <v>95</v>
      </c>
      <c r="H282" s="66" t="s">
        <v>57</v>
      </c>
      <c r="I282" s="16"/>
      <c r="J282" s="19">
        <f t="shared" ref="J282:W282" si="400">J283</f>
        <v>123400</v>
      </c>
      <c r="K282" s="19">
        <f t="shared" si="400"/>
        <v>0</v>
      </c>
      <c r="L282" s="19">
        <f t="shared" si="400"/>
        <v>123400</v>
      </c>
      <c r="M282" s="19">
        <f t="shared" si="400"/>
        <v>0</v>
      </c>
      <c r="N282" s="19">
        <f t="shared" si="400"/>
        <v>0</v>
      </c>
      <c r="O282" s="19">
        <f t="shared" si="400"/>
        <v>0</v>
      </c>
      <c r="P282" s="19">
        <f t="shared" si="400"/>
        <v>0</v>
      </c>
      <c r="Q282" s="19">
        <f t="shared" si="400"/>
        <v>0</v>
      </c>
      <c r="R282" s="19">
        <f t="shared" si="400"/>
        <v>123400</v>
      </c>
      <c r="S282" s="19">
        <f t="shared" si="400"/>
        <v>0</v>
      </c>
      <c r="T282" s="19">
        <f t="shared" si="400"/>
        <v>123400</v>
      </c>
      <c r="U282" s="19">
        <f t="shared" si="400"/>
        <v>0</v>
      </c>
      <c r="V282" s="19">
        <f t="shared" si="400"/>
        <v>123400</v>
      </c>
      <c r="W282" s="19">
        <f t="shared" si="400"/>
        <v>11844</v>
      </c>
      <c r="X282" s="67">
        <f t="shared" si="373"/>
        <v>9.5980551053484611</v>
      </c>
      <c r="Y282" s="47"/>
      <c r="Z282" s="47"/>
      <c r="AA282" s="48">
        <f t="shared" si="382"/>
        <v>0</v>
      </c>
    </row>
    <row r="283" spans="1:27" ht="29.25" customHeight="1" x14ac:dyDescent="0.25">
      <c r="A283" s="41" t="s">
        <v>157</v>
      </c>
      <c r="B283" s="65"/>
      <c r="C283" s="65"/>
      <c r="D283" s="65"/>
      <c r="E283" s="62">
        <v>852</v>
      </c>
      <c r="F283" s="2" t="s">
        <v>95</v>
      </c>
      <c r="G283" s="2" t="s">
        <v>95</v>
      </c>
      <c r="H283" s="66" t="s">
        <v>158</v>
      </c>
      <c r="I283" s="2"/>
      <c r="J283" s="18">
        <f t="shared" ref="J283" si="401">J284+J286</f>
        <v>123400</v>
      </c>
      <c r="K283" s="18">
        <f t="shared" ref="K283:U283" si="402">K284+K286</f>
        <v>0</v>
      </c>
      <c r="L283" s="18">
        <f t="shared" si="402"/>
        <v>123400</v>
      </c>
      <c r="M283" s="18">
        <f t="shared" si="402"/>
        <v>0</v>
      </c>
      <c r="N283" s="18">
        <f t="shared" si="402"/>
        <v>0</v>
      </c>
      <c r="O283" s="18">
        <f t="shared" ref="O283:R283" si="403">O284+O286</f>
        <v>0</v>
      </c>
      <c r="P283" s="18">
        <f t="shared" si="403"/>
        <v>0</v>
      </c>
      <c r="Q283" s="18">
        <f t="shared" si="403"/>
        <v>0</v>
      </c>
      <c r="R283" s="18">
        <f t="shared" si="403"/>
        <v>123400</v>
      </c>
      <c r="S283" s="18">
        <f t="shared" si="402"/>
        <v>0</v>
      </c>
      <c r="T283" s="18">
        <f t="shared" si="402"/>
        <v>123400</v>
      </c>
      <c r="U283" s="18">
        <f t="shared" si="402"/>
        <v>0</v>
      </c>
      <c r="V283" s="18">
        <f t="shared" ref="V283:W283" si="404">V284+V286</f>
        <v>123400</v>
      </c>
      <c r="W283" s="18">
        <f t="shared" si="404"/>
        <v>11844</v>
      </c>
      <c r="X283" s="67">
        <f t="shared" si="373"/>
        <v>9.5980551053484611</v>
      </c>
      <c r="Y283" s="48"/>
      <c r="Z283" s="48"/>
      <c r="AA283" s="48">
        <f t="shared" si="382"/>
        <v>0</v>
      </c>
    </row>
    <row r="284" spans="1:27" ht="135" x14ac:dyDescent="0.25">
      <c r="A284" s="41" t="s">
        <v>14</v>
      </c>
      <c r="B284" s="65"/>
      <c r="C284" s="65"/>
      <c r="D284" s="65"/>
      <c r="E284" s="62">
        <v>852</v>
      </c>
      <c r="F284" s="2" t="s">
        <v>95</v>
      </c>
      <c r="G284" s="2" t="s">
        <v>95</v>
      </c>
      <c r="H284" s="66" t="s">
        <v>158</v>
      </c>
      <c r="I284" s="2" t="s">
        <v>16</v>
      </c>
      <c r="J284" s="18">
        <f t="shared" ref="J284:W284" si="405">J285</f>
        <v>16900</v>
      </c>
      <c r="K284" s="18">
        <f t="shared" si="405"/>
        <v>0</v>
      </c>
      <c r="L284" s="18">
        <f t="shared" si="405"/>
        <v>16900</v>
      </c>
      <c r="M284" s="18">
        <f t="shared" si="405"/>
        <v>0</v>
      </c>
      <c r="N284" s="18">
        <f t="shared" si="405"/>
        <v>0</v>
      </c>
      <c r="O284" s="18">
        <f t="shared" si="405"/>
        <v>0</v>
      </c>
      <c r="P284" s="18">
        <f t="shared" si="405"/>
        <v>0</v>
      </c>
      <c r="Q284" s="18">
        <f t="shared" si="405"/>
        <v>0</v>
      </c>
      <c r="R284" s="18">
        <f t="shared" si="405"/>
        <v>16900</v>
      </c>
      <c r="S284" s="18">
        <f t="shared" si="405"/>
        <v>0</v>
      </c>
      <c r="T284" s="18">
        <f t="shared" si="405"/>
        <v>16900</v>
      </c>
      <c r="U284" s="18">
        <f t="shared" si="405"/>
        <v>0</v>
      </c>
      <c r="V284" s="18">
        <f t="shared" si="405"/>
        <v>16900</v>
      </c>
      <c r="W284" s="18">
        <f t="shared" si="405"/>
        <v>1200</v>
      </c>
      <c r="X284" s="67">
        <f t="shared" si="373"/>
        <v>7.1005917159763312</v>
      </c>
      <c r="Y284" s="48"/>
      <c r="Z284" s="48"/>
      <c r="AA284" s="48">
        <f t="shared" si="382"/>
        <v>0</v>
      </c>
    </row>
    <row r="285" spans="1:27" ht="45" x14ac:dyDescent="0.25">
      <c r="A285" s="41" t="s">
        <v>7</v>
      </c>
      <c r="B285" s="65"/>
      <c r="C285" s="65"/>
      <c r="D285" s="65"/>
      <c r="E285" s="62">
        <v>852</v>
      </c>
      <c r="F285" s="2" t="s">
        <v>95</v>
      </c>
      <c r="G285" s="2" t="s">
        <v>95</v>
      </c>
      <c r="H285" s="66" t="s">
        <v>158</v>
      </c>
      <c r="I285" s="2" t="s">
        <v>63</v>
      </c>
      <c r="J285" s="18">
        <v>16900</v>
      </c>
      <c r="K285" s="18"/>
      <c r="L285" s="18">
        <f>J285</f>
        <v>16900</v>
      </c>
      <c r="M285" s="18"/>
      <c r="N285" s="18"/>
      <c r="O285" s="18"/>
      <c r="P285" s="18">
        <f>N285</f>
        <v>0</v>
      </c>
      <c r="Q285" s="18"/>
      <c r="R285" s="18">
        <v>16900</v>
      </c>
      <c r="S285" s="18">
        <f t="shared" si="384"/>
        <v>0</v>
      </c>
      <c r="T285" s="18">
        <f t="shared" si="385"/>
        <v>16900</v>
      </c>
      <c r="U285" s="18">
        <f t="shared" si="386"/>
        <v>0</v>
      </c>
      <c r="V285" s="18">
        <v>16900</v>
      </c>
      <c r="W285" s="18">
        <v>1200</v>
      </c>
      <c r="X285" s="67">
        <f t="shared" si="373"/>
        <v>7.1005917159763312</v>
      </c>
      <c r="Y285" s="48"/>
      <c r="Z285" s="48"/>
      <c r="AA285" s="48">
        <f t="shared" si="382"/>
        <v>0</v>
      </c>
    </row>
    <row r="286" spans="1:27" ht="60" x14ac:dyDescent="0.25">
      <c r="A286" s="41" t="s">
        <v>20</v>
      </c>
      <c r="B286" s="63"/>
      <c r="C286" s="63"/>
      <c r="D286" s="63"/>
      <c r="E286" s="62">
        <v>852</v>
      </c>
      <c r="F286" s="2" t="s">
        <v>95</v>
      </c>
      <c r="G286" s="2" t="s">
        <v>95</v>
      </c>
      <c r="H286" s="66" t="s">
        <v>158</v>
      </c>
      <c r="I286" s="2" t="s">
        <v>21</v>
      </c>
      <c r="J286" s="18">
        <f t="shared" ref="J286:W286" si="406">J287</f>
        <v>106500</v>
      </c>
      <c r="K286" s="18">
        <f t="shared" si="406"/>
        <v>0</v>
      </c>
      <c r="L286" s="18">
        <f t="shared" si="406"/>
        <v>106500</v>
      </c>
      <c r="M286" s="18">
        <f t="shared" si="406"/>
        <v>0</v>
      </c>
      <c r="N286" s="18">
        <f t="shared" si="406"/>
        <v>0</v>
      </c>
      <c r="O286" s="18">
        <f t="shared" si="406"/>
        <v>0</v>
      </c>
      <c r="P286" s="18">
        <f t="shared" si="406"/>
        <v>0</v>
      </c>
      <c r="Q286" s="18">
        <f t="shared" si="406"/>
        <v>0</v>
      </c>
      <c r="R286" s="18">
        <f t="shared" si="406"/>
        <v>106500</v>
      </c>
      <c r="S286" s="18">
        <f t="shared" si="406"/>
        <v>0</v>
      </c>
      <c r="T286" s="18">
        <f t="shared" si="406"/>
        <v>106500</v>
      </c>
      <c r="U286" s="18">
        <f t="shared" si="406"/>
        <v>0</v>
      </c>
      <c r="V286" s="18">
        <f t="shared" si="406"/>
        <v>106500</v>
      </c>
      <c r="W286" s="18">
        <f t="shared" si="406"/>
        <v>10644</v>
      </c>
      <c r="X286" s="67">
        <f t="shared" si="373"/>
        <v>9.9943661971830977</v>
      </c>
      <c r="Y286" s="48"/>
      <c r="Z286" s="48"/>
      <c r="AA286" s="48">
        <f t="shared" si="382"/>
        <v>0</v>
      </c>
    </row>
    <row r="287" spans="1:27" s="20" customFormat="1" ht="60" x14ac:dyDescent="0.25">
      <c r="A287" s="41" t="s">
        <v>8</v>
      </c>
      <c r="B287" s="65"/>
      <c r="C287" s="65"/>
      <c r="D287" s="65"/>
      <c r="E287" s="62">
        <v>852</v>
      </c>
      <c r="F287" s="2" t="s">
        <v>95</v>
      </c>
      <c r="G287" s="2" t="s">
        <v>95</v>
      </c>
      <c r="H287" s="66" t="s">
        <v>158</v>
      </c>
      <c r="I287" s="2" t="s">
        <v>22</v>
      </c>
      <c r="J287" s="18">
        <v>106500</v>
      </c>
      <c r="K287" s="18"/>
      <c r="L287" s="18">
        <f>J287</f>
        <v>106500</v>
      </c>
      <c r="M287" s="18"/>
      <c r="N287" s="18"/>
      <c r="O287" s="18"/>
      <c r="P287" s="18">
        <f>N287</f>
        <v>0</v>
      </c>
      <c r="Q287" s="18"/>
      <c r="R287" s="18">
        <v>106500</v>
      </c>
      <c r="S287" s="18">
        <f t="shared" si="384"/>
        <v>0</v>
      </c>
      <c r="T287" s="18">
        <f t="shared" si="385"/>
        <v>106500</v>
      </c>
      <c r="U287" s="18">
        <f t="shared" si="386"/>
        <v>0</v>
      </c>
      <c r="V287" s="18">
        <v>106500</v>
      </c>
      <c r="W287" s="18">
        <v>10644</v>
      </c>
      <c r="X287" s="67">
        <f t="shared" si="373"/>
        <v>9.9943661971830977</v>
      </c>
      <c r="Y287" s="48"/>
      <c r="Z287" s="48"/>
      <c r="AA287" s="48">
        <f t="shared" si="382"/>
        <v>0</v>
      </c>
    </row>
    <row r="288" spans="1:27" s="20" customFormat="1" ht="28.5" x14ac:dyDescent="0.25">
      <c r="A288" s="70" t="s">
        <v>159</v>
      </c>
      <c r="B288" s="40"/>
      <c r="C288" s="40"/>
      <c r="D288" s="40"/>
      <c r="E288" s="62">
        <v>852</v>
      </c>
      <c r="F288" s="16" t="s">
        <v>95</v>
      </c>
      <c r="G288" s="16" t="s">
        <v>60</v>
      </c>
      <c r="H288" s="66" t="s">
        <v>57</v>
      </c>
      <c r="I288" s="16"/>
      <c r="J288" s="19">
        <f>J289+J292+J299</f>
        <v>16478900</v>
      </c>
      <c r="K288" s="19">
        <f t="shared" ref="K288:U288" si="407">K289+K292+K299</f>
        <v>1428000</v>
      </c>
      <c r="L288" s="19">
        <f t="shared" si="407"/>
        <v>15050900</v>
      </c>
      <c r="M288" s="19">
        <f t="shared" si="407"/>
        <v>0</v>
      </c>
      <c r="N288" s="19">
        <f t="shared" si="407"/>
        <v>278300</v>
      </c>
      <c r="O288" s="19">
        <f t="shared" ref="O288" si="408">O289+O292+O299</f>
        <v>0</v>
      </c>
      <c r="P288" s="19">
        <f t="shared" ref="P288" si="409">P289+P292+P299</f>
        <v>278300</v>
      </c>
      <c r="Q288" s="19">
        <f t="shared" ref="Q288:R288" si="410">Q289+Q292+Q299</f>
        <v>0</v>
      </c>
      <c r="R288" s="19">
        <f t="shared" si="410"/>
        <v>16757200</v>
      </c>
      <c r="S288" s="19">
        <f t="shared" si="407"/>
        <v>1428000</v>
      </c>
      <c r="T288" s="19">
        <f t="shared" si="407"/>
        <v>15329200</v>
      </c>
      <c r="U288" s="19">
        <f t="shared" si="407"/>
        <v>0</v>
      </c>
      <c r="V288" s="19">
        <f t="shared" ref="V288:W288" si="411">V289+V292+V299</f>
        <v>16757200</v>
      </c>
      <c r="W288" s="19">
        <f t="shared" si="411"/>
        <v>3157703.53</v>
      </c>
      <c r="X288" s="67">
        <f t="shared" si="373"/>
        <v>18.843861325281072</v>
      </c>
      <c r="Y288" s="47"/>
      <c r="Z288" s="47"/>
      <c r="AA288" s="48">
        <f t="shared" si="382"/>
        <v>0</v>
      </c>
    </row>
    <row r="289" spans="1:27" s="20" customFormat="1" ht="60" x14ac:dyDescent="0.25">
      <c r="A289" s="41" t="s">
        <v>18</v>
      </c>
      <c r="B289" s="62"/>
      <c r="C289" s="62"/>
      <c r="D289" s="62"/>
      <c r="E289" s="62">
        <v>852</v>
      </c>
      <c r="F289" s="2" t="s">
        <v>95</v>
      </c>
      <c r="G289" s="2" t="s">
        <v>60</v>
      </c>
      <c r="H289" s="66" t="s">
        <v>160</v>
      </c>
      <c r="I289" s="2"/>
      <c r="J289" s="18">
        <f t="shared" ref="J289:W290" si="412">J290</f>
        <v>1178200</v>
      </c>
      <c r="K289" s="18">
        <f t="shared" si="412"/>
        <v>0</v>
      </c>
      <c r="L289" s="18">
        <f t="shared" si="412"/>
        <v>1178200</v>
      </c>
      <c r="M289" s="18">
        <f t="shared" si="412"/>
        <v>0</v>
      </c>
      <c r="N289" s="18">
        <f t="shared" si="412"/>
        <v>0</v>
      </c>
      <c r="O289" s="18">
        <f t="shared" si="412"/>
        <v>0</v>
      </c>
      <c r="P289" s="18">
        <f t="shared" si="412"/>
        <v>0</v>
      </c>
      <c r="Q289" s="18">
        <f t="shared" si="412"/>
        <v>0</v>
      </c>
      <c r="R289" s="18">
        <f t="shared" si="412"/>
        <v>1178200</v>
      </c>
      <c r="S289" s="18">
        <f t="shared" si="412"/>
        <v>0</v>
      </c>
      <c r="T289" s="18">
        <f t="shared" si="412"/>
        <v>1178200</v>
      </c>
      <c r="U289" s="18">
        <f t="shared" si="412"/>
        <v>0</v>
      </c>
      <c r="V289" s="18">
        <f t="shared" si="412"/>
        <v>1178200</v>
      </c>
      <c r="W289" s="18">
        <f t="shared" si="412"/>
        <v>234837.61000000002</v>
      </c>
      <c r="X289" s="67">
        <f t="shared" si="373"/>
        <v>19.931896961466645</v>
      </c>
      <c r="Y289" s="48"/>
      <c r="Z289" s="48"/>
      <c r="AA289" s="48">
        <f t="shared" si="382"/>
        <v>0</v>
      </c>
    </row>
    <row r="290" spans="1:27" ht="135" x14ac:dyDescent="0.25">
      <c r="A290" s="41" t="s">
        <v>14</v>
      </c>
      <c r="B290" s="62"/>
      <c r="C290" s="62"/>
      <c r="D290" s="62"/>
      <c r="E290" s="62">
        <v>852</v>
      </c>
      <c r="F290" s="2" t="s">
        <v>95</v>
      </c>
      <c r="G290" s="2" t="s">
        <v>60</v>
      </c>
      <c r="H290" s="66" t="s">
        <v>160</v>
      </c>
      <c r="I290" s="2" t="s">
        <v>16</v>
      </c>
      <c r="J290" s="18">
        <f t="shared" si="412"/>
        <v>1178200</v>
      </c>
      <c r="K290" s="18">
        <f t="shared" si="412"/>
        <v>0</v>
      </c>
      <c r="L290" s="18">
        <f t="shared" si="412"/>
        <v>1178200</v>
      </c>
      <c r="M290" s="18">
        <f t="shared" si="412"/>
        <v>0</v>
      </c>
      <c r="N290" s="18">
        <f t="shared" si="412"/>
        <v>0</v>
      </c>
      <c r="O290" s="18">
        <f t="shared" si="412"/>
        <v>0</v>
      </c>
      <c r="P290" s="18">
        <f t="shared" si="412"/>
        <v>0</v>
      </c>
      <c r="Q290" s="18">
        <f t="shared" si="412"/>
        <v>0</v>
      </c>
      <c r="R290" s="18">
        <f t="shared" si="412"/>
        <v>1178200</v>
      </c>
      <c r="S290" s="18">
        <f t="shared" si="412"/>
        <v>0</v>
      </c>
      <c r="T290" s="18">
        <f t="shared" si="412"/>
        <v>1178200</v>
      </c>
      <c r="U290" s="18">
        <f t="shared" si="412"/>
        <v>0</v>
      </c>
      <c r="V290" s="18">
        <f t="shared" si="412"/>
        <v>1178200</v>
      </c>
      <c r="W290" s="18">
        <f t="shared" si="412"/>
        <v>234837.61000000002</v>
      </c>
      <c r="X290" s="67">
        <f t="shared" si="373"/>
        <v>19.931896961466645</v>
      </c>
      <c r="Y290" s="48"/>
      <c r="Z290" s="48"/>
      <c r="AA290" s="48">
        <f t="shared" si="382"/>
        <v>0</v>
      </c>
    </row>
    <row r="291" spans="1:27" ht="45" x14ac:dyDescent="0.25">
      <c r="A291" s="41" t="s">
        <v>227</v>
      </c>
      <c r="B291" s="62"/>
      <c r="C291" s="62"/>
      <c r="D291" s="62"/>
      <c r="E291" s="62">
        <v>852</v>
      </c>
      <c r="F291" s="2" t="s">
        <v>95</v>
      </c>
      <c r="G291" s="2" t="s">
        <v>60</v>
      </c>
      <c r="H291" s="66" t="s">
        <v>160</v>
      </c>
      <c r="I291" s="2" t="s">
        <v>17</v>
      </c>
      <c r="J291" s="18">
        <v>1178200</v>
      </c>
      <c r="K291" s="18"/>
      <c r="L291" s="18">
        <f>J291</f>
        <v>1178200</v>
      </c>
      <c r="M291" s="18"/>
      <c r="N291" s="18"/>
      <c r="O291" s="18"/>
      <c r="P291" s="18">
        <f>N291</f>
        <v>0</v>
      </c>
      <c r="Q291" s="18"/>
      <c r="R291" s="18">
        <f>904900+273300</f>
        <v>1178200</v>
      </c>
      <c r="S291" s="18">
        <f t="shared" si="384"/>
        <v>0</v>
      </c>
      <c r="T291" s="18">
        <f t="shared" si="385"/>
        <v>1178200</v>
      </c>
      <c r="U291" s="18">
        <f t="shared" si="386"/>
        <v>0</v>
      </c>
      <c r="V291" s="18">
        <f>904900+273300</f>
        <v>1178200</v>
      </c>
      <c r="W291" s="18">
        <f>191555.2+43282.41</f>
        <v>234837.61000000002</v>
      </c>
      <c r="X291" s="67">
        <f t="shared" si="373"/>
        <v>19.931896961466645</v>
      </c>
      <c r="Y291" s="48"/>
      <c r="Z291" s="48"/>
      <c r="AA291" s="48">
        <f t="shared" si="382"/>
        <v>0</v>
      </c>
    </row>
    <row r="292" spans="1:27" ht="75" x14ac:dyDescent="0.25">
      <c r="A292" s="41" t="s">
        <v>161</v>
      </c>
      <c r="B292" s="65"/>
      <c r="C292" s="65"/>
      <c r="D292" s="65"/>
      <c r="E292" s="62">
        <v>852</v>
      </c>
      <c r="F292" s="2" t="s">
        <v>95</v>
      </c>
      <c r="G292" s="2" t="s">
        <v>60</v>
      </c>
      <c r="H292" s="66" t="s">
        <v>162</v>
      </c>
      <c r="I292" s="2"/>
      <c r="J292" s="18">
        <f>J293+J295+J297</f>
        <v>13872700</v>
      </c>
      <c r="K292" s="18">
        <f t="shared" ref="K292:U292" si="413">K293+K295+K297</f>
        <v>0</v>
      </c>
      <c r="L292" s="18">
        <f t="shared" si="413"/>
        <v>13872700</v>
      </c>
      <c r="M292" s="18">
        <f t="shared" si="413"/>
        <v>0</v>
      </c>
      <c r="N292" s="18">
        <f t="shared" si="413"/>
        <v>278300</v>
      </c>
      <c r="O292" s="18">
        <f t="shared" ref="O292" si="414">O293+O295+O297</f>
        <v>0</v>
      </c>
      <c r="P292" s="18">
        <f t="shared" ref="P292" si="415">P293+P295+P297</f>
        <v>278300</v>
      </c>
      <c r="Q292" s="18">
        <f t="shared" ref="Q292:R292" si="416">Q293+Q295+Q297</f>
        <v>0</v>
      </c>
      <c r="R292" s="18">
        <f t="shared" si="416"/>
        <v>14151000</v>
      </c>
      <c r="S292" s="18">
        <f t="shared" si="413"/>
        <v>0</v>
      </c>
      <c r="T292" s="18">
        <f t="shared" si="413"/>
        <v>14151000</v>
      </c>
      <c r="U292" s="18">
        <f t="shared" si="413"/>
        <v>0</v>
      </c>
      <c r="V292" s="18">
        <f t="shared" ref="V292:W292" si="417">V293+V295+V297</f>
        <v>14151000</v>
      </c>
      <c r="W292" s="18">
        <f t="shared" si="417"/>
        <v>2567965.92</v>
      </c>
      <c r="X292" s="67">
        <f t="shared" si="373"/>
        <v>18.146886580453678</v>
      </c>
      <c r="Y292" s="48"/>
      <c r="Z292" s="48"/>
      <c r="AA292" s="48">
        <f t="shared" si="382"/>
        <v>0</v>
      </c>
    </row>
    <row r="293" spans="1:27" ht="135" x14ac:dyDescent="0.25">
      <c r="A293" s="41" t="s">
        <v>14</v>
      </c>
      <c r="B293" s="62"/>
      <c r="C293" s="62"/>
      <c r="D293" s="62"/>
      <c r="E293" s="62">
        <v>852</v>
      </c>
      <c r="F293" s="2" t="s">
        <v>95</v>
      </c>
      <c r="G293" s="2" t="s">
        <v>60</v>
      </c>
      <c r="H293" s="66" t="s">
        <v>162</v>
      </c>
      <c r="I293" s="2" t="s">
        <v>16</v>
      </c>
      <c r="J293" s="18">
        <f t="shared" ref="J293:W293" si="418">J294</f>
        <v>13012000</v>
      </c>
      <c r="K293" s="18">
        <f t="shared" si="418"/>
        <v>0</v>
      </c>
      <c r="L293" s="18">
        <f t="shared" si="418"/>
        <v>13012000</v>
      </c>
      <c r="M293" s="18">
        <f t="shared" si="418"/>
        <v>0</v>
      </c>
      <c r="N293" s="18">
        <f t="shared" si="418"/>
        <v>61000</v>
      </c>
      <c r="O293" s="18">
        <f t="shared" si="418"/>
        <v>0</v>
      </c>
      <c r="P293" s="18">
        <f t="shared" si="418"/>
        <v>61000</v>
      </c>
      <c r="Q293" s="18">
        <f t="shared" si="418"/>
        <v>0</v>
      </c>
      <c r="R293" s="18">
        <f t="shared" si="418"/>
        <v>13073000</v>
      </c>
      <c r="S293" s="18">
        <f t="shared" si="418"/>
        <v>0</v>
      </c>
      <c r="T293" s="18">
        <f t="shared" si="418"/>
        <v>13073000</v>
      </c>
      <c r="U293" s="18">
        <f t="shared" si="418"/>
        <v>0</v>
      </c>
      <c r="V293" s="18">
        <f t="shared" si="418"/>
        <v>13073000</v>
      </c>
      <c r="W293" s="18">
        <f t="shared" si="418"/>
        <v>2472956.89</v>
      </c>
      <c r="X293" s="67">
        <f t="shared" ref="X293:X352" si="419">W293/V293*100</f>
        <v>18.916521762411076</v>
      </c>
      <c r="Y293" s="48"/>
      <c r="Z293" s="48"/>
      <c r="AA293" s="48">
        <f t="shared" si="382"/>
        <v>0</v>
      </c>
    </row>
    <row r="294" spans="1:27" ht="45" x14ac:dyDescent="0.25">
      <c r="A294" s="41" t="s">
        <v>227</v>
      </c>
      <c r="B294" s="62"/>
      <c r="C294" s="62"/>
      <c r="D294" s="62"/>
      <c r="E294" s="62">
        <v>852</v>
      </c>
      <c r="F294" s="2" t="s">
        <v>95</v>
      </c>
      <c r="G294" s="2" t="s">
        <v>60</v>
      </c>
      <c r="H294" s="66" t="s">
        <v>162</v>
      </c>
      <c r="I294" s="2" t="s">
        <v>17</v>
      </c>
      <c r="J294" s="18">
        <v>13012000</v>
      </c>
      <c r="K294" s="18"/>
      <c r="L294" s="18">
        <f>J294</f>
        <v>13012000</v>
      </c>
      <c r="M294" s="18"/>
      <c r="N294" s="18">
        <f>61000</f>
        <v>61000</v>
      </c>
      <c r="O294" s="18"/>
      <c r="P294" s="18">
        <f>N294</f>
        <v>61000</v>
      </c>
      <c r="Q294" s="18"/>
      <c r="R294" s="18">
        <f>10083200+2989800</f>
        <v>13073000</v>
      </c>
      <c r="S294" s="18">
        <f t="shared" si="384"/>
        <v>0</v>
      </c>
      <c r="T294" s="18">
        <f t="shared" si="385"/>
        <v>13073000</v>
      </c>
      <c r="U294" s="18">
        <f t="shared" si="386"/>
        <v>0</v>
      </c>
      <c r="V294" s="18">
        <f>10083200+2989800</f>
        <v>13073000</v>
      </c>
      <c r="W294" s="18">
        <f>2002117.3+470839.59</f>
        <v>2472956.89</v>
      </c>
      <c r="X294" s="67">
        <f t="shared" si="419"/>
        <v>18.916521762411076</v>
      </c>
      <c r="Y294" s="48"/>
      <c r="Z294" s="48"/>
      <c r="AA294" s="48">
        <f t="shared" si="382"/>
        <v>0</v>
      </c>
    </row>
    <row r="295" spans="1:27" ht="60" x14ac:dyDescent="0.25">
      <c r="A295" s="41" t="s">
        <v>20</v>
      </c>
      <c r="B295" s="63"/>
      <c r="C295" s="63"/>
      <c r="D295" s="63"/>
      <c r="E295" s="62">
        <v>852</v>
      </c>
      <c r="F295" s="2" t="s">
        <v>95</v>
      </c>
      <c r="G295" s="2" t="s">
        <v>60</v>
      </c>
      <c r="H295" s="66" t="s">
        <v>162</v>
      </c>
      <c r="I295" s="2" t="s">
        <v>21</v>
      </c>
      <c r="J295" s="18">
        <f t="shared" ref="J295:W295" si="420">J296</f>
        <v>839500</v>
      </c>
      <c r="K295" s="18">
        <f t="shared" si="420"/>
        <v>0</v>
      </c>
      <c r="L295" s="18">
        <f t="shared" si="420"/>
        <v>839500</v>
      </c>
      <c r="M295" s="18">
        <f t="shared" si="420"/>
        <v>0</v>
      </c>
      <c r="N295" s="18">
        <f t="shared" si="420"/>
        <v>217300</v>
      </c>
      <c r="O295" s="18">
        <f t="shared" si="420"/>
        <v>0</v>
      </c>
      <c r="P295" s="18">
        <f t="shared" si="420"/>
        <v>217300</v>
      </c>
      <c r="Q295" s="18">
        <f t="shared" si="420"/>
        <v>0</v>
      </c>
      <c r="R295" s="18">
        <f t="shared" si="420"/>
        <v>1056800</v>
      </c>
      <c r="S295" s="18">
        <f t="shared" si="420"/>
        <v>0</v>
      </c>
      <c r="T295" s="18">
        <f t="shared" si="420"/>
        <v>1056800</v>
      </c>
      <c r="U295" s="18">
        <f t="shared" si="420"/>
        <v>0</v>
      </c>
      <c r="V295" s="18">
        <f t="shared" si="420"/>
        <v>1056800</v>
      </c>
      <c r="W295" s="18">
        <f t="shared" si="420"/>
        <v>95009.03</v>
      </c>
      <c r="X295" s="67">
        <f t="shared" si="419"/>
        <v>8.9902564345193028</v>
      </c>
      <c r="Y295" s="48"/>
      <c r="Z295" s="48"/>
      <c r="AA295" s="48">
        <f t="shared" si="382"/>
        <v>0</v>
      </c>
    </row>
    <row r="296" spans="1:27" ht="60" x14ac:dyDescent="0.25">
      <c r="A296" s="41" t="s">
        <v>8</v>
      </c>
      <c r="B296" s="65"/>
      <c r="C296" s="65"/>
      <c r="D296" s="65"/>
      <c r="E296" s="62">
        <v>852</v>
      </c>
      <c r="F296" s="2" t="s">
        <v>95</v>
      </c>
      <c r="G296" s="2" t="s">
        <v>60</v>
      </c>
      <c r="H296" s="66" t="s">
        <v>162</v>
      </c>
      <c r="I296" s="2" t="s">
        <v>22</v>
      </c>
      <c r="J296" s="18">
        <v>839500</v>
      </c>
      <c r="K296" s="18"/>
      <c r="L296" s="18">
        <f>J296</f>
        <v>839500</v>
      </c>
      <c r="M296" s="18"/>
      <c r="N296" s="18">
        <f>45000+47600+44000+80700</f>
        <v>217300</v>
      </c>
      <c r="O296" s="18"/>
      <c r="P296" s="18">
        <f>N296</f>
        <v>217300</v>
      </c>
      <c r="Q296" s="18"/>
      <c r="R296" s="18">
        <v>1056800</v>
      </c>
      <c r="S296" s="18">
        <f t="shared" si="384"/>
        <v>0</v>
      </c>
      <c r="T296" s="18">
        <f t="shared" si="385"/>
        <v>1056800</v>
      </c>
      <c r="U296" s="18">
        <f t="shared" si="386"/>
        <v>0</v>
      </c>
      <c r="V296" s="18">
        <v>1056800</v>
      </c>
      <c r="W296" s="18">
        <v>95009.03</v>
      </c>
      <c r="X296" s="67">
        <f t="shared" si="419"/>
        <v>8.9902564345193028</v>
      </c>
      <c r="Y296" s="48"/>
      <c r="Z296" s="48"/>
      <c r="AA296" s="48">
        <f t="shared" si="382"/>
        <v>0</v>
      </c>
    </row>
    <row r="297" spans="1:27" ht="30" x14ac:dyDescent="0.25">
      <c r="A297" s="41" t="s">
        <v>23</v>
      </c>
      <c r="B297" s="65"/>
      <c r="C297" s="65"/>
      <c r="D297" s="65"/>
      <c r="E297" s="62">
        <v>852</v>
      </c>
      <c r="F297" s="2" t="s">
        <v>95</v>
      </c>
      <c r="G297" s="2" t="s">
        <v>60</v>
      </c>
      <c r="H297" s="66" t="s">
        <v>162</v>
      </c>
      <c r="I297" s="2" t="s">
        <v>24</v>
      </c>
      <c r="J297" s="18">
        <f t="shared" ref="J297:W297" si="421">J298</f>
        <v>21200</v>
      </c>
      <c r="K297" s="18">
        <f t="shared" si="421"/>
        <v>0</v>
      </c>
      <c r="L297" s="18">
        <f t="shared" si="421"/>
        <v>21200</v>
      </c>
      <c r="M297" s="18">
        <f t="shared" si="421"/>
        <v>0</v>
      </c>
      <c r="N297" s="18">
        <f t="shared" si="421"/>
        <v>0</v>
      </c>
      <c r="O297" s="18">
        <f t="shared" si="421"/>
        <v>0</v>
      </c>
      <c r="P297" s="18">
        <f t="shared" si="421"/>
        <v>0</v>
      </c>
      <c r="Q297" s="18">
        <f t="shared" si="421"/>
        <v>0</v>
      </c>
      <c r="R297" s="18">
        <f t="shared" si="421"/>
        <v>21200</v>
      </c>
      <c r="S297" s="18">
        <f t="shared" si="421"/>
        <v>0</v>
      </c>
      <c r="T297" s="18">
        <f t="shared" si="421"/>
        <v>21200</v>
      </c>
      <c r="U297" s="18">
        <f t="shared" si="421"/>
        <v>0</v>
      </c>
      <c r="V297" s="18">
        <f t="shared" si="421"/>
        <v>21200</v>
      </c>
      <c r="W297" s="18">
        <f t="shared" si="421"/>
        <v>0</v>
      </c>
      <c r="X297" s="67">
        <f t="shared" si="419"/>
        <v>0</v>
      </c>
      <c r="Y297" s="48"/>
      <c r="Z297" s="48"/>
      <c r="AA297" s="48">
        <f t="shared" si="382"/>
        <v>0</v>
      </c>
    </row>
    <row r="298" spans="1:27" ht="30" x14ac:dyDescent="0.25">
      <c r="A298" s="41" t="s">
        <v>25</v>
      </c>
      <c r="B298" s="65"/>
      <c r="C298" s="65"/>
      <c r="D298" s="65"/>
      <c r="E298" s="62">
        <v>852</v>
      </c>
      <c r="F298" s="2" t="s">
        <v>95</v>
      </c>
      <c r="G298" s="2" t="s">
        <v>60</v>
      </c>
      <c r="H298" s="66" t="s">
        <v>162</v>
      </c>
      <c r="I298" s="2" t="s">
        <v>26</v>
      </c>
      <c r="J298" s="18">
        <v>21200</v>
      </c>
      <c r="K298" s="18"/>
      <c r="L298" s="18">
        <f>J298</f>
        <v>21200</v>
      </c>
      <c r="M298" s="18"/>
      <c r="N298" s="18"/>
      <c r="O298" s="18"/>
      <c r="P298" s="18">
        <f>N298</f>
        <v>0</v>
      </c>
      <c r="Q298" s="18"/>
      <c r="R298" s="18">
        <f>15892+5308</f>
        <v>21200</v>
      </c>
      <c r="S298" s="18">
        <f t="shared" si="384"/>
        <v>0</v>
      </c>
      <c r="T298" s="18">
        <f t="shared" si="385"/>
        <v>21200</v>
      </c>
      <c r="U298" s="18">
        <f t="shared" si="386"/>
        <v>0</v>
      </c>
      <c r="V298" s="18">
        <f>15892+5308</f>
        <v>21200</v>
      </c>
      <c r="W298" s="18"/>
      <c r="X298" s="67">
        <f t="shared" si="419"/>
        <v>0</v>
      </c>
      <c r="Y298" s="48"/>
      <c r="Z298" s="48"/>
      <c r="AA298" s="48">
        <f t="shared" si="382"/>
        <v>0</v>
      </c>
    </row>
    <row r="299" spans="1:27" ht="211.5" customHeight="1" x14ac:dyDescent="0.25">
      <c r="A299" s="41" t="s">
        <v>256</v>
      </c>
      <c r="B299" s="40"/>
      <c r="C299" s="40"/>
      <c r="D299" s="40"/>
      <c r="E299" s="62">
        <v>852</v>
      </c>
      <c r="F299" s="2" t="s">
        <v>95</v>
      </c>
      <c r="G299" s="2" t="s">
        <v>60</v>
      </c>
      <c r="H299" s="66" t="s">
        <v>257</v>
      </c>
      <c r="I299" s="2"/>
      <c r="J299" s="18">
        <f t="shared" ref="J299:W300" si="422">J300</f>
        <v>1428000</v>
      </c>
      <c r="K299" s="18">
        <f t="shared" si="422"/>
        <v>1428000</v>
      </c>
      <c r="L299" s="18">
        <f t="shared" si="422"/>
        <v>0</v>
      </c>
      <c r="M299" s="18">
        <f t="shared" si="422"/>
        <v>0</v>
      </c>
      <c r="N299" s="18">
        <f t="shared" si="422"/>
        <v>0</v>
      </c>
      <c r="O299" s="18">
        <f t="shared" si="422"/>
        <v>0</v>
      </c>
      <c r="P299" s="18">
        <f t="shared" si="422"/>
        <v>0</v>
      </c>
      <c r="Q299" s="18">
        <f t="shared" si="422"/>
        <v>0</v>
      </c>
      <c r="R299" s="18">
        <f t="shared" si="422"/>
        <v>1428000</v>
      </c>
      <c r="S299" s="18">
        <f t="shared" si="422"/>
        <v>1428000</v>
      </c>
      <c r="T299" s="18">
        <f t="shared" si="422"/>
        <v>0</v>
      </c>
      <c r="U299" s="18">
        <f t="shared" si="422"/>
        <v>0</v>
      </c>
      <c r="V299" s="18">
        <f t="shared" si="422"/>
        <v>1428000</v>
      </c>
      <c r="W299" s="18">
        <f t="shared" si="422"/>
        <v>354900</v>
      </c>
      <c r="X299" s="67">
        <f t="shared" si="419"/>
        <v>24.852941176470587</v>
      </c>
      <c r="Y299" s="48"/>
      <c r="Z299" s="48"/>
      <c r="AA299" s="48">
        <f t="shared" si="382"/>
        <v>0</v>
      </c>
    </row>
    <row r="300" spans="1:27" ht="30" x14ac:dyDescent="0.25">
      <c r="A300" s="41" t="s">
        <v>118</v>
      </c>
      <c r="B300" s="40"/>
      <c r="C300" s="40"/>
      <c r="D300" s="40"/>
      <c r="E300" s="62">
        <v>852</v>
      </c>
      <c r="F300" s="2" t="s">
        <v>95</v>
      </c>
      <c r="G300" s="2" t="s">
        <v>60</v>
      </c>
      <c r="H300" s="66" t="s">
        <v>257</v>
      </c>
      <c r="I300" s="2" t="s">
        <v>119</v>
      </c>
      <c r="J300" s="18">
        <f t="shared" si="422"/>
        <v>1428000</v>
      </c>
      <c r="K300" s="18">
        <f t="shared" si="422"/>
        <v>1428000</v>
      </c>
      <c r="L300" s="18">
        <f t="shared" si="422"/>
        <v>0</v>
      </c>
      <c r="M300" s="18">
        <f t="shared" si="422"/>
        <v>0</v>
      </c>
      <c r="N300" s="18">
        <f t="shared" si="422"/>
        <v>0</v>
      </c>
      <c r="O300" s="18">
        <f t="shared" si="422"/>
        <v>0</v>
      </c>
      <c r="P300" s="18">
        <f t="shared" si="422"/>
        <v>0</v>
      </c>
      <c r="Q300" s="18">
        <f t="shared" si="422"/>
        <v>0</v>
      </c>
      <c r="R300" s="18">
        <f t="shared" si="422"/>
        <v>1428000</v>
      </c>
      <c r="S300" s="18">
        <f t="shared" si="422"/>
        <v>1428000</v>
      </c>
      <c r="T300" s="18">
        <f t="shared" si="422"/>
        <v>0</v>
      </c>
      <c r="U300" s="18">
        <f t="shared" si="422"/>
        <v>0</v>
      </c>
      <c r="V300" s="18">
        <f t="shared" si="422"/>
        <v>1428000</v>
      </c>
      <c r="W300" s="18">
        <f t="shared" si="422"/>
        <v>354900</v>
      </c>
      <c r="X300" s="67">
        <f t="shared" si="419"/>
        <v>24.852941176470587</v>
      </c>
      <c r="Y300" s="48"/>
      <c r="Z300" s="48"/>
      <c r="AA300" s="48">
        <f t="shared" si="382"/>
        <v>0</v>
      </c>
    </row>
    <row r="301" spans="1:27" ht="60" x14ac:dyDescent="0.25">
      <c r="A301" s="41" t="s">
        <v>120</v>
      </c>
      <c r="B301" s="40"/>
      <c r="C301" s="40"/>
      <c r="D301" s="40"/>
      <c r="E301" s="62">
        <v>852</v>
      </c>
      <c r="F301" s="2" t="s">
        <v>95</v>
      </c>
      <c r="G301" s="2" t="s">
        <v>60</v>
      </c>
      <c r="H301" s="66" t="s">
        <v>257</v>
      </c>
      <c r="I301" s="2" t="s">
        <v>121</v>
      </c>
      <c r="J301" s="18">
        <v>1428000</v>
      </c>
      <c r="K301" s="18">
        <f>J301</f>
        <v>1428000</v>
      </c>
      <c r="L301" s="18"/>
      <c r="M301" s="18"/>
      <c r="N301" s="18"/>
      <c r="O301" s="18">
        <f>N301</f>
        <v>0</v>
      </c>
      <c r="P301" s="18"/>
      <c r="Q301" s="18"/>
      <c r="R301" s="18">
        <v>1428000</v>
      </c>
      <c r="S301" s="18">
        <f t="shared" si="384"/>
        <v>1428000</v>
      </c>
      <c r="T301" s="18">
        <f t="shared" si="385"/>
        <v>0</v>
      </c>
      <c r="U301" s="18">
        <f t="shared" si="386"/>
        <v>0</v>
      </c>
      <c r="V301" s="18">
        <v>1428000</v>
      </c>
      <c r="W301" s="18">
        <v>354900</v>
      </c>
      <c r="X301" s="67">
        <f t="shared" si="419"/>
        <v>24.852941176470587</v>
      </c>
      <c r="Y301" s="48"/>
      <c r="Z301" s="48"/>
      <c r="AA301" s="48">
        <f t="shared" si="382"/>
        <v>0</v>
      </c>
    </row>
    <row r="302" spans="1:27" x14ac:dyDescent="0.25">
      <c r="A302" s="75" t="s">
        <v>114</v>
      </c>
      <c r="B302" s="30"/>
      <c r="C302" s="30"/>
      <c r="D302" s="30"/>
      <c r="E302" s="62">
        <v>852</v>
      </c>
      <c r="F302" s="14" t="s">
        <v>115</v>
      </c>
      <c r="G302" s="14"/>
      <c r="H302" s="66" t="s">
        <v>57</v>
      </c>
      <c r="I302" s="14"/>
      <c r="J302" s="23">
        <f>J303+J307+J318</f>
        <v>10915837.779999999</v>
      </c>
      <c r="K302" s="23">
        <f t="shared" ref="K302:U302" si="423">K303+K307+K318</f>
        <v>10915837.779999999</v>
      </c>
      <c r="L302" s="23">
        <f t="shared" si="423"/>
        <v>0</v>
      </c>
      <c r="M302" s="23">
        <f t="shared" si="423"/>
        <v>0</v>
      </c>
      <c r="N302" s="23">
        <f t="shared" si="423"/>
        <v>0</v>
      </c>
      <c r="O302" s="23">
        <f t="shared" ref="O302" si="424">O303+O307+O318</f>
        <v>0</v>
      </c>
      <c r="P302" s="23">
        <f t="shared" ref="P302" si="425">P303+P307+P318</f>
        <v>0</v>
      </c>
      <c r="Q302" s="23">
        <f t="shared" ref="Q302:R302" si="426">Q303+Q307+Q318</f>
        <v>0</v>
      </c>
      <c r="R302" s="23">
        <f t="shared" si="426"/>
        <v>10915837.779999999</v>
      </c>
      <c r="S302" s="23">
        <f t="shared" si="423"/>
        <v>10915837.779999999</v>
      </c>
      <c r="T302" s="23">
        <f t="shared" si="423"/>
        <v>0</v>
      </c>
      <c r="U302" s="23">
        <f t="shared" si="423"/>
        <v>0</v>
      </c>
      <c r="V302" s="23">
        <f t="shared" ref="V302:W302" si="427">V303+V307+V318</f>
        <v>10915837.779999999</v>
      </c>
      <c r="W302" s="23">
        <f t="shared" si="427"/>
        <v>2073400.21</v>
      </c>
      <c r="X302" s="67">
        <f t="shared" si="419"/>
        <v>18.994421241756491</v>
      </c>
      <c r="Y302" s="46"/>
      <c r="Z302" s="46"/>
      <c r="AA302" s="48">
        <f t="shared" si="382"/>
        <v>0</v>
      </c>
    </row>
    <row r="303" spans="1:27" ht="28.5" x14ac:dyDescent="0.25">
      <c r="A303" s="70" t="s">
        <v>122</v>
      </c>
      <c r="B303" s="40"/>
      <c r="C303" s="40"/>
      <c r="D303" s="40"/>
      <c r="E303" s="62">
        <v>852</v>
      </c>
      <c r="F303" s="16" t="s">
        <v>115</v>
      </c>
      <c r="G303" s="16" t="s">
        <v>54</v>
      </c>
      <c r="H303" s="66" t="s">
        <v>57</v>
      </c>
      <c r="I303" s="16"/>
      <c r="J303" s="19">
        <f t="shared" ref="J303:W305" si="428">J304</f>
        <v>111000</v>
      </c>
      <c r="K303" s="19">
        <f t="shared" si="428"/>
        <v>111000</v>
      </c>
      <c r="L303" s="19">
        <f t="shared" si="428"/>
        <v>0</v>
      </c>
      <c r="M303" s="19">
        <f t="shared" si="428"/>
        <v>0</v>
      </c>
      <c r="N303" s="19">
        <f t="shared" si="428"/>
        <v>0</v>
      </c>
      <c r="O303" s="19">
        <f t="shared" si="428"/>
        <v>0</v>
      </c>
      <c r="P303" s="19">
        <f t="shared" si="428"/>
        <v>0</v>
      </c>
      <c r="Q303" s="19">
        <f t="shared" si="428"/>
        <v>0</v>
      </c>
      <c r="R303" s="19">
        <f t="shared" si="428"/>
        <v>111000</v>
      </c>
      <c r="S303" s="19">
        <f t="shared" si="428"/>
        <v>111000</v>
      </c>
      <c r="T303" s="19">
        <f t="shared" si="428"/>
        <v>0</v>
      </c>
      <c r="U303" s="19">
        <f t="shared" si="428"/>
        <v>0</v>
      </c>
      <c r="V303" s="19">
        <f t="shared" si="428"/>
        <v>111000</v>
      </c>
      <c r="W303" s="19">
        <f t="shared" si="428"/>
        <v>7500</v>
      </c>
      <c r="X303" s="67">
        <f t="shared" si="419"/>
        <v>6.756756756756757</v>
      </c>
      <c r="Y303" s="47"/>
      <c r="Z303" s="47"/>
      <c r="AA303" s="48">
        <f t="shared" si="382"/>
        <v>0</v>
      </c>
    </row>
    <row r="304" spans="1:27" ht="90" x14ac:dyDescent="0.25">
      <c r="A304" s="41" t="s">
        <v>163</v>
      </c>
      <c r="B304" s="40"/>
      <c r="C304" s="40"/>
      <c r="D304" s="40"/>
      <c r="E304" s="62">
        <v>852</v>
      </c>
      <c r="F304" s="2" t="s">
        <v>115</v>
      </c>
      <c r="G304" s="2" t="s">
        <v>54</v>
      </c>
      <c r="H304" s="66" t="s">
        <v>164</v>
      </c>
      <c r="I304" s="16"/>
      <c r="J304" s="18">
        <f t="shared" si="428"/>
        <v>111000</v>
      </c>
      <c r="K304" s="18">
        <f t="shared" si="428"/>
        <v>111000</v>
      </c>
      <c r="L304" s="18">
        <f t="shared" si="428"/>
        <v>0</v>
      </c>
      <c r="M304" s="18">
        <f t="shared" si="428"/>
        <v>0</v>
      </c>
      <c r="N304" s="18">
        <f t="shared" si="428"/>
        <v>0</v>
      </c>
      <c r="O304" s="18">
        <f t="shared" si="428"/>
        <v>0</v>
      </c>
      <c r="P304" s="18">
        <f t="shared" si="428"/>
        <v>0</v>
      </c>
      <c r="Q304" s="18">
        <f t="shared" si="428"/>
        <v>0</v>
      </c>
      <c r="R304" s="18">
        <f t="shared" si="428"/>
        <v>111000</v>
      </c>
      <c r="S304" s="18">
        <f t="shared" si="428"/>
        <v>111000</v>
      </c>
      <c r="T304" s="18">
        <f t="shared" si="428"/>
        <v>0</v>
      </c>
      <c r="U304" s="18">
        <f t="shared" si="428"/>
        <v>0</v>
      </c>
      <c r="V304" s="18">
        <f t="shared" si="428"/>
        <v>111000</v>
      </c>
      <c r="W304" s="18">
        <f t="shared" si="428"/>
        <v>7500</v>
      </c>
      <c r="X304" s="67">
        <f t="shared" si="419"/>
        <v>6.756756756756757</v>
      </c>
      <c r="Y304" s="48"/>
      <c r="Z304" s="48"/>
      <c r="AA304" s="48">
        <f t="shared" si="382"/>
        <v>0</v>
      </c>
    </row>
    <row r="305" spans="1:27" ht="30" x14ac:dyDescent="0.25">
      <c r="A305" s="41" t="s">
        <v>118</v>
      </c>
      <c r="B305" s="63"/>
      <c r="C305" s="63"/>
      <c r="D305" s="63"/>
      <c r="E305" s="62">
        <v>852</v>
      </c>
      <c r="F305" s="2" t="s">
        <v>115</v>
      </c>
      <c r="G305" s="2" t="s">
        <v>54</v>
      </c>
      <c r="H305" s="66" t="s">
        <v>164</v>
      </c>
      <c r="I305" s="2" t="s">
        <v>119</v>
      </c>
      <c r="J305" s="18">
        <f t="shared" si="428"/>
        <v>111000</v>
      </c>
      <c r="K305" s="18">
        <f t="shared" si="428"/>
        <v>111000</v>
      </c>
      <c r="L305" s="18">
        <f t="shared" si="428"/>
        <v>0</v>
      </c>
      <c r="M305" s="18">
        <f t="shared" si="428"/>
        <v>0</v>
      </c>
      <c r="N305" s="18">
        <f t="shared" si="428"/>
        <v>0</v>
      </c>
      <c r="O305" s="18">
        <f t="shared" si="428"/>
        <v>0</v>
      </c>
      <c r="P305" s="18">
        <f t="shared" si="428"/>
        <v>0</v>
      </c>
      <c r="Q305" s="18">
        <f t="shared" si="428"/>
        <v>0</v>
      </c>
      <c r="R305" s="18">
        <f t="shared" si="428"/>
        <v>111000</v>
      </c>
      <c r="S305" s="18">
        <f t="shared" si="428"/>
        <v>111000</v>
      </c>
      <c r="T305" s="18">
        <f t="shared" si="428"/>
        <v>0</v>
      </c>
      <c r="U305" s="18">
        <f t="shared" si="428"/>
        <v>0</v>
      </c>
      <c r="V305" s="18">
        <f t="shared" si="428"/>
        <v>111000</v>
      </c>
      <c r="W305" s="18">
        <f t="shared" si="428"/>
        <v>7500</v>
      </c>
      <c r="X305" s="67">
        <f t="shared" si="419"/>
        <v>6.756756756756757</v>
      </c>
      <c r="Y305" s="48"/>
      <c r="Z305" s="48"/>
      <c r="AA305" s="48">
        <f t="shared" si="382"/>
        <v>0</v>
      </c>
    </row>
    <row r="306" spans="1:27" ht="60" x14ac:dyDescent="0.25">
      <c r="A306" s="41" t="s">
        <v>120</v>
      </c>
      <c r="B306" s="63"/>
      <c r="C306" s="63"/>
      <c r="D306" s="63"/>
      <c r="E306" s="62">
        <v>852</v>
      </c>
      <c r="F306" s="2" t="s">
        <v>115</v>
      </c>
      <c r="G306" s="2" t="s">
        <v>54</v>
      </c>
      <c r="H306" s="66" t="s">
        <v>164</v>
      </c>
      <c r="I306" s="2" t="s">
        <v>121</v>
      </c>
      <c r="J306" s="18">
        <v>111000</v>
      </c>
      <c r="K306" s="18">
        <f>J306</f>
        <v>111000</v>
      </c>
      <c r="L306" s="18"/>
      <c r="M306" s="18"/>
      <c r="N306" s="18"/>
      <c r="O306" s="18">
        <f>N306</f>
        <v>0</v>
      </c>
      <c r="P306" s="18"/>
      <c r="Q306" s="18"/>
      <c r="R306" s="18">
        <v>111000</v>
      </c>
      <c r="S306" s="18">
        <f t="shared" si="384"/>
        <v>111000</v>
      </c>
      <c r="T306" s="18">
        <f t="shared" si="385"/>
        <v>0</v>
      </c>
      <c r="U306" s="18">
        <f t="shared" si="386"/>
        <v>0</v>
      </c>
      <c r="V306" s="18">
        <v>111000</v>
      </c>
      <c r="W306" s="18">
        <v>7500</v>
      </c>
      <c r="X306" s="67">
        <f t="shared" si="419"/>
        <v>6.756756756756757</v>
      </c>
      <c r="Y306" s="48"/>
      <c r="Z306" s="48"/>
      <c r="AA306" s="48">
        <f t="shared" si="382"/>
        <v>0</v>
      </c>
    </row>
    <row r="307" spans="1:27" x14ac:dyDescent="0.25">
      <c r="A307" s="70" t="s">
        <v>124</v>
      </c>
      <c r="B307" s="40"/>
      <c r="C307" s="40"/>
      <c r="D307" s="40"/>
      <c r="E307" s="62">
        <v>852</v>
      </c>
      <c r="F307" s="16" t="s">
        <v>115</v>
      </c>
      <c r="G307" s="16" t="s">
        <v>12</v>
      </c>
      <c r="H307" s="66" t="s">
        <v>57</v>
      </c>
      <c r="I307" s="16"/>
      <c r="J307" s="19">
        <f>J308+J311+J315</f>
        <v>9923133.7799999993</v>
      </c>
      <c r="K307" s="19">
        <f t="shared" ref="K307:U307" si="429">K308+K311+K315</f>
        <v>9923133.7799999993</v>
      </c>
      <c r="L307" s="19">
        <f t="shared" si="429"/>
        <v>0</v>
      </c>
      <c r="M307" s="19">
        <f t="shared" si="429"/>
        <v>0</v>
      </c>
      <c r="N307" s="19">
        <f t="shared" si="429"/>
        <v>0</v>
      </c>
      <c r="O307" s="19">
        <f t="shared" ref="O307" si="430">O308+O311+O315</f>
        <v>0</v>
      </c>
      <c r="P307" s="19">
        <f t="shared" ref="P307" si="431">P308+P311+P315</f>
        <v>0</v>
      </c>
      <c r="Q307" s="19">
        <f t="shared" ref="Q307:R307" si="432">Q308+Q311+Q315</f>
        <v>0</v>
      </c>
      <c r="R307" s="19">
        <f t="shared" si="432"/>
        <v>9923133.7799999993</v>
      </c>
      <c r="S307" s="19">
        <f t="shared" si="429"/>
        <v>9923133.7799999993</v>
      </c>
      <c r="T307" s="19">
        <f t="shared" si="429"/>
        <v>0</v>
      </c>
      <c r="U307" s="19">
        <f t="shared" si="429"/>
        <v>0</v>
      </c>
      <c r="V307" s="19">
        <f t="shared" ref="V307:W307" si="433">V308+V311+V315</f>
        <v>9923133.7799999993</v>
      </c>
      <c r="W307" s="19">
        <f t="shared" si="433"/>
        <v>1953008.45</v>
      </c>
      <c r="X307" s="67">
        <f t="shared" si="419"/>
        <v>19.681367734215915</v>
      </c>
      <c r="Y307" s="47"/>
      <c r="Z307" s="47"/>
      <c r="AA307" s="48">
        <f t="shared" si="382"/>
        <v>0</v>
      </c>
    </row>
    <row r="308" spans="1:27" ht="105" x14ac:dyDescent="0.25">
      <c r="A308" s="41" t="s">
        <v>244</v>
      </c>
      <c r="B308" s="40"/>
      <c r="C308" s="40"/>
      <c r="D308" s="40"/>
      <c r="E308" s="62">
        <v>852</v>
      </c>
      <c r="F308" s="2" t="s">
        <v>115</v>
      </c>
      <c r="G308" s="2" t="s">
        <v>12</v>
      </c>
      <c r="H308" s="66" t="s">
        <v>165</v>
      </c>
      <c r="I308" s="16"/>
      <c r="J308" s="18">
        <f t="shared" ref="J308:W309" si="434">J309</f>
        <v>1026413</v>
      </c>
      <c r="K308" s="18">
        <f t="shared" si="434"/>
        <v>1026413</v>
      </c>
      <c r="L308" s="18">
        <f t="shared" si="434"/>
        <v>0</v>
      </c>
      <c r="M308" s="18">
        <f t="shared" si="434"/>
        <v>0</v>
      </c>
      <c r="N308" s="18">
        <f t="shared" si="434"/>
        <v>0</v>
      </c>
      <c r="O308" s="18">
        <f t="shared" si="434"/>
        <v>0</v>
      </c>
      <c r="P308" s="18">
        <f t="shared" si="434"/>
        <v>0</v>
      </c>
      <c r="Q308" s="18">
        <f t="shared" si="434"/>
        <v>0</v>
      </c>
      <c r="R308" s="18">
        <f t="shared" si="434"/>
        <v>1026413</v>
      </c>
      <c r="S308" s="18">
        <f t="shared" si="434"/>
        <v>1026413</v>
      </c>
      <c r="T308" s="18">
        <f t="shared" si="434"/>
        <v>0</v>
      </c>
      <c r="U308" s="18">
        <f t="shared" si="434"/>
        <v>0</v>
      </c>
      <c r="V308" s="18">
        <f t="shared" si="434"/>
        <v>1026413</v>
      </c>
      <c r="W308" s="18">
        <f t="shared" si="434"/>
        <v>153066.74</v>
      </c>
      <c r="X308" s="67">
        <f t="shared" si="419"/>
        <v>14.912782671302876</v>
      </c>
      <c r="Y308" s="48"/>
      <c r="Z308" s="48"/>
      <c r="AA308" s="48">
        <f t="shared" si="382"/>
        <v>0</v>
      </c>
    </row>
    <row r="309" spans="1:27" s="20" customFormat="1" ht="30" x14ac:dyDescent="0.25">
      <c r="A309" s="41" t="s">
        <v>118</v>
      </c>
      <c r="B309" s="63"/>
      <c r="C309" s="63"/>
      <c r="D309" s="63"/>
      <c r="E309" s="62">
        <v>852</v>
      </c>
      <c r="F309" s="2" t="s">
        <v>115</v>
      </c>
      <c r="G309" s="2" t="s">
        <v>12</v>
      </c>
      <c r="H309" s="66" t="s">
        <v>165</v>
      </c>
      <c r="I309" s="2" t="s">
        <v>119</v>
      </c>
      <c r="J309" s="18">
        <f t="shared" si="434"/>
        <v>1026413</v>
      </c>
      <c r="K309" s="18">
        <f t="shared" si="434"/>
        <v>1026413</v>
      </c>
      <c r="L309" s="18">
        <f t="shared" si="434"/>
        <v>0</v>
      </c>
      <c r="M309" s="18">
        <f t="shared" si="434"/>
        <v>0</v>
      </c>
      <c r="N309" s="18">
        <f t="shared" si="434"/>
        <v>0</v>
      </c>
      <c r="O309" s="18">
        <f t="shared" si="434"/>
        <v>0</v>
      </c>
      <c r="P309" s="18">
        <f t="shared" si="434"/>
        <v>0</v>
      </c>
      <c r="Q309" s="18">
        <f t="shared" si="434"/>
        <v>0</v>
      </c>
      <c r="R309" s="18">
        <f t="shared" si="434"/>
        <v>1026413</v>
      </c>
      <c r="S309" s="18">
        <f t="shared" si="434"/>
        <v>1026413</v>
      </c>
      <c r="T309" s="18">
        <f t="shared" si="434"/>
        <v>0</v>
      </c>
      <c r="U309" s="18">
        <f t="shared" si="434"/>
        <v>0</v>
      </c>
      <c r="V309" s="18">
        <f t="shared" si="434"/>
        <v>1026413</v>
      </c>
      <c r="W309" s="18">
        <f t="shared" si="434"/>
        <v>153066.74</v>
      </c>
      <c r="X309" s="67">
        <f t="shared" si="419"/>
        <v>14.912782671302876</v>
      </c>
      <c r="Y309" s="48"/>
      <c r="Z309" s="48"/>
      <c r="AA309" s="48">
        <f t="shared" si="382"/>
        <v>0</v>
      </c>
    </row>
    <row r="310" spans="1:27" s="20" customFormat="1" ht="60" x14ac:dyDescent="0.25">
      <c r="A310" s="41" t="s">
        <v>120</v>
      </c>
      <c r="B310" s="63"/>
      <c r="C310" s="63"/>
      <c r="D310" s="63"/>
      <c r="E310" s="62">
        <v>852</v>
      </c>
      <c r="F310" s="2" t="s">
        <v>115</v>
      </c>
      <c r="G310" s="2" t="s">
        <v>12</v>
      </c>
      <c r="H310" s="66" t="s">
        <v>165</v>
      </c>
      <c r="I310" s="2" t="s">
        <v>121</v>
      </c>
      <c r="J310" s="18">
        <v>1026413</v>
      </c>
      <c r="K310" s="18">
        <f>J310</f>
        <v>1026413</v>
      </c>
      <c r="L310" s="18"/>
      <c r="M310" s="18"/>
      <c r="N310" s="18"/>
      <c r="O310" s="18">
        <f>N310</f>
        <v>0</v>
      </c>
      <c r="P310" s="18"/>
      <c r="Q310" s="18"/>
      <c r="R310" s="18">
        <v>1026413</v>
      </c>
      <c r="S310" s="18">
        <f t="shared" si="384"/>
        <v>1026413</v>
      </c>
      <c r="T310" s="18">
        <f t="shared" si="385"/>
        <v>0</v>
      </c>
      <c r="U310" s="18">
        <f t="shared" si="386"/>
        <v>0</v>
      </c>
      <c r="V310" s="18">
        <v>1026413</v>
      </c>
      <c r="W310" s="18">
        <v>153066.74</v>
      </c>
      <c r="X310" s="67">
        <f t="shared" si="419"/>
        <v>14.912782671302876</v>
      </c>
      <c r="Y310" s="48"/>
      <c r="Z310" s="48"/>
      <c r="AA310" s="48">
        <f t="shared" si="382"/>
        <v>0</v>
      </c>
    </row>
    <row r="311" spans="1:27" s="20" customFormat="1" ht="345" customHeight="1" x14ac:dyDescent="0.25">
      <c r="A311" s="41" t="s">
        <v>200</v>
      </c>
      <c r="B311" s="63"/>
      <c r="C311" s="63"/>
      <c r="D311" s="63"/>
      <c r="E311" s="62">
        <v>852</v>
      </c>
      <c r="F311" s="2" t="s">
        <v>115</v>
      </c>
      <c r="G311" s="2" t="s">
        <v>12</v>
      </c>
      <c r="H311" s="66" t="s">
        <v>245</v>
      </c>
      <c r="I311" s="2"/>
      <c r="J311" s="18">
        <f t="shared" ref="J311:W311" si="435">J312</f>
        <v>8788696</v>
      </c>
      <c r="K311" s="18">
        <f t="shared" si="435"/>
        <v>8788696</v>
      </c>
      <c r="L311" s="18">
        <f t="shared" si="435"/>
        <v>0</v>
      </c>
      <c r="M311" s="18">
        <f t="shared" si="435"/>
        <v>0</v>
      </c>
      <c r="N311" s="18">
        <f t="shared" si="435"/>
        <v>0</v>
      </c>
      <c r="O311" s="18">
        <f t="shared" si="435"/>
        <v>0</v>
      </c>
      <c r="P311" s="18">
        <f t="shared" si="435"/>
        <v>0</v>
      </c>
      <c r="Q311" s="18">
        <f t="shared" si="435"/>
        <v>0</v>
      </c>
      <c r="R311" s="18">
        <f t="shared" si="435"/>
        <v>8788696</v>
      </c>
      <c r="S311" s="18">
        <f t="shared" si="435"/>
        <v>8788696</v>
      </c>
      <c r="T311" s="18">
        <f t="shared" si="435"/>
        <v>0</v>
      </c>
      <c r="U311" s="18">
        <f t="shared" si="435"/>
        <v>0</v>
      </c>
      <c r="V311" s="18">
        <f t="shared" si="435"/>
        <v>8788696</v>
      </c>
      <c r="W311" s="18">
        <f t="shared" si="435"/>
        <v>1782461.98</v>
      </c>
      <c r="X311" s="67">
        <f t="shared" si="419"/>
        <v>20.281302027058391</v>
      </c>
      <c r="Y311" s="48"/>
      <c r="Z311" s="48"/>
      <c r="AA311" s="48">
        <f t="shared" si="382"/>
        <v>0</v>
      </c>
    </row>
    <row r="312" spans="1:27" ht="30" x14ac:dyDescent="0.25">
      <c r="A312" s="41" t="s">
        <v>118</v>
      </c>
      <c r="B312" s="63"/>
      <c r="C312" s="63"/>
      <c r="D312" s="63"/>
      <c r="E312" s="62">
        <v>852</v>
      </c>
      <c r="F312" s="2" t="s">
        <v>115</v>
      </c>
      <c r="G312" s="2" t="s">
        <v>12</v>
      </c>
      <c r="H312" s="66" t="s">
        <v>245</v>
      </c>
      <c r="I312" s="2" t="s">
        <v>119</v>
      </c>
      <c r="J312" s="18">
        <f t="shared" ref="J312" si="436">J313+J314</f>
        <v>8788696</v>
      </c>
      <c r="K312" s="18">
        <f t="shared" ref="K312:U312" si="437">K313+K314</f>
        <v>8788696</v>
      </c>
      <c r="L312" s="18">
        <f t="shared" si="437"/>
        <v>0</v>
      </c>
      <c r="M312" s="18">
        <f t="shared" si="437"/>
        <v>0</v>
      </c>
      <c r="N312" s="18">
        <f t="shared" si="437"/>
        <v>0</v>
      </c>
      <c r="O312" s="18">
        <f t="shared" ref="O312:R312" si="438">O313+O314</f>
        <v>0</v>
      </c>
      <c r="P312" s="18">
        <f t="shared" si="438"/>
        <v>0</v>
      </c>
      <c r="Q312" s="18">
        <f t="shared" si="438"/>
        <v>0</v>
      </c>
      <c r="R312" s="18">
        <f t="shared" si="438"/>
        <v>8788696</v>
      </c>
      <c r="S312" s="18">
        <f t="shared" si="437"/>
        <v>8788696</v>
      </c>
      <c r="T312" s="18">
        <f t="shared" si="437"/>
        <v>0</v>
      </c>
      <c r="U312" s="18">
        <f t="shared" si="437"/>
        <v>0</v>
      </c>
      <c r="V312" s="18">
        <f t="shared" ref="V312:W312" si="439">V313+V314</f>
        <v>8788696</v>
      </c>
      <c r="W312" s="18">
        <f t="shared" si="439"/>
        <v>1782461.98</v>
      </c>
      <c r="X312" s="67">
        <f t="shared" si="419"/>
        <v>20.281302027058391</v>
      </c>
      <c r="Y312" s="48"/>
      <c r="Z312" s="48"/>
      <c r="AA312" s="48">
        <f t="shared" si="382"/>
        <v>0</v>
      </c>
    </row>
    <row r="313" spans="1:27" ht="45" x14ac:dyDescent="0.25">
      <c r="A313" s="41" t="s">
        <v>128</v>
      </c>
      <c r="B313" s="63"/>
      <c r="C313" s="63"/>
      <c r="D313" s="63"/>
      <c r="E313" s="62">
        <v>852</v>
      </c>
      <c r="F313" s="2" t="s">
        <v>115</v>
      </c>
      <c r="G313" s="2" t="s">
        <v>12</v>
      </c>
      <c r="H313" s="66" t="s">
        <v>245</v>
      </c>
      <c r="I313" s="2" t="s">
        <v>129</v>
      </c>
      <c r="J313" s="18">
        <v>6421170</v>
      </c>
      <c r="K313" s="18">
        <f>J313</f>
        <v>6421170</v>
      </c>
      <c r="L313" s="18"/>
      <c r="M313" s="18"/>
      <c r="N313" s="18"/>
      <c r="O313" s="18">
        <f>N313</f>
        <v>0</v>
      </c>
      <c r="P313" s="18"/>
      <c r="Q313" s="18"/>
      <c r="R313" s="18">
        <v>6421170</v>
      </c>
      <c r="S313" s="18">
        <f t="shared" si="384"/>
        <v>6421170</v>
      </c>
      <c r="T313" s="18">
        <f t="shared" si="385"/>
        <v>0</v>
      </c>
      <c r="U313" s="18">
        <f t="shared" si="386"/>
        <v>0</v>
      </c>
      <c r="V313" s="18">
        <v>6421170</v>
      </c>
      <c r="W313" s="18">
        <v>1320902.55</v>
      </c>
      <c r="X313" s="67">
        <f t="shared" si="419"/>
        <v>20.571057143791553</v>
      </c>
      <c r="Y313" s="48"/>
      <c r="Z313" s="48"/>
      <c r="AA313" s="48">
        <f t="shared" ref="AA313:AA371" si="440">R313-V313</f>
        <v>0</v>
      </c>
    </row>
    <row r="314" spans="1:27" ht="60" x14ac:dyDescent="0.25">
      <c r="A314" s="41" t="s">
        <v>120</v>
      </c>
      <c r="B314" s="63"/>
      <c r="C314" s="63"/>
      <c r="D314" s="63"/>
      <c r="E314" s="62">
        <v>852</v>
      </c>
      <c r="F314" s="2" t="s">
        <v>115</v>
      </c>
      <c r="G314" s="2" t="s">
        <v>12</v>
      </c>
      <c r="H314" s="66" t="s">
        <v>245</v>
      </c>
      <c r="I314" s="2" t="s">
        <v>121</v>
      </c>
      <c r="J314" s="18">
        <v>2367526</v>
      </c>
      <c r="K314" s="18">
        <f>J314</f>
        <v>2367526</v>
      </c>
      <c r="L314" s="18"/>
      <c r="M314" s="18"/>
      <c r="N314" s="18"/>
      <c r="O314" s="18">
        <f>N314</f>
        <v>0</v>
      </c>
      <c r="P314" s="18"/>
      <c r="Q314" s="18"/>
      <c r="R314" s="18">
        <v>2367526</v>
      </c>
      <c r="S314" s="18">
        <f t="shared" si="384"/>
        <v>2367526</v>
      </c>
      <c r="T314" s="18">
        <f t="shared" si="385"/>
        <v>0</v>
      </c>
      <c r="U314" s="18">
        <f t="shared" si="386"/>
        <v>0</v>
      </c>
      <c r="V314" s="18">
        <v>2367526</v>
      </c>
      <c r="W314" s="18">
        <v>461559.43</v>
      </c>
      <c r="X314" s="67">
        <f t="shared" si="419"/>
        <v>19.495432362728014</v>
      </c>
      <c r="Y314" s="48"/>
      <c r="Z314" s="48"/>
      <c r="AA314" s="48">
        <f t="shared" si="440"/>
        <v>0</v>
      </c>
    </row>
    <row r="315" spans="1:27" ht="75" x14ac:dyDescent="0.25">
      <c r="A315" s="41" t="s">
        <v>190</v>
      </c>
      <c r="B315" s="63"/>
      <c r="C315" s="63"/>
      <c r="D315" s="63"/>
      <c r="E315" s="62">
        <v>852</v>
      </c>
      <c r="F315" s="2" t="s">
        <v>115</v>
      </c>
      <c r="G315" s="2" t="s">
        <v>12</v>
      </c>
      <c r="H315" s="66" t="s">
        <v>166</v>
      </c>
      <c r="I315" s="2"/>
      <c r="J315" s="18">
        <f t="shared" ref="J315:W316" si="441">J316</f>
        <v>108024.78</v>
      </c>
      <c r="K315" s="18">
        <f t="shared" si="441"/>
        <v>108024.78</v>
      </c>
      <c r="L315" s="18">
        <f t="shared" si="441"/>
        <v>0</v>
      </c>
      <c r="M315" s="18">
        <f t="shared" si="441"/>
        <v>0</v>
      </c>
      <c r="N315" s="18">
        <f t="shared" si="441"/>
        <v>0</v>
      </c>
      <c r="O315" s="18">
        <f t="shared" si="441"/>
        <v>0</v>
      </c>
      <c r="P315" s="18">
        <f t="shared" si="441"/>
        <v>0</v>
      </c>
      <c r="Q315" s="18">
        <f t="shared" si="441"/>
        <v>0</v>
      </c>
      <c r="R315" s="18">
        <f t="shared" si="441"/>
        <v>108024.78</v>
      </c>
      <c r="S315" s="18">
        <f t="shared" si="441"/>
        <v>108024.78</v>
      </c>
      <c r="T315" s="18">
        <f t="shared" si="441"/>
        <v>0</v>
      </c>
      <c r="U315" s="18">
        <f t="shared" si="441"/>
        <v>0</v>
      </c>
      <c r="V315" s="18">
        <f t="shared" si="441"/>
        <v>108024.78</v>
      </c>
      <c r="W315" s="18">
        <f t="shared" si="441"/>
        <v>17479.73</v>
      </c>
      <c r="X315" s="67">
        <f t="shared" si="419"/>
        <v>16.181222493579714</v>
      </c>
      <c r="Y315" s="48"/>
      <c r="Z315" s="48"/>
      <c r="AA315" s="48">
        <f t="shared" si="440"/>
        <v>0</v>
      </c>
    </row>
    <row r="316" spans="1:27" ht="30" x14ac:dyDescent="0.25">
      <c r="A316" s="41" t="s">
        <v>118</v>
      </c>
      <c r="B316" s="63"/>
      <c r="C316" s="63"/>
      <c r="D316" s="63"/>
      <c r="E316" s="62">
        <v>852</v>
      </c>
      <c r="F316" s="2" t="s">
        <v>115</v>
      </c>
      <c r="G316" s="2" t="s">
        <v>12</v>
      </c>
      <c r="H316" s="66" t="s">
        <v>166</v>
      </c>
      <c r="I316" s="2" t="s">
        <v>119</v>
      </c>
      <c r="J316" s="18">
        <f t="shared" si="441"/>
        <v>108024.78</v>
      </c>
      <c r="K316" s="18">
        <f t="shared" si="441"/>
        <v>108024.78</v>
      </c>
      <c r="L316" s="18">
        <f t="shared" si="441"/>
        <v>0</v>
      </c>
      <c r="M316" s="18">
        <f t="shared" si="441"/>
        <v>0</v>
      </c>
      <c r="N316" s="18">
        <f t="shared" si="441"/>
        <v>0</v>
      </c>
      <c r="O316" s="18">
        <f t="shared" si="441"/>
        <v>0</v>
      </c>
      <c r="P316" s="18">
        <f t="shared" si="441"/>
        <v>0</v>
      </c>
      <c r="Q316" s="18">
        <f t="shared" si="441"/>
        <v>0</v>
      </c>
      <c r="R316" s="18">
        <f t="shared" si="441"/>
        <v>108024.78</v>
      </c>
      <c r="S316" s="18">
        <f t="shared" si="441"/>
        <v>108024.78</v>
      </c>
      <c r="T316" s="18">
        <f t="shared" si="441"/>
        <v>0</v>
      </c>
      <c r="U316" s="18">
        <f t="shared" si="441"/>
        <v>0</v>
      </c>
      <c r="V316" s="18">
        <f t="shared" si="441"/>
        <v>108024.78</v>
      </c>
      <c r="W316" s="18">
        <f t="shared" si="441"/>
        <v>17479.73</v>
      </c>
      <c r="X316" s="67">
        <f t="shared" si="419"/>
        <v>16.181222493579714</v>
      </c>
      <c r="Y316" s="48"/>
      <c r="Z316" s="48"/>
      <c r="AA316" s="48">
        <f t="shared" si="440"/>
        <v>0</v>
      </c>
    </row>
    <row r="317" spans="1:27" ht="45" x14ac:dyDescent="0.25">
      <c r="A317" s="41" t="s">
        <v>128</v>
      </c>
      <c r="B317" s="63"/>
      <c r="C317" s="63"/>
      <c r="D317" s="63"/>
      <c r="E317" s="62">
        <v>852</v>
      </c>
      <c r="F317" s="2" t="s">
        <v>115</v>
      </c>
      <c r="G317" s="2" t="s">
        <v>12</v>
      </c>
      <c r="H317" s="66" t="s">
        <v>166</v>
      </c>
      <c r="I317" s="2" t="s">
        <v>129</v>
      </c>
      <c r="J317" s="18">
        <v>108024.78</v>
      </c>
      <c r="K317" s="18">
        <f>J317</f>
        <v>108024.78</v>
      </c>
      <c r="L317" s="18"/>
      <c r="M317" s="18"/>
      <c r="N317" s="18"/>
      <c r="O317" s="18">
        <f>N317</f>
        <v>0</v>
      </c>
      <c r="P317" s="18"/>
      <c r="Q317" s="18"/>
      <c r="R317" s="18">
        <v>108024.78</v>
      </c>
      <c r="S317" s="18">
        <f t="shared" si="384"/>
        <v>108024.78</v>
      </c>
      <c r="T317" s="18">
        <f t="shared" si="385"/>
        <v>0</v>
      </c>
      <c r="U317" s="18">
        <f t="shared" si="386"/>
        <v>0</v>
      </c>
      <c r="V317" s="18">
        <v>108024.78</v>
      </c>
      <c r="W317" s="18">
        <v>17479.73</v>
      </c>
      <c r="X317" s="67">
        <f t="shared" si="419"/>
        <v>16.181222493579714</v>
      </c>
      <c r="Y317" s="48"/>
      <c r="Z317" s="48"/>
      <c r="AA317" s="48">
        <f t="shared" si="440"/>
        <v>0</v>
      </c>
    </row>
    <row r="318" spans="1:27" ht="28.5" x14ac:dyDescent="0.25">
      <c r="A318" s="70" t="s">
        <v>126</v>
      </c>
      <c r="B318" s="40"/>
      <c r="C318" s="40"/>
      <c r="D318" s="40"/>
      <c r="E318" s="62">
        <v>852</v>
      </c>
      <c r="F318" s="16" t="s">
        <v>115</v>
      </c>
      <c r="G318" s="16" t="s">
        <v>127</v>
      </c>
      <c r="H318" s="66" t="s">
        <v>57</v>
      </c>
      <c r="I318" s="16"/>
      <c r="J318" s="19">
        <f t="shared" ref="J318" si="442">J324+J319</f>
        <v>881704</v>
      </c>
      <c r="K318" s="19">
        <f t="shared" ref="K318:U318" si="443">K324+K319</f>
        <v>881704</v>
      </c>
      <c r="L318" s="19">
        <f t="shared" si="443"/>
        <v>0</v>
      </c>
      <c r="M318" s="19">
        <f t="shared" si="443"/>
        <v>0</v>
      </c>
      <c r="N318" s="19">
        <f t="shared" si="443"/>
        <v>0</v>
      </c>
      <c r="O318" s="19">
        <f t="shared" ref="O318:R318" si="444">O324+O319</f>
        <v>0</v>
      </c>
      <c r="P318" s="19">
        <f t="shared" si="444"/>
        <v>0</v>
      </c>
      <c r="Q318" s="19">
        <f t="shared" si="444"/>
        <v>0</v>
      </c>
      <c r="R318" s="19">
        <f t="shared" si="444"/>
        <v>881704</v>
      </c>
      <c r="S318" s="19">
        <f t="shared" si="443"/>
        <v>881704</v>
      </c>
      <c r="T318" s="19">
        <f t="shared" si="443"/>
        <v>0</v>
      </c>
      <c r="U318" s="19">
        <f t="shared" si="443"/>
        <v>0</v>
      </c>
      <c r="V318" s="19">
        <f t="shared" ref="V318:W318" si="445">V324+V319</f>
        <v>881704</v>
      </c>
      <c r="W318" s="19">
        <f t="shared" si="445"/>
        <v>112891.76</v>
      </c>
      <c r="X318" s="67">
        <f t="shared" si="419"/>
        <v>12.803816246722254</v>
      </c>
      <c r="Y318" s="47"/>
      <c r="Z318" s="47"/>
      <c r="AA318" s="48">
        <f t="shared" si="440"/>
        <v>0</v>
      </c>
    </row>
    <row r="319" spans="1:27" ht="270" x14ac:dyDescent="0.25">
      <c r="A319" s="41" t="s">
        <v>199</v>
      </c>
      <c r="B319" s="63"/>
      <c r="C319" s="63"/>
      <c r="D319" s="63"/>
      <c r="E319" s="62">
        <v>852</v>
      </c>
      <c r="F319" s="2" t="s">
        <v>115</v>
      </c>
      <c r="G319" s="2" t="s">
        <v>127</v>
      </c>
      <c r="H319" s="66" t="s">
        <v>246</v>
      </c>
      <c r="I319" s="2"/>
      <c r="J319" s="18">
        <f t="shared" ref="J319" si="446">J320+J322</f>
        <v>867704</v>
      </c>
      <c r="K319" s="18">
        <f t="shared" ref="K319:U319" si="447">K320+K322</f>
        <v>867704</v>
      </c>
      <c r="L319" s="18">
        <f t="shared" si="447"/>
        <v>0</v>
      </c>
      <c r="M319" s="18">
        <f t="shared" si="447"/>
        <v>0</v>
      </c>
      <c r="N319" s="18">
        <f t="shared" si="447"/>
        <v>0</v>
      </c>
      <c r="O319" s="18">
        <f t="shared" ref="O319:R319" si="448">O320+O322</f>
        <v>0</v>
      </c>
      <c r="P319" s="18">
        <f t="shared" si="448"/>
        <v>0</v>
      </c>
      <c r="Q319" s="18">
        <f t="shared" si="448"/>
        <v>0</v>
      </c>
      <c r="R319" s="18">
        <f t="shared" si="448"/>
        <v>867704</v>
      </c>
      <c r="S319" s="18">
        <f t="shared" si="447"/>
        <v>867704</v>
      </c>
      <c r="T319" s="18">
        <f t="shared" si="447"/>
        <v>0</v>
      </c>
      <c r="U319" s="18">
        <f t="shared" si="447"/>
        <v>0</v>
      </c>
      <c r="V319" s="18">
        <f t="shared" ref="V319:W319" si="449">V320+V322</f>
        <v>867704</v>
      </c>
      <c r="W319" s="18">
        <f t="shared" si="449"/>
        <v>112891.76</v>
      </c>
      <c r="X319" s="67">
        <f t="shared" si="419"/>
        <v>13.010399859860044</v>
      </c>
      <c r="Y319" s="48"/>
      <c r="Z319" s="48"/>
      <c r="AA319" s="48">
        <f t="shared" si="440"/>
        <v>0</v>
      </c>
    </row>
    <row r="320" spans="1:27" ht="135" x14ac:dyDescent="0.25">
      <c r="A320" s="41" t="s">
        <v>14</v>
      </c>
      <c r="B320" s="65"/>
      <c r="C320" s="65"/>
      <c r="D320" s="65"/>
      <c r="E320" s="62">
        <v>852</v>
      </c>
      <c r="F320" s="3" t="s">
        <v>115</v>
      </c>
      <c r="G320" s="3" t="s">
        <v>127</v>
      </c>
      <c r="H320" s="66" t="s">
        <v>246</v>
      </c>
      <c r="I320" s="2" t="s">
        <v>16</v>
      </c>
      <c r="J320" s="18">
        <f t="shared" ref="J320:W320" si="450">J321</f>
        <v>550100</v>
      </c>
      <c r="K320" s="18">
        <f t="shared" si="450"/>
        <v>550100</v>
      </c>
      <c r="L320" s="18">
        <f t="shared" si="450"/>
        <v>0</v>
      </c>
      <c r="M320" s="18">
        <f t="shared" si="450"/>
        <v>0</v>
      </c>
      <c r="N320" s="18">
        <f t="shared" si="450"/>
        <v>0</v>
      </c>
      <c r="O320" s="18">
        <f t="shared" si="450"/>
        <v>0</v>
      </c>
      <c r="P320" s="18">
        <f t="shared" si="450"/>
        <v>0</v>
      </c>
      <c r="Q320" s="18">
        <f t="shared" si="450"/>
        <v>0</v>
      </c>
      <c r="R320" s="18">
        <f t="shared" si="450"/>
        <v>550100</v>
      </c>
      <c r="S320" s="18">
        <f t="shared" si="450"/>
        <v>550100</v>
      </c>
      <c r="T320" s="18">
        <f t="shared" si="450"/>
        <v>0</v>
      </c>
      <c r="U320" s="18">
        <f t="shared" si="450"/>
        <v>0</v>
      </c>
      <c r="V320" s="18">
        <f t="shared" si="450"/>
        <v>550100</v>
      </c>
      <c r="W320" s="18">
        <f t="shared" si="450"/>
        <v>107146.56</v>
      </c>
      <c r="X320" s="67">
        <f t="shared" si="419"/>
        <v>19.477651336120704</v>
      </c>
      <c r="Y320" s="48"/>
      <c r="Z320" s="48"/>
      <c r="AA320" s="48">
        <f t="shared" si="440"/>
        <v>0</v>
      </c>
    </row>
    <row r="321" spans="1:27" ht="45" x14ac:dyDescent="0.25">
      <c r="A321" s="41" t="s">
        <v>227</v>
      </c>
      <c r="B321" s="63"/>
      <c r="C321" s="63"/>
      <c r="D321" s="63"/>
      <c r="E321" s="62">
        <v>852</v>
      </c>
      <c r="F321" s="3" t="s">
        <v>115</v>
      </c>
      <c r="G321" s="3" t="s">
        <v>127</v>
      </c>
      <c r="H321" s="66" t="s">
        <v>246</v>
      </c>
      <c r="I321" s="2" t="s">
        <v>17</v>
      </c>
      <c r="J321" s="18">
        <v>550100</v>
      </c>
      <c r="K321" s="18">
        <f>J321</f>
        <v>550100</v>
      </c>
      <c r="L321" s="18"/>
      <c r="M321" s="18"/>
      <c r="N321" s="18"/>
      <c r="O321" s="18">
        <f>N321</f>
        <v>0</v>
      </c>
      <c r="P321" s="18"/>
      <c r="Q321" s="18"/>
      <c r="R321" s="18">
        <v>550100</v>
      </c>
      <c r="S321" s="18">
        <f t="shared" si="384"/>
        <v>550100</v>
      </c>
      <c r="T321" s="18">
        <f t="shared" si="385"/>
        <v>0</v>
      </c>
      <c r="U321" s="18">
        <f t="shared" si="386"/>
        <v>0</v>
      </c>
      <c r="V321" s="18">
        <v>550100</v>
      </c>
      <c r="W321" s="18">
        <f>87025.4+20121.16</f>
        <v>107146.56</v>
      </c>
      <c r="X321" s="67">
        <f t="shared" si="419"/>
        <v>19.477651336120704</v>
      </c>
      <c r="Y321" s="48"/>
      <c r="Z321" s="48"/>
      <c r="AA321" s="48">
        <f t="shared" si="440"/>
        <v>0</v>
      </c>
    </row>
    <row r="322" spans="1:27" ht="60" x14ac:dyDescent="0.25">
      <c r="A322" s="41" t="s">
        <v>20</v>
      </c>
      <c r="B322" s="63"/>
      <c r="C322" s="63"/>
      <c r="D322" s="63"/>
      <c r="E322" s="62">
        <v>852</v>
      </c>
      <c r="F322" s="3" t="s">
        <v>115</v>
      </c>
      <c r="G322" s="3" t="s">
        <v>127</v>
      </c>
      <c r="H322" s="66" t="s">
        <v>246</v>
      </c>
      <c r="I322" s="2" t="s">
        <v>21</v>
      </c>
      <c r="J322" s="18">
        <f t="shared" ref="J322:W322" si="451">J323</f>
        <v>317604</v>
      </c>
      <c r="K322" s="18">
        <f t="shared" si="451"/>
        <v>317604</v>
      </c>
      <c r="L322" s="18">
        <f t="shared" si="451"/>
        <v>0</v>
      </c>
      <c r="M322" s="18">
        <f t="shared" si="451"/>
        <v>0</v>
      </c>
      <c r="N322" s="18">
        <f t="shared" si="451"/>
        <v>0</v>
      </c>
      <c r="O322" s="18">
        <f t="shared" si="451"/>
        <v>0</v>
      </c>
      <c r="P322" s="18">
        <f t="shared" si="451"/>
        <v>0</v>
      </c>
      <c r="Q322" s="18">
        <f t="shared" si="451"/>
        <v>0</v>
      </c>
      <c r="R322" s="18">
        <f t="shared" si="451"/>
        <v>317604</v>
      </c>
      <c r="S322" s="18">
        <f t="shared" si="451"/>
        <v>317604</v>
      </c>
      <c r="T322" s="18">
        <f t="shared" si="451"/>
        <v>0</v>
      </c>
      <c r="U322" s="18">
        <f t="shared" si="451"/>
        <v>0</v>
      </c>
      <c r="V322" s="18">
        <f t="shared" si="451"/>
        <v>317604</v>
      </c>
      <c r="W322" s="18">
        <f t="shared" si="451"/>
        <v>5745.2</v>
      </c>
      <c r="X322" s="67">
        <f t="shared" si="419"/>
        <v>1.8089192831324541</v>
      </c>
      <c r="Y322" s="48"/>
      <c r="Z322" s="48"/>
      <c r="AA322" s="48">
        <f t="shared" si="440"/>
        <v>0</v>
      </c>
    </row>
    <row r="323" spans="1:27" ht="60" x14ac:dyDescent="0.25">
      <c r="A323" s="41" t="s">
        <v>8</v>
      </c>
      <c r="B323" s="65"/>
      <c r="C323" s="65"/>
      <c r="D323" s="65"/>
      <c r="E323" s="62">
        <v>852</v>
      </c>
      <c r="F323" s="3" t="s">
        <v>115</v>
      </c>
      <c r="G323" s="3" t="s">
        <v>127</v>
      </c>
      <c r="H323" s="66" t="s">
        <v>246</v>
      </c>
      <c r="I323" s="2" t="s">
        <v>22</v>
      </c>
      <c r="J323" s="18">
        <v>317604</v>
      </c>
      <c r="K323" s="18">
        <f>J323</f>
        <v>317604</v>
      </c>
      <c r="L323" s="18"/>
      <c r="M323" s="18"/>
      <c r="N323" s="18"/>
      <c r="O323" s="18">
        <f>N323</f>
        <v>0</v>
      </c>
      <c r="P323" s="18"/>
      <c r="Q323" s="18"/>
      <c r="R323" s="18">
        <v>317604</v>
      </c>
      <c r="S323" s="18">
        <f t="shared" si="384"/>
        <v>317604</v>
      </c>
      <c r="T323" s="18">
        <f t="shared" si="385"/>
        <v>0</v>
      </c>
      <c r="U323" s="18">
        <f t="shared" si="386"/>
        <v>0</v>
      </c>
      <c r="V323" s="18">
        <v>317604</v>
      </c>
      <c r="W323" s="18">
        <v>5745.2</v>
      </c>
      <c r="X323" s="67">
        <f t="shared" si="419"/>
        <v>1.8089192831324541</v>
      </c>
      <c r="Y323" s="48"/>
      <c r="Z323" s="48"/>
      <c r="AA323" s="48">
        <f t="shared" si="440"/>
        <v>0</v>
      </c>
    </row>
    <row r="324" spans="1:27" ht="287.25" customHeight="1" x14ac:dyDescent="0.25">
      <c r="A324" s="41" t="s">
        <v>201</v>
      </c>
      <c r="B324" s="65"/>
      <c r="C324" s="65"/>
      <c r="D324" s="65"/>
      <c r="E324" s="62">
        <v>852</v>
      </c>
      <c r="F324" s="3" t="s">
        <v>115</v>
      </c>
      <c r="G324" s="3" t="s">
        <v>127</v>
      </c>
      <c r="H324" s="66" t="s">
        <v>247</v>
      </c>
      <c r="I324" s="2"/>
      <c r="J324" s="18">
        <f t="shared" ref="J324:W325" si="452">J325</f>
        <v>14000</v>
      </c>
      <c r="K324" s="18">
        <f t="shared" si="452"/>
        <v>14000</v>
      </c>
      <c r="L324" s="18">
        <f t="shared" si="452"/>
        <v>0</v>
      </c>
      <c r="M324" s="18">
        <f t="shared" si="452"/>
        <v>0</v>
      </c>
      <c r="N324" s="18">
        <f t="shared" si="452"/>
        <v>0</v>
      </c>
      <c r="O324" s="18">
        <f t="shared" si="452"/>
        <v>0</v>
      </c>
      <c r="P324" s="18">
        <f t="shared" si="452"/>
        <v>0</v>
      </c>
      <c r="Q324" s="18">
        <f t="shared" si="452"/>
        <v>0</v>
      </c>
      <c r="R324" s="18">
        <f t="shared" si="452"/>
        <v>14000</v>
      </c>
      <c r="S324" s="18">
        <f t="shared" si="452"/>
        <v>14000</v>
      </c>
      <c r="T324" s="18">
        <f t="shared" si="452"/>
        <v>0</v>
      </c>
      <c r="U324" s="18">
        <f t="shared" si="452"/>
        <v>0</v>
      </c>
      <c r="V324" s="18">
        <f t="shared" si="452"/>
        <v>14000</v>
      </c>
      <c r="W324" s="18">
        <f t="shared" si="452"/>
        <v>0</v>
      </c>
      <c r="X324" s="67">
        <f t="shared" si="419"/>
        <v>0</v>
      </c>
      <c r="Y324" s="48"/>
      <c r="Z324" s="48"/>
      <c r="AA324" s="48">
        <f t="shared" si="440"/>
        <v>0</v>
      </c>
    </row>
    <row r="325" spans="1:27" ht="60" x14ac:dyDescent="0.25">
      <c r="A325" s="41" t="s">
        <v>20</v>
      </c>
      <c r="B325" s="65"/>
      <c r="C325" s="65"/>
      <c r="D325" s="65"/>
      <c r="E325" s="62">
        <v>852</v>
      </c>
      <c r="F325" s="3" t="s">
        <v>115</v>
      </c>
      <c r="G325" s="3" t="s">
        <v>127</v>
      </c>
      <c r="H325" s="66" t="s">
        <v>247</v>
      </c>
      <c r="I325" s="2" t="s">
        <v>21</v>
      </c>
      <c r="J325" s="18">
        <f t="shared" si="452"/>
        <v>14000</v>
      </c>
      <c r="K325" s="18">
        <f t="shared" si="452"/>
        <v>14000</v>
      </c>
      <c r="L325" s="18">
        <f t="shared" si="452"/>
        <v>0</v>
      </c>
      <c r="M325" s="18">
        <f t="shared" si="452"/>
        <v>0</v>
      </c>
      <c r="N325" s="18">
        <f t="shared" si="452"/>
        <v>0</v>
      </c>
      <c r="O325" s="18">
        <f t="shared" si="452"/>
        <v>0</v>
      </c>
      <c r="P325" s="18">
        <f t="shared" si="452"/>
        <v>0</v>
      </c>
      <c r="Q325" s="18">
        <f t="shared" si="452"/>
        <v>0</v>
      </c>
      <c r="R325" s="18">
        <f t="shared" si="452"/>
        <v>14000</v>
      </c>
      <c r="S325" s="18">
        <f t="shared" si="452"/>
        <v>14000</v>
      </c>
      <c r="T325" s="18">
        <f t="shared" si="452"/>
        <v>0</v>
      </c>
      <c r="U325" s="18">
        <f t="shared" si="452"/>
        <v>0</v>
      </c>
      <c r="V325" s="18">
        <f t="shared" si="452"/>
        <v>14000</v>
      </c>
      <c r="W325" s="18">
        <f t="shared" si="452"/>
        <v>0</v>
      </c>
      <c r="X325" s="67">
        <f t="shared" si="419"/>
        <v>0</v>
      </c>
      <c r="Y325" s="48"/>
      <c r="Z325" s="48"/>
      <c r="AA325" s="48">
        <f t="shared" si="440"/>
        <v>0</v>
      </c>
    </row>
    <row r="326" spans="1:27" ht="60" x14ac:dyDescent="0.25">
      <c r="A326" s="41" t="s">
        <v>8</v>
      </c>
      <c r="B326" s="65"/>
      <c r="C326" s="65"/>
      <c r="D326" s="65"/>
      <c r="E326" s="62">
        <v>852</v>
      </c>
      <c r="F326" s="3" t="s">
        <v>115</v>
      </c>
      <c r="G326" s="3" t="s">
        <v>127</v>
      </c>
      <c r="H326" s="66" t="s">
        <v>247</v>
      </c>
      <c r="I326" s="2" t="s">
        <v>22</v>
      </c>
      <c r="J326" s="18">
        <v>14000</v>
      </c>
      <c r="K326" s="18">
        <f>J326</f>
        <v>14000</v>
      </c>
      <c r="L326" s="18"/>
      <c r="M326" s="18"/>
      <c r="N326" s="18"/>
      <c r="O326" s="18">
        <f>N326</f>
        <v>0</v>
      </c>
      <c r="P326" s="18"/>
      <c r="Q326" s="18"/>
      <c r="R326" s="18">
        <v>14000</v>
      </c>
      <c r="S326" s="18">
        <f t="shared" ref="S326:S370" si="453">K326+O326</f>
        <v>14000</v>
      </c>
      <c r="T326" s="18">
        <f t="shared" ref="T326:T370" si="454">L326+P326</f>
        <v>0</v>
      </c>
      <c r="U326" s="18">
        <f t="shared" ref="U326:U370" si="455">M326+Q326</f>
        <v>0</v>
      </c>
      <c r="V326" s="18">
        <v>14000</v>
      </c>
      <c r="W326" s="18"/>
      <c r="X326" s="67">
        <f t="shared" si="419"/>
        <v>0</v>
      </c>
      <c r="Y326" s="48"/>
      <c r="Z326" s="48"/>
      <c r="AA326" s="48">
        <f t="shared" si="440"/>
        <v>0</v>
      </c>
    </row>
    <row r="327" spans="1:27" ht="42.75" x14ac:dyDescent="0.25">
      <c r="A327" s="81" t="s">
        <v>167</v>
      </c>
      <c r="B327" s="58"/>
      <c r="C327" s="58"/>
      <c r="D327" s="58"/>
      <c r="E327" s="58">
        <v>853</v>
      </c>
      <c r="F327" s="2"/>
      <c r="G327" s="2"/>
      <c r="H327" s="70" t="s">
        <v>57</v>
      </c>
      <c r="I327" s="2"/>
      <c r="J327" s="23" t="e">
        <f t="shared" ref="J327:W327" si="456">J328+J342</f>
        <v>#REF!</v>
      </c>
      <c r="K327" s="23" t="e">
        <f t="shared" si="456"/>
        <v>#REF!</v>
      </c>
      <c r="L327" s="23" t="e">
        <f t="shared" si="456"/>
        <v>#REF!</v>
      </c>
      <c r="M327" s="23" t="e">
        <f t="shared" si="456"/>
        <v>#REF!</v>
      </c>
      <c r="N327" s="23" t="e">
        <f t="shared" si="456"/>
        <v>#REF!</v>
      </c>
      <c r="O327" s="23" t="e">
        <f t="shared" si="456"/>
        <v>#REF!</v>
      </c>
      <c r="P327" s="23" t="e">
        <f t="shared" si="456"/>
        <v>#REF!</v>
      </c>
      <c r="Q327" s="23" t="e">
        <f t="shared" si="456"/>
        <v>#REF!</v>
      </c>
      <c r="R327" s="23">
        <f t="shared" si="456"/>
        <v>9160100</v>
      </c>
      <c r="S327" s="23">
        <f t="shared" si="456"/>
        <v>763000</v>
      </c>
      <c r="T327" s="23">
        <f t="shared" si="456"/>
        <v>8394700</v>
      </c>
      <c r="U327" s="23">
        <f t="shared" si="456"/>
        <v>2400</v>
      </c>
      <c r="V327" s="23">
        <f t="shared" si="456"/>
        <v>9160100</v>
      </c>
      <c r="W327" s="23">
        <f t="shared" si="456"/>
        <v>2142790.02</v>
      </c>
      <c r="X327" s="67">
        <f t="shared" si="419"/>
        <v>23.392648770209931</v>
      </c>
      <c r="Y327" s="46"/>
      <c r="Z327" s="46"/>
      <c r="AA327" s="48">
        <f t="shared" si="440"/>
        <v>0</v>
      </c>
    </row>
    <row r="328" spans="1:27" ht="28.5" x14ac:dyDescent="0.25">
      <c r="A328" s="75" t="s">
        <v>9</v>
      </c>
      <c r="B328" s="30"/>
      <c r="C328" s="30"/>
      <c r="D328" s="30"/>
      <c r="E328" s="4">
        <v>853</v>
      </c>
      <c r="F328" s="14" t="s">
        <v>10</v>
      </c>
      <c r="G328" s="14"/>
      <c r="H328" s="66" t="s">
        <v>57</v>
      </c>
      <c r="I328" s="14"/>
      <c r="J328" s="23" t="e">
        <f>J329+J338+#REF!</f>
        <v>#REF!</v>
      </c>
      <c r="K328" s="23" t="e">
        <f>K329+K338+#REF!</f>
        <v>#REF!</v>
      </c>
      <c r="L328" s="23" t="e">
        <f>L329+L338+#REF!</f>
        <v>#REF!</v>
      </c>
      <c r="M328" s="23" t="e">
        <f>M329+M338+#REF!</f>
        <v>#REF!</v>
      </c>
      <c r="N328" s="23" t="e">
        <f>N329+N338+#REF!</f>
        <v>#REF!</v>
      </c>
      <c r="O328" s="23" t="e">
        <f>O329+O338+#REF!</f>
        <v>#REF!</v>
      </c>
      <c r="P328" s="23" t="e">
        <f>P329+P338+#REF!</f>
        <v>#REF!</v>
      </c>
      <c r="Q328" s="23" t="e">
        <f>Q329+Q338+#REF!</f>
        <v>#REF!</v>
      </c>
      <c r="R328" s="23">
        <f>R329+R338</f>
        <v>6097100</v>
      </c>
      <c r="S328" s="23">
        <f t="shared" ref="S328:W328" si="457">S329+S338</f>
        <v>0</v>
      </c>
      <c r="T328" s="23">
        <f t="shared" si="457"/>
        <v>6094700</v>
      </c>
      <c r="U328" s="23">
        <f t="shared" si="457"/>
        <v>2400</v>
      </c>
      <c r="V328" s="23">
        <f t="shared" si="457"/>
        <v>6097100</v>
      </c>
      <c r="W328" s="23">
        <f t="shared" si="457"/>
        <v>1288457.02</v>
      </c>
      <c r="X328" s="67">
        <f t="shared" si="419"/>
        <v>21.132292729330338</v>
      </c>
      <c r="Y328" s="46"/>
      <c r="Z328" s="46"/>
      <c r="AA328" s="48">
        <f t="shared" si="440"/>
        <v>0</v>
      </c>
    </row>
    <row r="329" spans="1:27" ht="83.25" customHeight="1" x14ac:dyDescent="0.25">
      <c r="A329" s="70" t="s">
        <v>168</v>
      </c>
      <c r="B329" s="40"/>
      <c r="C329" s="40"/>
      <c r="D329" s="40"/>
      <c r="E329" s="4">
        <v>853</v>
      </c>
      <c r="F329" s="16" t="s">
        <v>10</v>
      </c>
      <c r="G329" s="16" t="s">
        <v>127</v>
      </c>
      <c r="H329" s="66" t="s">
        <v>57</v>
      </c>
      <c r="I329" s="16"/>
      <c r="J329" s="19">
        <f>J330+J335</f>
        <v>5606500</v>
      </c>
      <c r="K329" s="19">
        <f t="shared" ref="K329:U329" si="458">K330+K335</f>
        <v>0</v>
      </c>
      <c r="L329" s="19">
        <f t="shared" si="458"/>
        <v>5604100</v>
      </c>
      <c r="M329" s="19">
        <f t="shared" si="458"/>
        <v>2400</v>
      </c>
      <c r="N329" s="19">
        <f t="shared" si="458"/>
        <v>15600</v>
      </c>
      <c r="O329" s="19">
        <f t="shared" ref="O329" si="459">O330+O335</f>
        <v>0</v>
      </c>
      <c r="P329" s="19">
        <f t="shared" ref="P329" si="460">P330+P335</f>
        <v>15600</v>
      </c>
      <c r="Q329" s="19">
        <f t="shared" ref="Q329:R329" si="461">Q330+Q335</f>
        <v>0</v>
      </c>
      <c r="R329" s="19">
        <f t="shared" si="461"/>
        <v>5622100</v>
      </c>
      <c r="S329" s="19">
        <f t="shared" si="458"/>
        <v>0</v>
      </c>
      <c r="T329" s="19">
        <f t="shared" si="458"/>
        <v>5619700</v>
      </c>
      <c r="U329" s="19">
        <f t="shared" si="458"/>
        <v>2400</v>
      </c>
      <c r="V329" s="19">
        <f t="shared" ref="V329:W329" si="462">V330+V335</f>
        <v>5622100</v>
      </c>
      <c r="W329" s="19">
        <f t="shared" si="462"/>
        <v>1288457.02</v>
      </c>
      <c r="X329" s="67">
        <f t="shared" si="419"/>
        <v>22.917717934579606</v>
      </c>
      <c r="Y329" s="47"/>
      <c r="Z329" s="47"/>
      <c r="AA329" s="48">
        <f t="shared" si="440"/>
        <v>0</v>
      </c>
    </row>
    <row r="330" spans="1:27" ht="60" x14ac:dyDescent="0.25">
      <c r="A330" s="41" t="s">
        <v>18</v>
      </c>
      <c r="B330" s="62"/>
      <c r="C330" s="62"/>
      <c r="D330" s="62"/>
      <c r="E330" s="4">
        <v>853</v>
      </c>
      <c r="F330" s="2" t="s">
        <v>15</v>
      </c>
      <c r="G330" s="2" t="s">
        <v>127</v>
      </c>
      <c r="H330" s="66" t="s">
        <v>169</v>
      </c>
      <c r="I330" s="2"/>
      <c r="J330" s="18">
        <f>J331+J333</f>
        <v>5604100</v>
      </c>
      <c r="K330" s="18">
        <f t="shared" ref="K330:U330" si="463">K331+K333</f>
        <v>0</v>
      </c>
      <c r="L330" s="18">
        <f t="shared" si="463"/>
        <v>5604100</v>
      </c>
      <c r="M330" s="18">
        <f t="shared" si="463"/>
        <v>0</v>
      </c>
      <c r="N330" s="18">
        <f t="shared" si="463"/>
        <v>15600</v>
      </c>
      <c r="O330" s="18">
        <f t="shared" ref="O330" si="464">O331+O333</f>
        <v>0</v>
      </c>
      <c r="P330" s="18">
        <f t="shared" ref="P330" si="465">P331+P333</f>
        <v>15600</v>
      </c>
      <c r="Q330" s="18">
        <f t="shared" ref="Q330:R330" si="466">Q331+Q333</f>
        <v>0</v>
      </c>
      <c r="R330" s="18">
        <f t="shared" si="466"/>
        <v>5619700</v>
      </c>
      <c r="S330" s="18">
        <f t="shared" si="463"/>
        <v>0</v>
      </c>
      <c r="T330" s="18">
        <f t="shared" si="463"/>
        <v>5619700</v>
      </c>
      <c r="U330" s="18">
        <f t="shared" si="463"/>
        <v>0</v>
      </c>
      <c r="V330" s="18">
        <f t="shared" ref="V330:W330" si="467">V331+V333</f>
        <v>5619700</v>
      </c>
      <c r="W330" s="18">
        <f t="shared" si="467"/>
        <v>1288457.02</v>
      </c>
      <c r="X330" s="67">
        <f t="shared" si="419"/>
        <v>22.92750538284962</v>
      </c>
      <c r="Y330" s="48"/>
      <c r="Z330" s="48"/>
      <c r="AA330" s="48">
        <f t="shared" si="440"/>
        <v>0</v>
      </c>
    </row>
    <row r="331" spans="1:27" ht="135" x14ac:dyDescent="0.25">
      <c r="A331" s="41" t="s">
        <v>14</v>
      </c>
      <c r="B331" s="62"/>
      <c r="C331" s="62"/>
      <c r="D331" s="62"/>
      <c r="E331" s="4">
        <v>853</v>
      </c>
      <c r="F331" s="2" t="s">
        <v>10</v>
      </c>
      <c r="G331" s="2" t="s">
        <v>127</v>
      </c>
      <c r="H331" s="66" t="s">
        <v>169</v>
      </c>
      <c r="I331" s="2" t="s">
        <v>16</v>
      </c>
      <c r="J331" s="18">
        <f t="shared" ref="J331:W331" si="468">J332</f>
        <v>5302900</v>
      </c>
      <c r="K331" s="18">
        <f t="shared" si="468"/>
        <v>0</v>
      </c>
      <c r="L331" s="18">
        <f t="shared" si="468"/>
        <v>5302900</v>
      </c>
      <c r="M331" s="18">
        <f t="shared" si="468"/>
        <v>0</v>
      </c>
      <c r="N331" s="18">
        <f t="shared" si="468"/>
        <v>0</v>
      </c>
      <c r="O331" s="18">
        <f t="shared" si="468"/>
        <v>0</v>
      </c>
      <c r="P331" s="18">
        <f t="shared" si="468"/>
        <v>0</v>
      </c>
      <c r="Q331" s="18">
        <f t="shared" si="468"/>
        <v>0</v>
      </c>
      <c r="R331" s="18">
        <f t="shared" si="468"/>
        <v>5302900</v>
      </c>
      <c r="S331" s="18">
        <f t="shared" si="468"/>
        <v>0</v>
      </c>
      <c r="T331" s="18">
        <f t="shared" si="468"/>
        <v>5302900</v>
      </c>
      <c r="U331" s="18">
        <f t="shared" si="468"/>
        <v>0</v>
      </c>
      <c r="V331" s="18">
        <f t="shared" si="468"/>
        <v>5302900</v>
      </c>
      <c r="W331" s="18">
        <f t="shared" si="468"/>
        <v>1229570.26</v>
      </c>
      <c r="X331" s="67">
        <f t="shared" si="419"/>
        <v>23.186751777329388</v>
      </c>
      <c r="Y331" s="48"/>
      <c r="Z331" s="48"/>
      <c r="AA331" s="48">
        <f t="shared" si="440"/>
        <v>0</v>
      </c>
    </row>
    <row r="332" spans="1:27" ht="45" x14ac:dyDescent="0.25">
      <c r="A332" s="41" t="s">
        <v>227</v>
      </c>
      <c r="B332" s="62"/>
      <c r="C332" s="62"/>
      <c r="D332" s="62"/>
      <c r="E332" s="4">
        <v>853</v>
      </c>
      <c r="F332" s="2" t="s">
        <v>10</v>
      </c>
      <c r="G332" s="2" t="s">
        <v>127</v>
      </c>
      <c r="H332" s="66" t="s">
        <v>169</v>
      </c>
      <c r="I332" s="2" t="s">
        <v>17</v>
      </c>
      <c r="J332" s="18">
        <v>5302900</v>
      </c>
      <c r="K332" s="18"/>
      <c r="L332" s="18">
        <f>J332</f>
        <v>5302900</v>
      </c>
      <c r="M332" s="18"/>
      <c r="N332" s="18"/>
      <c r="O332" s="18"/>
      <c r="P332" s="18">
        <f>N332</f>
        <v>0</v>
      </c>
      <c r="Q332" s="18"/>
      <c r="R332" s="18">
        <f>4062100+14000+1226800</f>
        <v>5302900</v>
      </c>
      <c r="S332" s="18">
        <f t="shared" si="453"/>
        <v>0</v>
      </c>
      <c r="T332" s="18">
        <f t="shared" si="454"/>
        <v>5302900</v>
      </c>
      <c r="U332" s="18">
        <f t="shared" si="455"/>
        <v>0</v>
      </c>
      <c r="V332" s="18">
        <f>4062100+14000+1226800</f>
        <v>5302900</v>
      </c>
      <c r="W332" s="18">
        <f>955453.01+274117.25</f>
        <v>1229570.26</v>
      </c>
      <c r="X332" s="67">
        <f t="shared" si="419"/>
        <v>23.186751777329388</v>
      </c>
      <c r="Y332" s="48"/>
      <c r="Z332" s="48"/>
      <c r="AA332" s="48">
        <f t="shared" si="440"/>
        <v>0</v>
      </c>
    </row>
    <row r="333" spans="1:27" ht="60" x14ac:dyDescent="0.25">
      <c r="A333" s="41" t="s">
        <v>20</v>
      </c>
      <c r="B333" s="62"/>
      <c r="C333" s="62"/>
      <c r="D333" s="62"/>
      <c r="E333" s="4">
        <v>853</v>
      </c>
      <c r="F333" s="2" t="s">
        <v>10</v>
      </c>
      <c r="G333" s="2" t="s">
        <v>127</v>
      </c>
      <c r="H333" s="66" t="s">
        <v>169</v>
      </c>
      <c r="I333" s="2" t="s">
        <v>21</v>
      </c>
      <c r="J333" s="18">
        <f t="shared" ref="J333:W333" si="469">J334</f>
        <v>301200</v>
      </c>
      <c r="K333" s="18">
        <f t="shared" si="469"/>
        <v>0</v>
      </c>
      <c r="L333" s="18">
        <f t="shared" si="469"/>
        <v>301200</v>
      </c>
      <c r="M333" s="18">
        <f t="shared" si="469"/>
        <v>0</v>
      </c>
      <c r="N333" s="18">
        <f t="shared" si="469"/>
        <v>15600</v>
      </c>
      <c r="O333" s="18">
        <f t="shared" si="469"/>
        <v>0</v>
      </c>
      <c r="P333" s="18">
        <f t="shared" si="469"/>
        <v>15600</v>
      </c>
      <c r="Q333" s="18">
        <f t="shared" si="469"/>
        <v>0</v>
      </c>
      <c r="R333" s="18">
        <f t="shared" si="469"/>
        <v>316800</v>
      </c>
      <c r="S333" s="18">
        <f t="shared" si="469"/>
        <v>0</v>
      </c>
      <c r="T333" s="18">
        <f t="shared" si="469"/>
        <v>316800</v>
      </c>
      <c r="U333" s="18">
        <f t="shared" si="469"/>
        <v>0</v>
      </c>
      <c r="V333" s="18">
        <f t="shared" si="469"/>
        <v>316800</v>
      </c>
      <c r="W333" s="18">
        <f t="shared" si="469"/>
        <v>58886.76</v>
      </c>
      <c r="X333" s="67">
        <f t="shared" si="419"/>
        <v>18.587992424242426</v>
      </c>
      <c r="Y333" s="48"/>
      <c r="Z333" s="48"/>
      <c r="AA333" s="48">
        <f t="shared" si="440"/>
        <v>0</v>
      </c>
    </row>
    <row r="334" spans="1:27" ht="60" x14ac:dyDescent="0.25">
      <c r="A334" s="41" t="s">
        <v>8</v>
      </c>
      <c r="B334" s="62"/>
      <c r="C334" s="62"/>
      <c r="D334" s="62"/>
      <c r="E334" s="4">
        <v>853</v>
      </c>
      <c r="F334" s="2" t="s">
        <v>10</v>
      </c>
      <c r="G334" s="2" t="s">
        <v>127</v>
      </c>
      <c r="H334" s="66" t="s">
        <v>169</v>
      </c>
      <c r="I334" s="2" t="s">
        <v>22</v>
      </c>
      <c r="J334" s="18">
        <v>301200</v>
      </c>
      <c r="K334" s="18"/>
      <c r="L334" s="18">
        <f>J334</f>
        <v>301200</v>
      </c>
      <c r="M334" s="18"/>
      <c r="N334" s="18">
        <v>15600</v>
      </c>
      <c r="O334" s="18"/>
      <c r="P334" s="18">
        <f>N334</f>
        <v>15600</v>
      </c>
      <c r="Q334" s="18"/>
      <c r="R334" s="18">
        <v>316800</v>
      </c>
      <c r="S334" s="18">
        <f t="shared" si="453"/>
        <v>0</v>
      </c>
      <c r="T334" s="18">
        <f t="shared" si="454"/>
        <v>316800</v>
      </c>
      <c r="U334" s="18">
        <f t="shared" si="455"/>
        <v>0</v>
      </c>
      <c r="V334" s="18">
        <v>316800</v>
      </c>
      <c r="W334" s="18">
        <v>58886.76</v>
      </c>
      <c r="X334" s="67">
        <f t="shared" si="419"/>
        <v>18.587992424242426</v>
      </c>
      <c r="Y334" s="48"/>
      <c r="Z334" s="48"/>
      <c r="AA334" s="48">
        <f t="shared" si="440"/>
        <v>0</v>
      </c>
    </row>
    <row r="335" spans="1:27" ht="137.25" customHeight="1" x14ac:dyDescent="0.25">
      <c r="A335" s="41" t="s">
        <v>216</v>
      </c>
      <c r="B335" s="62"/>
      <c r="C335" s="62"/>
      <c r="D335" s="62"/>
      <c r="E335" s="4">
        <v>853</v>
      </c>
      <c r="F335" s="2" t="s">
        <v>10</v>
      </c>
      <c r="G335" s="2" t="s">
        <v>127</v>
      </c>
      <c r="H335" s="66" t="s">
        <v>215</v>
      </c>
      <c r="I335" s="2"/>
      <c r="J335" s="18">
        <f t="shared" ref="J335:W336" si="470">J336</f>
        <v>2400</v>
      </c>
      <c r="K335" s="18">
        <f t="shared" si="470"/>
        <v>0</v>
      </c>
      <c r="L335" s="18">
        <f t="shared" si="470"/>
        <v>0</v>
      </c>
      <c r="M335" s="18">
        <f t="shared" si="470"/>
        <v>2400</v>
      </c>
      <c r="N335" s="18">
        <f t="shared" si="470"/>
        <v>0</v>
      </c>
      <c r="O335" s="18">
        <f t="shared" si="470"/>
        <v>0</v>
      </c>
      <c r="P335" s="18">
        <f t="shared" si="470"/>
        <v>0</v>
      </c>
      <c r="Q335" s="18">
        <f t="shared" si="470"/>
        <v>0</v>
      </c>
      <c r="R335" s="18">
        <f t="shared" si="470"/>
        <v>2400</v>
      </c>
      <c r="S335" s="18">
        <f t="shared" si="470"/>
        <v>0</v>
      </c>
      <c r="T335" s="18">
        <f t="shared" si="470"/>
        <v>0</v>
      </c>
      <c r="U335" s="18">
        <f t="shared" si="470"/>
        <v>2400</v>
      </c>
      <c r="V335" s="18">
        <f t="shared" si="470"/>
        <v>2400</v>
      </c>
      <c r="W335" s="18">
        <f t="shared" si="470"/>
        <v>0</v>
      </c>
      <c r="X335" s="67">
        <f t="shared" si="419"/>
        <v>0</v>
      </c>
      <c r="Y335" s="48"/>
      <c r="Z335" s="48"/>
      <c r="AA335" s="48">
        <f t="shared" si="440"/>
        <v>0</v>
      </c>
    </row>
    <row r="336" spans="1:27" ht="60" x14ac:dyDescent="0.25">
      <c r="A336" s="41" t="s">
        <v>20</v>
      </c>
      <c r="B336" s="62"/>
      <c r="C336" s="62"/>
      <c r="D336" s="62"/>
      <c r="E336" s="4">
        <v>853</v>
      </c>
      <c r="F336" s="2" t="s">
        <v>10</v>
      </c>
      <c r="G336" s="2" t="s">
        <v>127</v>
      </c>
      <c r="H336" s="66" t="s">
        <v>215</v>
      </c>
      <c r="I336" s="2" t="s">
        <v>21</v>
      </c>
      <c r="J336" s="18">
        <f t="shared" si="470"/>
        <v>2400</v>
      </c>
      <c r="K336" s="18">
        <f t="shared" si="470"/>
        <v>0</v>
      </c>
      <c r="L336" s="18">
        <f t="shared" si="470"/>
        <v>0</v>
      </c>
      <c r="M336" s="18">
        <f t="shared" si="470"/>
        <v>2400</v>
      </c>
      <c r="N336" s="18">
        <f t="shared" si="470"/>
        <v>0</v>
      </c>
      <c r="O336" s="18">
        <f t="shared" si="470"/>
        <v>0</v>
      </c>
      <c r="P336" s="18">
        <f t="shared" si="470"/>
        <v>0</v>
      </c>
      <c r="Q336" s="18">
        <f t="shared" si="470"/>
        <v>0</v>
      </c>
      <c r="R336" s="18">
        <f t="shared" si="470"/>
        <v>2400</v>
      </c>
      <c r="S336" s="18">
        <f t="shared" si="470"/>
        <v>0</v>
      </c>
      <c r="T336" s="18">
        <f t="shared" si="470"/>
        <v>0</v>
      </c>
      <c r="U336" s="18">
        <f t="shared" si="470"/>
        <v>2400</v>
      </c>
      <c r="V336" s="18">
        <f t="shared" si="470"/>
        <v>2400</v>
      </c>
      <c r="W336" s="18">
        <f t="shared" si="470"/>
        <v>0</v>
      </c>
      <c r="X336" s="67">
        <f t="shared" si="419"/>
        <v>0</v>
      </c>
      <c r="Y336" s="48"/>
      <c r="Z336" s="48"/>
      <c r="AA336" s="48">
        <f t="shared" si="440"/>
        <v>0</v>
      </c>
    </row>
    <row r="337" spans="1:27" ht="60" x14ac:dyDescent="0.25">
      <c r="A337" s="41" t="s">
        <v>8</v>
      </c>
      <c r="B337" s="62"/>
      <c r="C337" s="62"/>
      <c r="D337" s="62"/>
      <c r="E337" s="4">
        <v>853</v>
      </c>
      <c r="F337" s="2" t="s">
        <v>10</v>
      </c>
      <c r="G337" s="2" t="s">
        <v>127</v>
      </c>
      <c r="H337" s="66" t="s">
        <v>215</v>
      </c>
      <c r="I337" s="2" t="s">
        <v>22</v>
      </c>
      <c r="J337" s="18">
        <v>2400</v>
      </c>
      <c r="K337" s="18"/>
      <c r="L337" s="18"/>
      <c r="M337" s="18">
        <f>J337</f>
        <v>2400</v>
      </c>
      <c r="N337" s="18"/>
      <c r="O337" s="18"/>
      <c r="P337" s="18"/>
      <c r="Q337" s="18">
        <f>N337</f>
        <v>0</v>
      </c>
      <c r="R337" s="18">
        <v>2400</v>
      </c>
      <c r="S337" s="18">
        <f t="shared" si="453"/>
        <v>0</v>
      </c>
      <c r="T337" s="18">
        <f t="shared" si="454"/>
        <v>0</v>
      </c>
      <c r="U337" s="18">
        <f t="shared" si="455"/>
        <v>2400</v>
      </c>
      <c r="V337" s="18">
        <v>2400</v>
      </c>
      <c r="W337" s="18"/>
      <c r="X337" s="67">
        <f t="shared" si="419"/>
        <v>0</v>
      </c>
      <c r="Y337" s="48"/>
      <c r="Z337" s="48"/>
      <c r="AA337" s="48">
        <f t="shared" si="440"/>
        <v>0</v>
      </c>
    </row>
    <row r="338" spans="1:27" x14ac:dyDescent="0.25">
      <c r="A338" s="70" t="s">
        <v>170</v>
      </c>
      <c r="B338" s="40"/>
      <c r="C338" s="40"/>
      <c r="D338" s="40"/>
      <c r="E338" s="4">
        <v>853</v>
      </c>
      <c r="F338" s="16" t="s">
        <v>10</v>
      </c>
      <c r="G338" s="16" t="s">
        <v>131</v>
      </c>
      <c r="H338" s="66" t="s">
        <v>57</v>
      </c>
      <c r="I338" s="16"/>
      <c r="J338" s="19">
        <f t="shared" ref="J338:W340" si="471">J339</f>
        <v>200000</v>
      </c>
      <c r="K338" s="19">
        <f t="shared" si="471"/>
        <v>0</v>
      </c>
      <c r="L338" s="19">
        <f t="shared" si="471"/>
        <v>200000</v>
      </c>
      <c r="M338" s="19">
        <f t="shared" si="471"/>
        <v>0</v>
      </c>
      <c r="N338" s="19">
        <f t="shared" si="471"/>
        <v>275000</v>
      </c>
      <c r="O338" s="19">
        <f t="shared" si="471"/>
        <v>0</v>
      </c>
      <c r="P338" s="19">
        <f t="shared" si="471"/>
        <v>275000</v>
      </c>
      <c r="Q338" s="19">
        <f t="shared" si="471"/>
        <v>0</v>
      </c>
      <c r="R338" s="19">
        <f t="shared" si="471"/>
        <v>475000</v>
      </c>
      <c r="S338" s="19">
        <f t="shared" si="471"/>
        <v>0</v>
      </c>
      <c r="T338" s="19">
        <f t="shared" si="471"/>
        <v>475000</v>
      </c>
      <c r="U338" s="19">
        <f t="shared" si="471"/>
        <v>0</v>
      </c>
      <c r="V338" s="19">
        <f t="shared" si="471"/>
        <v>475000</v>
      </c>
      <c r="W338" s="19">
        <f t="shared" si="471"/>
        <v>0</v>
      </c>
      <c r="X338" s="67">
        <f t="shared" si="419"/>
        <v>0</v>
      </c>
      <c r="Y338" s="47"/>
      <c r="Z338" s="47"/>
      <c r="AA338" s="48">
        <f t="shared" si="440"/>
        <v>0</v>
      </c>
    </row>
    <row r="339" spans="1:27" ht="30" x14ac:dyDescent="0.25">
      <c r="A339" s="41" t="s">
        <v>248</v>
      </c>
      <c r="B339" s="65"/>
      <c r="C339" s="65"/>
      <c r="D339" s="65"/>
      <c r="E339" s="4">
        <v>853</v>
      </c>
      <c r="F339" s="2" t="s">
        <v>10</v>
      </c>
      <c r="G339" s="2" t="s">
        <v>131</v>
      </c>
      <c r="H339" s="66" t="s">
        <v>196</v>
      </c>
      <c r="I339" s="2"/>
      <c r="J339" s="18">
        <f t="shared" si="471"/>
        <v>200000</v>
      </c>
      <c r="K339" s="18">
        <f t="shared" si="471"/>
        <v>0</v>
      </c>
      <c r="L339" s="18">
        <f t="shared" si="471"/>
        <v>200000</v>
      </c>
      <c r="M339" s="18">
        <f t="shared" si="471"/>
        <v>0</v>
      </c>
      <c r="N339" s="18">
        <f t="shared" si="471"/>
        <v>275000</v>
      </c>
      <c r="O339" s="18">
        <f t="shared" si="471"/>
        <v>0</v>
      </c>
      <c r="P339" s="18">
        <f t="shared" si="471"/>
        <v>275000</v>
      </c>
      <c r="Q339" s="18">
        <f t="shared" si="471"/>
        <v>0</v>
      </c>
      <c r="R339" s="18">
        <f t="shared" si="471"/>
        <v>475000</v>
      </c>
      <c r="S339" s="18">
        <f t="shared" si="471"/>
        <v>0</v>
      </c>
      <c r="T339" s="18">
        <f t="shared" si="471"/>
        <v>475000</v>
      </c>
      <c r="U339" s="18">
        <f t="shared" si="471"/>
        <v>0</v>
      </c>
      <c r="V339" s="18">
        <f t="shared" si="471"/>
        <v>475000</v>
      </c>
      <c r="W339" s="18">
        <f t="shared" si="471"/>
        <v>0</v>
      </c>
      <c r="X339" s="67">
        <f t="shared" si="419"/>
        <v>0</v>
      </c>
      <c r="Y339" s="48"/>
      <c r="Z339" s="48"/>
      <c r="AA339" s="48">
        <f t="shared" si="440"/>
        <v>0</v>
      </c>
    </row>
    <row r="340" spans="1:27" ht="30" x14ac:dyDescent="0.25">
      <c r="A340" s="41" t="s">
        <v>23</v>
      </c>
      <c r="B340" s="65"/>
      <c r="C340" s="65"/>
      <c r="D340" s="65"/>
      <c r="E340" s="4">
        <v>853</v>
      </c>
      <c r="F340" s="2" t="s">
        <v>10</v>
      </c>
      <c r="G340" s="2" t="s">
        <v>131</v>
      </c>
      <c r="H340" s="66" t="s">
        <v>196</v>
      </c>
      <c r="I340" s="2" t="s">
        <v>24</v>
      </c>
      <c r="J340" s="18">
        <f t="shared" si="471"/>
        <v>200000</v>
      </c>
      <c r="K340" s="18">
        <f t="shared" si="471"/>
        <v>0</v>
      </c>
      <c r="L340" s="18">
        <f t="shared" si="471"/>
        <v>200000</v>
      </c>
      <c r="M340" s="18">
        <f t="shared" si="471"/>
        <v>0</v>
      </c>
      <c r="N340" s="18">
        <f t="shared" si="471"/>
        <v>275000</v>
      </c>
      <c r="O340" s="18">
        <f t="shared" si="471"/>
        <v>0</v>
      </c>
      <c r="P340" s="18">
        <f t="shared" si="471"/>
        <v>275000</v>
      </c>
      <c r="Q340" s="18">
        <f t="shared" si="471"/>
        <v>0</v>
      </c>
      <c r="R340" s="18">
        <f t="shared" si="471"/>
        <v>475000</v>
      </c>
      <c r="S340" s="18">
        <f t="shared" si="471"/>
        <v>0</v>
      </c>
      <c r="T340" s="18">
        <f t="shared" si="471"/>
        <v>475000</v>
      </c>
      <c r="U340" s="18">
        <f t="shared" si="471"/>
        <v>0</v>
      </c>
      <c r="V340" s="18">
        <f t="shared" si="471"/>
        <v>475000</v>
      </c>
      <c r="W340" s="18">
        <f t="shared" si="471"/>
        <v>0</v>
      </c>
      <c r="X340" s="67">
        <f t="shared" si="419"/>
        <v>0</v>
      </c>
      <c r="Y340" s="48"/>
      <c r="Z340" s="48"/>
      <c r="AA340" s="48">
        <f t="shared" si="440"/>
        <v>0</v>
      </c>
    </row>
    <row r="341" spans="1:27" s="20" customFormat="1" ht="15.75" customHeight="1" x14ac:dyDescent="0.25">
      <c r="A341" s="41" t="s">
        <v>171</v>
      </c>
      <c r="B341" s="63"/>
      <c r="C341" s="63"/>
      <c r="D341" s="63"/>
      <c r="E341" s="4">
        <v>853</v>
      </c>
      <c r="F341" s="2" t="s">
        <v>10</v>
      </c>
      <c r="G341" s="2" t="s">
        <v>131</v>
      </c>
      <c r="H341" s="66" t="s">
        <v>196</v>
      </c>
      <c r="I341" s="2" t="s">
        <v>172</v>
      </c>
      <c r="J341" s="18">
        <v>200000</v>
      </c>
      <c r="K341" s="18"/>
      <c r="L341" s="18">
        <f>J341</f>
        <v>200000</v>
      </c>
      <c r="M341" s="18"/>
      <c r="N341" s="18">
        <f>300000-25000</f>
        <v>275000</v>
      </c>
      <c r="O341" s="18"/>
      <c r="P341" s="18">
        <f>N341</f>
        <v>275000</v>
      </c>
      <c r="Q341" s="18"/>
      <c r="R341" s="18">
        <v>475000</v>
      </c>
      <c r="S341" s="18">
        <f t="shared" si="453"/>
        <v>0</v>
      </c>
      <c r="T341" s="18">
        <f t="shared" si="454"/>
        <v>475000</v>
      </c>
      <c r="U341" s="18">
        <f t="shared" si="455"/>
        <v>0</v>
      </c>
      <c r="V341" s="18">
        <v>475000</v>
      </c>
      <c r="W341" s="18"/>
      <c r="X341" s="67">
        <f t="shared" si="419"/>
        <v>0</v>
      </c>
      <c r="Y341" s="48"/>
      <c r="Z341" s="48"/>
      <c r="AA341" s="48">
        <f t="shared" si="440"/>
        <v>0</v>
      </c>
    </row>
    <row r="342" spans="1:27" ht="57.75" customHeight="1" x14ac:dyDescent="0.25">
      <c r="A342" s="70" t="s">
        <v>249</v>
      </c>
      <c r="B342" s="30"/>
      <c r="C342" s="30"/>
      <c r="D342" s="30"/>
      <c r="E342" s="4">
        <v>853</v>
      </c>
      <c r="F342" s="25" t="s">
        <v>173</v>
      </c>
      <c r="G342" s="25"/>
      <c r="H342" s="66" t="s">
        <v>57</v>
      </c>
      <c r="I342" s="82"/>
      <c r="J342" s="6">
        <f t="shared" ref="J342" si="472">J343+J347</f>
        <v>2763000</v>
      </c>
      <c r="K342" s="6">
        <f t="shared" ref="K342:U342" si="473">K343+K347</f>
        <v>763000</v>
      </c>
      <c r="L342" s="6">
        <f t="shared" si="473"/>
        <v>2000000</v>
      </c>
      <c r="M342" s="6">
        <f t="shared" si="473"/>
        <v>0</v>
      </c>
      <c r="N342" s="6">
        <f t="shared" si="473"/>
        <v>300000</v>
      </c>
      <c r="O342" s="6">
        <f t="shared" ref="O342:R342" si="474">O343+O347</f>
        <v>0</v>
      </c>
      <c r="P342" s="6">
        <f t="shared" si="474"/>
        <v>300000</v>
      </c>
      <c r="Q342" s="6">
        <f t="shared" si="474"/>
        <v>0</v>
      </c>
      <c r="R342" s="6">
        <f t="shared" si="474"/>
        <v>3063000</v>
      </c>
      <c r="S342" s="6">
        <f t="shared" si="473"/>
        <v>763000</v>
      </c>
      <c r="T342" s="6">
        <f t="shared" si="473"/>
        <v>2300000</v>
      </c>
      <c r="U342" s="6">
        <f t="shared" si="473"/>
        <v>0</v>
      </c>
      <c r="V342" s="6">
        <f t="shared" ref="V342:W342" si="475">V343+V347</f>
        <v>3063000</v>
      </c>
      <c r="W342" s="6">
        <f t="shared" si="475"/>
        <v>854333</v>
      </c>
      <c r="X342" s="67">
        <f t="shared" si="419"/>
        <v>27.892033953640222</v>
      </c>
      <c r="Y342" s="51"/>
      <c r="Z342" s="51"/>
      <c r="AA342" s="48">
        <f t="shared" si="440"/>
        <v>0</v>
      </c>
    </row>
    <row r="343" spans="1:27" ht="69.75" customHeight="1" x14ac:dyDescent="0.25">
      <c r="A343" s="70" t="s">
        <v>174</v>
      </c>
      <c r="B343" s="40"/>
      <c r="C343" s="40"/>
      <c r="D343" s="40"/>
      <c r="E343" s="4">
        <v>853</v>
      </c>
      <c r="F343" s="21" t="s">
        <v>173</v>
      </c>
      <c r="G343" s="21" t="s">
        <v>10</v>
      </c>
      <c r="H343" s="66" t="s">
        <v>57</v>
      </c>
      <c r="I343" s="21"/>
      <c r="J343" s="17">
        <f t="shared" ref="J343:W345" si="476">J344</f>
        <v>763000</v>
      </c>
      <c r="K343" s="17">
        <f t="shared" si="476"/>
        <v>763000</v>
      </c>
      <c r="L343" s="17">
        <f t="shared" si="476"/>
        <v>0</v>
      </c>
      <c r="M343" s="17">
        <f t="shared" si="476"/>
        <v>0</v>
      </c>
      <c r="N343" s="17">
        <f t="shared" si="476"/>
        <v>0</v>
      </c>
      <c r="O343" s="17">
        <f t="shared" si="476"/>
        <v>0</v>
      </c>
      <c r="P343" s="17">
        <f t="shared" si="476"/>
        <v>0</v>
      </c>
      <c r="Q343" s="17">
        <f t="shared" si="476"/>
        <v>0</v>
      </c>
      <c r="R343" s="17">
        <f t="shared" si="476"/>
        <v>763000</v>
      </c>
      <c r="S343" s="17">
        <f t="shared" si="476"/>
        <v>763000</v>
      </c>
      <c r="T343" s="17">
        <f t="shared" si="476"/>
        <v>0</v>
      </c>
      <c r="U343" s="17">
        <f t="shared" si="476"/>
        <v>0</v>
      </c>
      <c r="V343" s="17">
        <f t="shared" si="476"/>
        <v>763000</v>
      </c>
      <c r="W343" s="17">
        <f t="shared" si="476"/>
        <v>254332</v>
      </c>
      <c r="X343" s="67">
        <f t="shared" si="419"/>
        <v>33.333158584534736</v>
      </c>
      <c r="Y343" s="52"/>
      <c r="Z343" s="52"/>
      <c r="AA343" s="48">
        <f t="shared" si="440"/>
        <v>0</v>
      </c>
    </row>
    <row r="344" spans="1:27" ht="29.25" customHeight="1" x14ac:dyDescent="0.25">
      <c r="A344" s="68" t="s">
        <v>250</v>
      </c>
      <c r="B344" s="40"/>
      <c r="C344" s="40"/>
      <c r="D344" s="40"/>
      <c r="E344" s="4">
        <v>853</v>
      </c>
      <c r="F344" s="21" t="s">
        <v>173</v>
      </c>
      <c r="G344" s="21" t="s">
        <v>10</v>
      </c>
      <c r="H344" s="66" t="s">
        <v>195</v>
      </c>
      <c r="I344" s="21"/>
      <c r="J344" s="18">
        <f t="shared" si="476"/>
        <v>763000</v>
      </c>
      <c r="K344" s="18">
        <f t="shared" si="476"/>
        <v>763000</v>
      </c>
      <c r="L344" s="18">
        <f t="shared" si="476"/>
        <v>0</v>
      </c>
      <c r="M344" s="18">
        <f t="shared" si="476"/>
        <v>0</v>
      </c>
      <c r="N344" s="18">
        <f t="shared" si="476"/>
        <v>0</v>
      </c>
      <c r="O344" s="18">
        <f t="shared" si="476"/>
        <v>0</v>
      </c>
      <c r="P344" s="18">
        <f t="shared" si="476"/>
        <v>0</v>
      </c>
      <c r="Q344" s="18">
        <f t="shared" si="476"/>
        <v>0</v>
      </c>
      <c r="R344" s="18">
        <f t="shared" si="476"/>
        <v>763000</v>
      </c>
      <c r="S344" s="18">
        <f t="shared" si="476"/>
        <v>763000</v>
      </c>
      <c r="T344" s="18">
        <f t="shared" si="476"/>
        <v>0</v>
      </c>
      <c r="U344" s="18">
        <f t="shared" si="476"/>
        <v>0</v>
      </c>
      <c r="V344" s="18">
        <f t="shared" si="476"/>
        <v>763000</v>
      </c>
      <c r="W344" s="18">
        <f t="shared" si="476"/>
        <v>254332</v>
      </c>
      <c r="X344" s="67">
        <f t="shared" si="419"/>
        <v>33.333158584534736</v>
      </c>
      <c r="Y344" s="48"/>
      <c r="Z344" s="48"/>
      <c r="AA344" s="48">
        <f t="shared" si="440"/>
        <v>0</v>
      </c>
    </row>
    <row r="345" spans="1:27" ht="18" customHeight="1" x14ac:dyDescent="0.25">
      <c r="A345" s="41" t="s">
        <v>38</v>
      </c>
      <c r="B345" s="63"/>
      <c r="C345" s="63"/>
      <c r="D345" s="63"/>
      <c r="E345" s="4">
        <v>853</v>
      </c>
      <c r="F345" s="2" t="s">
        <v>173</v>
      </c>
      <c r="G345" s="2" t="s">
        <v>10</v>
      </c>
      <c r="H345" s="66" t="s">
        <v>195</v>
      </c>
      <c r="I345" s="2" t="s">
        <v>39</v>
      </c>
      <c r="J345" s="18">
        <f t="shared" si="476"/>
        <v>763000</v>
      </c>
      <c r="K345" s="18">
        <f t="shared" si="476"/>
        <v>763000</v>
      </c>
      <c r="L345" s="18">
        <f t="shared" si="476"/>
        <v>0</v>
      </c>
      <c r="M345" s="18">
        <f t="shared" si="476"/>
        <v>0</v>
      </c>
      <c r="N345" s="18">
        <f t="shared" si="476"/>
        <v>0</v>
      </c>
      <c r="O345" s="18">
        <f t="shared" si="476"/>
        <v>0</v>
      </c>
      <c r="P345" s="18">
        <f t="shared" si="476"/>
        <v>0</v>
      </c>
      <c r="Q345" s="18">
        <f t="shared" si="476"/>
        <v>0</v>
      </c>
      <c r="R345" s="18">
        <f t="shared" si="476"/>
        <v>763000</v>
      </c>
      <c r="S345" s="18">
        <f t="shared" si="476"/>
        <v>763000</v>
      </c>
      <c r="T345" s="18">
        <f t="shared" si="476"/>
        <v>0</v>
      </c>
      <c r="U345" s="18">
        <f t="shared" si="476"/>
        <v>0</v>
      </c>
      <c r="V345" s="18">
        <f t="shared" si="476"/>
        <v>763000</v>
      </c>
      <c r="W345" s="18">
        <f t="shared" si="476"/>
        <v>254332</v>
      </c>
      <c r="X345" s="67">
        <f t="shared" si="419"/>
        <v>33.333158584534736</v>
      </c>
      <c r="Y345" s="48"/>
      <c r="Z345" s="48"/>
      <c r="AA345" s="48">
        <f t="shared" si="440"/>
        <v>0</v>
      </c>
    </row>
    <row r="346" spans="1:27" ht="18" customHeight="1" x14ac:dyDescent="0.25">
      <c r="A346" s="41" t="s">
        <v>178</v>
      </c>
      <c r="B346" s="63"/>
      <c r="C346" s="63"/>
      <c r="D346" s="63"/>
      <c r="E346" s="4">
        <v>853</v>
      </c>
      <c r="F346" s="2" t="s">
        <v>173</v>
      </c>
      <c r="G346" s="2" t="s">
        <v>10</v>
      </c>
      <c r="H346" s="66" t="s">
        <v>195</v>
      </c>
      <c r="I346" s="2" t="s">
        <v>176</v>
      </c>
      <c r="J346" s="18">
        <v>763000</v>
      </c>
      <c r="K346" s="18">
        <f>J346</f>
        <v>763000</v>
      </c>
      <c r="L346" s="18"/>
      <c r="M346" s="18"/>
      <c r="N346" s="18"/>
      <c r="O346" s="18">
        <f>N346</f>
        <v>0</v>
      </c>
      <c r="P346" s="18"/>
      <c r="Q346" s="18"/>
      <c r="R346" s="18">
        <v>763000</v>
      </c>
      <c r="S346" s="18">
        <f t="shared" si="453"/>
        <v>763000</v>
      </c>
      <c r="T346" s="18">
        <f t="shared" si="454"/>
        <v>0</v>
      </c>
      <c r="U346" s="18">
        <f t="shared" si="455"/>
        <v>0</v>
      </c>
      <c r="V346" s="18">
        <v>763000</v>
      </c>
      <c r="W346" s="18">
        <v>254332</v>
      </c>
      <c r="X346" s="67">
        <f t="shared" si="419"/>
        <v>33.333158584534736</v>
      </c>
      <c r="Y346" s="48"/>
      <c r="Z346" s="48"/>
      <c r="AA346" s="48">
        <f t="shared" si="440"/>
        <v>0</v>
      </c>
    </row>
    <row r="347" spans="1:27" x14ac:dyDescent="0.25">
      <c r="A347" s="83" t="s">
        <v>177</v>
      </c>
      <c r="B347" s="37"/>
      <c r="C347" s="37"/>
      <c r="D347" s="37"/>
      <c r="E347" s="4">
        <v>853</v>
      </c>
      <c r="F347" s="16" t="s">
        <v>173</v>
      </c>
      <c r="G347" s="16" t="s">
        <v>52</v>
      </c>
      <c r="H347" s="66" t="s">
        <v>57</v>
      </c>
      <c r="I347" s="16"/>
      <c r="J347" s="19">
        <f t="shared" ref="J347:W347" si="477">J348</f>
        <v>2000000</v>
      </c>
      <c r="K347" s="19">
        <f t="shared" si="477"/>
        <v>0</v>
      </c>
      <c r="L347" s="19">
        <f t="shared" si="477"/>
        <v>2000000</v>
      </c>
      <c r="M347" s="19">
        <f t="shared" si="477"/>
        <v>0</v>
      </c>
      <c r="N347" s="19">
        <f t="shared" si="477"/>
        <v>300000</v>
      </c>
      <c r="O347" s="19">
        <f t="shared" si="477"/>
        <v>0</v>
      </c>
      <c r="P347" s="19">
        <f t="shared" si="477"/>
        <v>300000</v>
      </c>
      <c r="Q347" s="19">
        <f t="shared" si="477"/>
        <v>0</v>
      </c>
      <c r="R347" s="19">
        <f t="shared" si="477"/>
        <v>2300000</v>
      </c>
      <c r="S347" s="19">
        <f t="shared" si="477"/>
        <v>0</v>
      </c>
      <c r="T347" s="19">
        <f t="shared" si="477"/>
        <v>2300000</v>
      </c>
      <c r="U347" s="19">
        <f t="shared" si="477"/>
        <v>0</v>
      </c>
      <c r="V347" s="19">
        <f t="shared" si="477"/>
        <v>2300000</v>
      </c>
      <c r="W347" s="19">
        <f t="shared" si="477"/>
        <v>600001</v>
      </c>
      <c r="X347" s="67">
        <f t="shared" si="419"/>
        <v>26.087</v>
      </c>
      <c r="Y347" s="47"/>
      <c r="Z347" s="47"/>
      <c r="AA347" s="48">
        <f t="shared" si="440"/>
        <v>0</v>
      </c>
    </row>
    <row r="348" spans="1:27" ht="60" x14ac:dyDescent="0.25">
      <c r="A348" s="41" t="s">
        <v>191</v>
      </c>
      <c r="B348" s="65"/>
      <c r="C348" s="65"/>
      <c r="D348" s="65"/>
      <c r="E348" s="4">
        <v>853</v>
      </c>
      <c r="F348" s="2" t="s">
        <v>173</v>
      </c>
      <c r="G348" s="2" t="s">
        <v>52</v>
      </c>
      <c r="H348" s="66" t="s">
        <v>175</v>
      </c>
      <c r="I348" s="2"/>
      <c r="J348" s="18">
        <f t="shared" ref="J348:W349" si="478">J349</f>
        <v>2000000</v>
      </c>
      <c r="K348" s="18">
        <f t="shared" si="478"/>
        <v>0</v>
      </c>
      <c r="L348" s="18">
        <f t="shared" si="478"/>
        <v>2000000</v>
      </c>
      <c r="M348" s="18">
        <f t="shared" si="478"/>
        <v>0</v>
      </c>
      <c r="N348" s="18">
        <f t="shared" si="478"/>
        <v>300000</v>
      </c>
      <c r="O348" s="18">
        <f t="shared" si="478"/>
        <v>0</v>
      </c>
      <c r="P348" s="18">
        <f t="shared" si="478"/>
        <v>300000</v>
      </c>
      <c r="Q348" s="18">
        <f t="shared" si="478"/>
        <v>0</v>
      </c>
      <c r="R348" s="18">
        <f t="shared" si="478"/>
        <v>2300000</v>
      </c>
      <c r="S348" s="18">
        <f t="shared" si="478"/>
        <v>0</v>
      </c>
      <c r="T348" s="18">
        <f t="shared" si="478"/>
        <v>2300000</v>
      </c>
      <c r="U348" s="18">
        <f t="shared" si="478"/>
        <v>0</v>
      </c>
      <c r="V348" s="18">
        <f t="shared" si="478"/>
        <v>2300000</v>
      </c>
      <c r="W348" s="18">
        <f t="shared" si="478"/>
        <v>600001</v>
      </c>
      <c r="X348" s="67">
        <f t="shared" si="419"/>
        <v>26.087</v>
      </c>
      <c r="Y348" s="48"/>
      <c r="Z348" s="48"/>
      <c r="AA348" s="48">
        <f t="shared" si="440"/>
        <v>0</v>
      </c>
    </row>
    <row r="349" spans="1:27" s="29" customFormat="1" ht="18" customHeight="1" x14ac:dyDescent="0.25">
      <c r="A349" s="41" t="s">
        <v>38</v>
      </c>
      <c r="B349" s="65"/>
      <c r="C349" s="65"/>
      <c r="D349" s="65"/>
      <c r="E349" s="4">
        <v>853</v>
      </c>
      <c r="F349" s="2" t="s">
        <v>173</v>
      </c>
      <c r="G349" s="2" t="s">
        <v>52</v>
      </c>
      <c r="H349" s="66" t="s">
        <v>175</v>
      </c>
      <c r="I349" s="2" t="s">
        <v>39</v>
      </c>
      <c r="J349" s="18">
        <f t="shared" si="478"/>
        <v>2000000</v>
      </c>
      <c r="K349" s="18">
        <f t="shared" si="478"/>
        <v>0</v>
      </c>
      <c r="L349" s="18">
        <f t="shared" si="478"/>
        <v>2000000</v>
      </c>
      <c r="M349" s="18">
        <f t="shared" si="478"/>
        <v>0</v>
      </c>
      <c r="N349" s="18">
        <f t="shared" si="478"/>
        <v>300000</v>
      </c>
      <c r="O349" s="18">
        <f t="shared" si="478"/>
        <v>0</v>
      </c>
      <c r="P349" s="18">
        <f t="shared" si="478"/>
        <v>300000</v>
      </c>
      <c r="Q349" s="18">
        <f t="shared" si="478"/>
        <v>0</v>
      </c>
      <c r="R349" s="18">
        <f t="shared" si="478"/>
        <v>2300000</v>
      </c>
      <c r="S349" s="18">
        <f t="shared" si="478"/>
        <v>0</v>
      </c>
      <c r="T349" s="18">
        <f t="shared" si="478"/>
        <v>2300000</v>
      </c>
      <c r="U349" s="18">
        <f t="shared" si="478"/>
        <v>0</v>
      </c>
      <c r="V349" s="18">
        <f t="shared" si="478"/>
        <v>2300000</v>
      </c>
      <c r="W349" s="18">
        <f t="shared" si="478"/>
        <v>600001</v>
      </c>
      <c r="X349" s="67">
        <f t="shared" si="419"/>
        <v>26.087</v>
      </c>
      <c r="Y349" s="48"/>
      <c r="Z349" s="48"/>
      <c r="AA349" s="48">
        <f t="shared" si="440"/>
        <v>0</v>
      </c>
    </row>
    <row r="350" spans="1:27" s="29" customFormat="1" ht="18" customHeight="1" x14ac:dyDescent="0.25">
      <c r="A350" s="41" t="s">
        <v>178</v>
      </c>
      <c r="B350" s="65"/>
      <c r="C350" s="65"/>
      <c r="D350" s="65"/>
      <c r="E350" s="4">
        <v>853</v>
      </c>
      <c r="F350" s="2" t="s">
        <v>173</v>
      </c>
      <c r="G350" s="2" t="s">
        <v>52</v>
      </c>
      <c r="H350" s="66" t="s">
        <v>175</v>
      </c>
      <c r="I350" s="2" t="s">
        <v>176</v>
      </c>
      <c r="J350" s="18">
        <v>2000000</v>
      </c>
      <c r="K350" s="18"/>
      <c r="L350" s="18">
        <f>J350</f>
        <v>2000000</v>
      </c>
      <c r="M350" s="18"/>
      <c r="N350" s="18">
        <v>300000</v>
      </c>
      <c r="O350" s="18"/>
      <c r="P350" s="18">
        <f>N350</f>
        <v>300000</v>
      </c>
      <c r="Q350" s="18"/>
      <c r="R350" s="18">
        <v>2300000</v>
      </c>
      <c r="S350" s="18">
        <f t="shared" si="453"/>
        <v>0</v>
      </c>
      <c r="T350" s="18">
        <f t="shared" si="454"/>
        <v>2300000</v>
      </c>
      <c r="U350" s="18">
        <f t="shared" si="455"/>
        <v>0</v>
      </c>
      <c r="V350" s="18">
        <v>2300000</v>
      </c>
      <c r="W350" s="18">
        <v>600001</v>
      </c>
      <c r="X350" s="67">
        <f t="shared" si="419"/>
        <v>26.087</v>
      </c>
      <c r="Y350" s="48"/>
      <c r="Z350" s="48"/>
      <c r="AA350" s="48">
        <f t="shared" si="440"/>
        <v>0</v>
      </c>
    </row>
    <row r="351" spans="1:27" s="20" customFormat="1" ht="30" customHeight="1" x14ac:dyDescent="0.25">
      <c r="A351" s="68" t="s">
        <v>179</v>
      </c>
      <c r="B351" s="69"/>
      <c r="C351" s="69"/>
      <c r="D351" s="69"/>
      <c r="E351" s="69">
        <v>854</v>
      </c>
      <c r="F351" s="69"/>
      <c r="G351" s="14"/>
      <c r="H351" s="70" t="s">
        <v>57</v>
      </c>
      <c r="I351" s="14"/>
      <c r="J351" s="23">
        <f t="shared" ref="J351:W351" si="479">J352</f>
        <v>348200</v>
      </c>
      <c r="K351" s="23">
        <f t="shared" si="479"/>
        <v>0</v>
      </c>
      <c r="L351" s="23">
        <f t="shared" si="479"/>
        <v>348200</v>
      </c>
      <c r="M351" s="23">
        <f t="shared" si="479"/>
        <v>0</v>
      </c>
      <c r="N351" s="23">
        <f t="shared" si="479"/>
        <v>0</v>
      </c>
      <c r="O351" s="23">
        <f t="shared" si="479"/>
        <v>0</v>
      </c>
      <c r="P351" s="23">
        <f t="shared" si="479"/>
        <v>0</v>
      </c>
      <c r="Q351" s="23">
        <f t="shared" si="479"/>
        <v>0</v>
      </c>
      <c r="R351" s="23">
        <f t="shared" si="479"/>
        <v>348200</v>
      </c>
      <c r="S351" s="23">
        <f t="shared" si="479"/>
        <v>0</v>
      </c>
      <c r="T351" s="23">
        <f t="shared" si="479"/>
        <v>348200</v>
      </c>
      <c r="U351" s="23">
        <f t="shared" si="479"/>
        <v>0</v>
      </c>
      <c r="V351" s="23">
        <f t="shared" si="479"/>
        <v>348200</v>
      </c>
      <c r="W351" s="23">
        <f t="shared" si="479"/>
        <v>77460.41</v>
      </c>
      <c r="X351" s="67">
        <f t="shared" si="419"/>
        <v>22.24595347501436</v>
      </c>
      <c r="Y351" s="46"/>
      <c r="Z351" s="46"/>
      <c r="AA351" s="48">
        <f t="shared" si="440"/>
        <v>0</v>
      </c>
    </row>
    <row r="352" spans="1:27" ht="28.5" x14ac:dyDescent="0.25">
      <c r="A352" s="75" t="s">
        <v>9</v>
      </c>
      <c r="B352" s="30"/>
      <c r="C352" s="30"/>
      <c r="D352" s="30"/>
      <c r="E352" s="34">
        <v>854</v>
      </c>
      <c r="F352" s="14" t="s">
        <v>10</v>
      </c>
      <c r="G352" s="14"/>
      <c r="H352" s="66" t="s">
        <v>57</v>
      </c>
      <c r="I352" s="14"/>
      <c r="J352" s="23">
        <f t="shared" ref="J352:W353" si="480">J353</f>
        <v>348200</v>
      </c>
      <c r="K352" s="23">
        <f t="shared" si="480"/>
        <v>0</v>
      </c>
      <c r="L352" s="23">
        <f t="shared" si="480"/>
        <v>348200</v>
      </c>
      <c r="M352" s="23">
        <f t="shared" si="480"/>
        <v>0</v>
      </c>
      <c r="N352" s="23">
        <f t="shared" si="480"/>
        <v>0</v>
      </c>
      <c r="O352" s="23">
        <f t="shared" si="480"/>
        <v>0</v>
      </c>
      <c r="P352" s="23">
        <f t="shared" si="480"/>
        <v>0</v>
      </c>
      <c r="Q352" s="23">
        <f t="shared" si="480"/>
        <v>0</v>
      </c>
      <c r="R352" s="23">
        <f t="shared" si="480"/>
        <v>348200</v>
      </c>
      <c r="S352" s="23">
        <f t="shared" si="480"/>
        <v>0</v>
      </c>
      <c r="T352" s="23">
        <f t="shared" si="480"/>
        <v>348200</v>
      </c>
      <c r="U352" s="23">
        <f t="shared" si="480"/>
        <v>0</v>
      </c>
      <c r="V352" s="23">
        <f t="shared" si="480"/>
        <v>348200</v>
      </c>
      <c r="W352" s="23">
        <f t="shared" si="480"/>
        <v>77460.41</v>
      </c>
      <c r="X352" s="67">
        <f t="shared" si="419"/>
        <v>22.24595347501436</v>
      </c>
      <c r="Y352" s="46"/>
      <c r="Z352" s="46"/>
      <c r="AA352" s="48">
        <f t="shared" si="440"/>
        <v>0</v>
      </c>
    </row>
    <row r="353" spans="1:27" ht="87" customHeight="1" x14ac:dyDescent="0.25">
      <c r="A353" s="70" t="s">
        <v>180</v>
      </c>
      <c r="B353" s="40"/>
      <c r="C353" s="40"/>
      <c r="D353" s="40"/>
      <c r="E353" s="62">
        <v>854</v>
      </c>
      <c r="F353" s="16" t="s">
        <v>10</v>
      </c>
      <c r="G353" s="16" t="s">
        <v>54</v>
      </c>
      <c r="H353" s="66" t="s">
        <v>57</v>
      </c>
      <c r="I353" s="16"/>
      <c r="J353" s="19">
        <f t="shared" si="480"/>
        <v>348200</v>
      </c>
      <c r="K353" s="19">
        <f t="shared" si="480"/>
        <v>0</v>
      </c>
      <c r="L353" s="19">
        <f t="shared" si="480"/>
        <v>348200</v>
      </c>
      <c r="M353" s="19">
        <f t="shared" si="480"/>
        <v>0</v>
      </c>
      <c r="N353" s="19">
        <f t="shared" si="480"/>
        <v>0</v>
      </c>
      <c r="O353" s="19">
        <f t="shared" si="480"/>
        <v>0</v>
      </c>
      <c r="P353" s="19">
        <f t="shared" si="480"/>
        <v>0</v>
      </c>
      <c r="Q353" s="19">
        <f t="shared" si="480"/>
        <v>0</v>
      </c>
      <c r="R353" s="19">
        <f t="shared" si="480"/>
        <v>348200</v>
      </c>
      <c r="S353" s="19">
        <f t="shared" si="480"/>
        <v>0</v>
      </c>
      <c r="T353" s="19">
        <f t="shared" si="480"/>
        <v>348200</v>
      </c>
      <c r="U353" s="19">
        <f t="shared" si="480"/>
        <v>0</v>
      </c>
      <c r="V353" s="19">
        <f t="shared" si="480"/>
        <v>348200</v>
      </c>
      <c r="W353" s="19">
        <f t="shared" si="480"/>
        <v>77460.41</v>
      </c>
      <c r="X353" s="67">
        <f t="shared" ref="X353:X371" si="481">W353/V353*100</f>
        <v>22.24595347501436</v>
      </c>
      <c r="Y353" s="47"/>
      <c r="Z353" s="47"/>
      <c r="AA353" s="48">
        <f t="shared" si="440"/>
        <v>0</v>
      </c>
    </row>
    <row r="354" spans="1:27" ht="60" x14ac:dyDescent="0.25">
      <c r="A354" s="41" t="s">
        <v>18</v>
      </c>
      <c r="B354" s="62"/>
      <c r="C354" s="62"/>
      <c r="D354" s="62"/>
      <c r="E354" s="62">
        <v>854</v>
      </c>
      <c r="F354" s="2" t="s">
        <v>15</v>
      </c>
      <c r="G354" s="2" t="s">
        <v>54</v>
      </c>
      <c r="H354" s="66" t="s">
        <v>181</v>
      </c>
      <c r="I354" s="2"/>
      <c r="J354" s="18">
        <f>J355+J357</f>
        <v>348200</v>
      </c>
      <c r="K354" s="18">
        <f t="shared" ref="K354:U354" si="482">K355+K357</f>
        <v>0</v>
      </c>
      <c r="L354" s="18">
        <f t="shared" si="482"/>
        <v>348200</v>
      </c>
      <c r="M354" s="18">
        <f t="shared" si="482"/>
        <v>0</v>
      </c>
      <c r="N354" s="18">
        <f t="shared" si="482"/>
        <v>0</v>
      </c>
      <c r="O354" s="18">
        <f t="shared" ref="O354" si="483">O355+O357</f>
        <v>0</v>
      </c>
      <c r="P354" s="18">
        <f t="shared" ref="P354" si="484">P355+P357</f>
        <v>0</v>
      </c>
      <c r="Q354" s="18">
        <f t="shared" ref="Q354:R354" si="485">Q355+Q357</f>
        <v>0</v>
      </c>
      <c r="R354" s="18">
        <f t="shared" si="485"/>
        <v>348200</v>
      </c>
      <c r="S354" s="18">
        <f t="shared" si="482"/>
        <v>0</v>
      </c>
      <c r="T354" s="18">
        <f t="shared" si="482"/>
        <v>348200</v>
      </c>
      <c r="U354" s="18">
        <f t="shared" si="482"/>
        <v>0</v>
      </c>
      <c r="V354" s="18">
        <f t="shared" ref="V354:W354" si="486">V355+V357</f>
        <v>348200</v>
      </c>
      <c r="W354" s="18">
        <f t="shared" si="486"/>
        <v>77460.41</v>
      </c>
      <c r="X354" s="67">
        <f t="shared" si="481"/>
        <v>22.24595347501436</v>
      </c>
      <c r="Y354" s="48"/>
      <c r="Z354" s="48"/>
      <c r="AA354" s="48">
        <f t="shared" si="440"/>
        <v>0</v>
      </c>
    </row>
    <row r="355" spans="1:27" ht="135" x14ac:dyDescent="0.25">
      <c r="A355" s="41" t="s">
        <v>14</v>
      </c>
      <c r="B355" s="62"/>
      <c r="C355" s="62"/>
      <c r="D355" s="62"/>
      <c r="E355" s="62">
        <v>854</v>
      </c>
      <c r="F355" s="2" t="s">
        <v>10</v>
      </c>
      <c r="G355" s="2" t="s">
        <v>54</v>
      </c>
      <c r="H355" s="66" t="s">
        <v>181</v>
      </c>
      <c r="I355" s="2" t="s">
        <v>16</v>
      </c>
      <c r="J355" s="18">
        <f t="shared" ref="J355:W355" si="487">J356</f>
        <v>289500</v>
      </c>
      <c r="K355" s="18">
        <f t="shared" si="487"/>
        <v>0</v>
      </c>
      <c r="L355" s="18">
        <f t="shared" si="487"/>
        <v>289500</v>
      </c>
      <c r="M355" s="18">
        <f t="shared" si="487"/>
        <v>0</v>
      </c>
      <c r="N355" s="18">
        <f t="shared" si="487"/>
        <v>0</v>
      </c>
      <c r="O355" s="18">
        <f t="shared" si="487"/>
        <v>0</v>
      </c>
      <c r="P355" s="18">
        <f t="shared" si="487"/>
        <v>0</v>
      </c>
      <c r="Q355" s="18">
        <f t="shared" si="487"/>
        <v>0</v>
      </c>
      <c r="R355" s="18">
        <f t="shared" si="487"/>
        <v>289500</v>
      </c>
      <c r="S355" s="18">
        <f t="shared" si="487"/>
        <v>0</v>
      </c>
      <c r="T355" s="18">
        <f t="shared" si="487"/>
        <v>289500</v>
      </c>
      <c r="U355" s="18">
        <f t="shared" si="487"/>
        <v>0</v>
      </c>
      <c r="V355" s="18">
        <f t="shared" si="487"/>
        <v>289500</v>
      </c>
      <c r="W355" s="18">
        <f t="shared" si="487"/>
        <v>68522.89</v>
      </c>
      <c r="X355" s="67">
        <f t="shared" si="481"/>
        <v>23.6693920552677</v>
      </c>
      <c r="Y355" s="48"/>
      <c r="Z355" s="48"/>
      <c r="AA355" s="48">
        <f t="shared" si="440"/>
        <v>0</v>
      </c>
    </row>
    <row r="356" spans="1:27" ht="45" x14ac:dyDescent="0.25">
      <c r="A356" s="41" t="s">
        <v>227</v>
      </c>
      <c r="B356" s="62"/>
      <c r="C356" s="62"/>
      <c r="D356" s="62"/>
      <c r="E356" s="62">
        <v>854</v>
      </c>
      <c r="F356" s="2" t="s">
        <v>10</v>
      </c>
      <c r="G356" s="2" t="s">
        <v>54</v>
      </c>
      <c r="H356" s="66" t="s">
        <v>181</v>
      </c>
      <c r="I356" s="2" t="s">
        <v>17</v>
      </c>
      <c r="J356" s="18">
        <v>289500</v>
      </c>
      <c r="K356" s="18"/>
      <c r="L356" s="18">
        <f>J356</f>
        <v>289500</v>
      </c>
      <c r="M356" s="18"/>
      <c r="N356" s="18"/>
      <c r="O356" s="18"/>
      <c r="P356" s="18">
        <f>N356</f>
        <v>0</v>
      </c>
      <c r="Q356" s="18"/>
      <c r="R356" s="18">
        <f>222400+67100</f>
        <v>289500</v>
      </c>
      <c r="S356" s="18">
        <f t="shared" si="453"/>
        <v>0</v>
      </c>
      <c r="T356" s="18">
        <f t="shared" si="454"/>
        <v>289500</v>
      </c>
      <c r="U356" s="18">
        <f t="shared" si="455"/>
        <v>0</v>
      </c>
      <c r="V356" s="18">
        <f>222400+67100</f>
        <v>289500</v>
      </c>
      <c r="W356" s="18">
        <f>57583.06+10939.83</f>
        <v>68522.89</v>
      </c>
      <c r="X356" s="67">
        <f t="shared" si="481"/>
        <v>23.6693920552677</v>
      </c>
      <c r="Y356" s="48"/>
      <c r="Z356" s="48"/>
      <c r="AA356" s="48">
        <f t="shared" si="440"/>
        <v>0</v>
      </c>
    </row>
    <row r="357" spans="1:27" ht="60" x14ac:dyDescent="0.25">
      <c r="A357" s="41" t="s">
        <v>20</v>
      </c>
      <c r="B357" s="62"/>
      <c r="C357" s="62"/>
      <c r="D357" s="62"/>
      <c r="E357" s="62">
        <v>854</v>
      </c>
      <c r="F357" s="2" t="s">
        <v>10</v>
      </c>
      <c r="G357" s="2" t="s">
        <v>54</v>
      </c>
      <c r="H357" s="66" t="s">
        <v>181</v>
      </c>
      <c r="I357" s="2" t="s">
        <v>21</v>
      </c>
      <c r="J357" s="18">
        <f t="shared" ref="J357:W357" si="488">J358</f>
        <v>58700</v>
      </c>
      <c r="K357" s="18">
        <f t="shared" si="488"/>
        <v>0</v>
      </c>
      <c r="L357" s="18">
        <f t="shared" si="488"/>
        <v>58700</v>
      </c>
      <c r="M357" s="18">
        <f t="shared" si="488"/>
        <v>0</v>
      </c>
      <c r="N357" s="18">
        <f t="shared" si="488"/>
        <v>0</v>
      </c>
      <c r="O357" s="18">
        <f t="shared" si="488"/>
        <v>0</v>
      </c>
      <c r="P357" s="18">
        <f t="shared" si="488"/>
        <v>0</v>
      </c>
      <c r="Q357" s="18">
        <f t="shared" si="488"/>
        <v>0</v>
      </c>
      <c r="R357" s="18">
        <f t="shared" si="488"/>
        <v>58700</v>
      </c>
      <c r="S357" s="18">
        <f t="shared" si="488"/>
        <v>0</v>
      </c>
      <c r="T357" s="18">
        <f t="shared" si="488"/>
        <v>58700</v>
      </c>
      <c r="U357" s="18">
        <f t="shared" si="488"/>
        <v>0</v>
      </c>
      <c r="V357" s="18">
        <f t="shared" si="488"/>
        <v>58700</v>
      </c>
      <c r="W357" s="18">
        <f t="shared" si="488"/>
        <v>8937.52</v>
      </c>
      <c r="X357" s="67">
        <f t="shared" si="481"/>
        <v>15.225758091993185</v>
      </c>
      <c r="Y357" s="48"/>
      <c r="Z357" s="48"/>
      <c r="AA357" s="48">
        <f t="shared" si="440"/>
        <v>0</v>
      </c>
    </row>
    <row r="358" spans="1:27" ht="60" x14ac:dyDescent="0.25">
      <c r="A358" s="41" t="s">
        <v>8</v>
      </c>
      <c r="B358" s="62"/>
      <c r="C358" s="62"/>
      <c r="D358" s="62"/>
      <c r="E358" s="62">
        <v>854</v>
      </c>
      <c r="F358" s="2" t="s">
        <v>10</v>
      </c>
      <c r="G358" s="2" t="s">
        <v>54</v>
      </c>
      <c r="H358" s="66" t="s">
        <v>181</v>
      </c>
      <c r="I358" s="2" t="s">
        <v>22</v>
      </c>
      <c r="J358" s="18">
        <v>58700</v>
      </c>
      <c r="K358" s="18"/>
      <c r="L358" s="18">
        <f>J358</f>
        <v>58700</v>
      </c>
      <c r="M358" s="18"/>
      <c r="N358" s="18"/>
      <c r="O358" s="18"/>
      <c r="P358" s="18">
        <f>N358</f>
        <v>0</v>
      </c>
      <c r="Q358" s="18"/>
      <c r="R358" s="18">
        <v>58700</v>
      </c>
      <c r="S358" s="18">
        <f t="shared" si="453"/>
        <v>0</v>
      </c>
      <c r="T358" s="18">
        <f t="shared" si="454"/>
        <v>58700</v>
      </c>
      <c r="U358" s="18">
        <f t="shared" si="455"/>
        <v>0</v>
      </c>
      <c r="V358" s="18">
        <v>58700</v>
      </c>
      <c r="W358" s="18">
        <v>8937.52</v>
      </c>
      <c r="X358" s="67">
        <f t="shared" si="481"/>
        <v>15.225758091993185</v>
      </c>
      <c r="Y358" s="48"/>
      <c r="Z358" s="48"/>
      <c r="AA358" s="48">
        <f t="shared" si="440"/>
        <v>0</v>
      </c>
    </row>
    <row r="359" spans="1:27" s="29" customFormat="1" ht="42.75" x14ac:dyDescent="0.25">
      <c r="A359" s="68" t="s">
        <v>182</v>
      </c>
      <c r="B359" s="69"/>
      <c r="C359" s="69"/>
      <c r="D359" s="69"/>
      <c r="E359" s="58">
        <v>857</v>
      </c>
      <c r="F359" s="69"/>
      <c r="G359" s="14"/>
      <c r="H359" s="70" t="s">
        <v>57</v>
      </c>
      <c r="I359" s="14"/>
      <c r="J359" s="23">
        <f t="shared" ref="J359:W359" si="489">J360</f>
        <v>686500</v>
      </c>
      <c r="K359" s="23">
        <f t="shared" si="489"/>
        <v>0</v>
      </c>
      <c r="L359" s="23">
        <f t="shared" si="489"/>
        <v>668500</v>
      </c>
      <c r="M359" s="23">
        <f t="shared" si="489"/>
        <v>18000</v>
      </c>
      <c r="N359" s="23">
        <f t="shared" si="489"/>
        <v>0</v>
      </c>
      <c r="O359" s="23">
        <f t="shared" si="489"/>
        <v>0</v>
      </c>
      <c r="P359" s="23">
        <f t="shared" si="489"/>
        <v>0</v>
      </c>
      <c r="Q359" s="23">
        <f t="shared" si="489"/>
        <v>0</v>
      </c>
      <c r="R359" s="23">
        <f t="shared" si="489"/>
        <v>686500</v>
      </c>
      <c r="S359" s="23">
        <f t="shared" si="489"/>
        <v>0</v>
      </c>
      <c r="T359" s="23">
        <f t="shared" si="489"/>
        <v>668500</v>
      </c>
      <c r="U359" s="23">
        <f t="shared" si="489"/>
        <v>18000</v>
      </c>
      <c r="V359" s="23">
        <f t="shared" si="489"/>
        <v>686500</v>
      </c>
      <c r="W359" s="23">
        <f t="shared" si="489"/>
        <v>157294.41</v>
      </c>
      <c r="X359" s="67">
        <f t="shared" si="481"/>
        <v>22.912514202476331</v>
      </c>
      <c r="Y359" s="46"/>
      <c r="Z359" s="46"/>
      <c r="AA359" s="48">
        <f t="shared" si="440"/>
        <v>0</v>
      </c>
    </row>
    <row r="360" spans="1:27" s="29" customFormat="1" ht="28.5" x14ac:dyDescent="0.25">
      <c r="A360" s="75" t="s">
        <v>9</v>
      </c>
      <c r="B360" s="30"/>
      <c r="C360" s="30"/>
      <c r="D360" s="30"/>
      <c r="E360" s="58">
        <v>857</v>
      </c>
      <c r="F360" s="14" t="s">
        <v>10</v>
      </c>
      <c r="G360" s="14"/>
      <c r="H360" s="66" t="s">
        <v>57</v>
      </c>
      <c r="I360" s="14"/>
      <c r="J360" s="23">
        <f t="shared" ref="J360:W360" si="490">J361</f>
        <v>686500</v>
      </c>
      <c r="K360" s="23">
        <f t="shared" si="490"/>
        <v>0</v>
      </c>
      <c r="L360" s="23">
        <f t="shared" si="490"/>
        <v>668500</v>
      </c>
      <c r="M360" s="23">
        <f t="shared" si="490"/>
        <v>18000</v>
      </c>
      <c r="N360" s="23">
        <f t="shared" si="490"/>
        <v>0</v>
      </c>
      <c r="O360" s="23">
        <f t="shared" si="490"/>
        <v>0</v>
      </c>
      <c r="P360" s="23">
        <f t="shared" si="490"/>
        <v>0</v>
      </c>
      <c r="Q360" s="23">
        <f t="shared" si="490"/>
        <v>0</v>
      </c>
      <c r="R360" s="23">
        <f t="shared" si="490"/>
        <v>686500</v>
      </c>
      <c r="S360" s="23">
        <f t="shared" si="490"/>
        <v>0</v>
      </c>
      <c r="T360" s="23">
        <f t="shared" si="490"/>
        <v>668500</v>
      </c>
      <c r="U360" s="23">
        <f t="shared" si="490"/>
        <v>18000</v>
      </c>
      <c r="V360" s="23">
        <f t="shared" si="490"/>
        <v>686500</v>
      </c>
      <c r="W360" s="23">
        <f t="shared" si="490"/>
        <v>157294.41</v>
      </c>
      <c r="X360" s="67">
        <f t="shared" si="481"/>
        <v>22.912514202476331</v>
      </c>
      <c r="Y360" s="46"/>
      <c r="Z360" s="46"/>
      <c r="AA360" s="48">
        <f t="shared" si="440"/>
        <v>0</v>
      </c>
    </row>
    <row r="361" spans="1:27" s="20" customFormat="1" ht="90" customHeight="1" x14ac:dyDescent="0.25">
      <c r="A361" s="70" t="s">
        <v>168</v>
      </c>
      <c r="B361" s="40"/>
      <c r="C361" s="40"/>
      <c r="D361" s="40"/>
      <c r="E361" s="62">
        <v>857</v>
      </c>
      <c r="F361" s="16" t="s">
        <v>10</v>
      </c>
      <c r="G361" s="16" t="s">
        <v>127</v>
      </c>
      <c r="H361" s="66" t="s">
        <v>57</v>
      </c>
      <c r="I361" s="16"/>
      <c r="J361" s="19">
        <f t="shared" ref="J361" si="491">J362+J365+J369</f>
        <v>686500</v>
      </c>
      <c r="K361" s="19">
        <f t="shared" ref="K361:U361" si="492">K362+K365+K369</f>
        <v>0</v>
      </c>
      <c r="L361" s="19">
        <f t="shared" si="492"/>
        <v>668500</v>
      </c>
      <c r="M361" s="19">
        <f t="shared" si="492"/>
        <v>18000</v>
      </c>
      <c r="N361" s="19">
        <f t="shared" si="492"/>
        <v>0</v>
      </c>
      <c r="O361" s="19">
        <f t="shared" ref="O361:R361" si="493">O362+O365+O369</f>
        <v>0</v>
      </c>
      <c r="P361" s="19">
        <f t="shared" si="493"/>
        <v>0</v>
      </c>
      <c r="Q361" s="19">
        <f t="shared" si="493"/>
        <v>0</v>
      </c>
      <c r="R361" s="19">
        <f t="shared" si="493"/>
        <v>686500</v>
      </c>
      <c r="S361" s="19">
        <f t="shared" si="492"/>
        <v>0</v>
      </c>
      <c r="T361" s="19">
        <f t="shared" si="492"/>
        <v>668500</v>
      </c>
      <c r="U361" s="19">
        <f t="shared" si="492"/>
        <v>18000</v>
      </c>
      <c r="V361" s="19">
        <f t="shared" ref="V361:W361" si="494">V362+V365+V369</f>
        <v>686500</v>
      </c>
      <c r="W361" s="19">
        <f t="shared" si="494"/>
        <v>157294.41</v>
      </c>
      <c r="X361" s="67">
        <f t="shared" si="481"/>
        <v>22.912514202476331</v>
      </c>
      <c r="Y361" s="47"/>
      <c r="Z361" s="47"/>
      <c r="AA361" s="48">
        <f t="shared" si="440"/>
        <v>0</v>
      </c>
    </row>
    <row r="362" spans="1:27" s="20" customFormat="1" ht="60" x14ac:dyDescent="0.25">
      <c r="A362" s="41" t="s">
        <v>18</v>
      </c>
      <c r="B362" s="40"/>
      <c r="C362" s="40"/>
      <c r="D362" s="40"/>
      <c r="E362" s="62">
        <v>857</v>
      </c>
      <c r="F362" s="2" t="s">
        <v>10</v>
      </c>
      <c r="G362" s="2" t="s">
        <v>127</v>
      </c>
      <c r="H362" s="66" t="s">
        <v>181</v>
      </c>
      <c r="I362" s="2"/>
      <c r="J362" s="18">
        <f t="shared" ref="J362:W362" si="495">J363</f>
        <v>24100</v>
      </c>
      <c r="K362" s="18">
        <f t="shared" si="495"/>
        <v>0</v>
      </c>
      <c r="L362" s="18">
        <f t="shared" si="495"/>
        <v>24100</v>
      </c>
      <c r="M362" s="18">
        <f t="shared" si="495"/>
        <v>0</v>
      </c>
      <c r="N362" s="18">
        <f t="shared" si="495"/>
        <v>0</v>
      </c>
      <c r="O362" s="18">
        <f t="shared" si="495"/>
        <v>0</v>
      </c>
      <c r="P362" s="18">
        <f t="shared" si="495"/>
        <v>0</v>
      </c>
      <c r="Q362" s="18">
        <f t="shared" si="495"/>
        <v>0</v>
      </c>
      <c r="R362" s="18">
        <f t="shared" si="495"/>
        <v>24100</v>
      </c>
      <c r="S362" s="18">
        <f t="shared" si="495"/>
        <v>0</v>
      </c>
      <c r="T362" s="18">
        <f t="shared" si="495"/>
        <v>24100</v>
      </c>
      <c r="U362" s="18">
        <f t="shared" si="495"/>
        <v>0</v>
      </c>
      <c r="V362" s="18">
        <f t="shared" si="495"/>
        <v>24100</v>
      </c>
      <c r="W362" s="18">
        <f t="shared" si="495"/>
        <v>4500</v>
      </c>
      <c r="X362" s="67">
        <f t="shared" si="481"/>
        <v>18.672199170124482</v>
      </c>
      <c r="Y362" s="48"/>
      <c r="Z362" s="48"/>
      <c r="AA362" s="48">
        <f t="shared" si="440"/>
        <v>0</v>
      </c>
    </row>
    <row r="363" spans="1:27" s="20" customFormat="1" ht="60" x14ac:dyDescent="0.25">
      <c r="A363" s="41" t="s">
        <v>20</v>
      </c>
      <c r="B363" s="63"/>
      <c r="C363" s="63"/>
      <c r="D363" s="2" t="s">
        <v>10</v>
      </c>
      <c r="E363" s="62">
        <v>857</v>
      </c>
      <c r="F363" s="2" t="s">
        <v>10</v>
      </c>
      <c r="G363" s="2" t="s">
        <v>127</v>
      </c>
      <c r="H363" s="66" t="s">
        <v>181</v>
      </c>
      <c r="I363" s="2" t="s">
        <v>21</v>
      </c>
      <c r="J363" s="18">
        <f t="shared" ref="J363:W363" si="496">J364</f>
        <v>24100</v>
      </c>
      <c r="K363" s="18">
        <f t="shared" si="496"/>
        <v>0</v>
      </c>
      <c r="L363" s="18">
        <f t="shared" si="496"/>
        <v>24100</v>
      </c>
      <c r="M363" s="18">
        <f t="shared" si="496"/>
        <v>0</v>
      </c>
      <c r="N363" s="18">
        <f t="shared" si="496"/>
        <v>0</v>
      </c>
      <c r="O363" s="18">
        <f t="shared" si="496"/>
        <v>0</v>
      </c>
      <c r="P363" s="18">
        <f t="shared" si="496"/>
        <v>0</v>
      </c>
      <c r="Q363" s="18">
        <f t="shared" si="496"/>
        <v>0</v>
      </c>
      <c r="R363" s="18">
        <f t="shared" si="496"/>
        <v>24100</v>
      </c>
      <c r="S363" s="18">
        <f t="shared" si="496"/>
        <v>0</v>
      </c>
      <c r="T363" s="18">
        <f t="shared" si="496"/>
        <v>24100</v>
      </c>
      <c r="U363" s="18">
        <f t="shared" si="496"/>
        <v>0</v>
      </c>
      <c r="V363" s="18">
        <f t="shared" si="496"/>
        <v>24100</v>
      </c>
      <c r="W363" s="18">
        <f t="shared" si="496"/>
        <v>4500</v>
      </c>
      <c r="X363" s="67">
        <f t="shared" si="481"/>
        <v>18.672199170124482</v>
      </c>
      <c r="Y363" s="48"/>
      <c r="Z363" s="48"/>
      <c r="AA363" s="48">
        <f t="shared" si="440"/>
        <v>0</v>
      </c>
    </row>
    <row r="364" spans="1:27" s="20" customFormat="1" ht="60" x14ac:dyDescent="0.25">
      <c r="A364" s="41" t="s">
        <v>8</v>
      </c>
      <c r="B364" s="65"/>
      <c r="C364" s="65"/>
      <c r="D364" s="2" t="s">
        <v>10</v>
      </c>
      <c r="E364" s="62">
        <v>857</v>
      </c>
      <c r="F364" s="2" t="s">
        <v>10</v>
      </c>
      <c r="G364" s="2" t="s">
        <v>127</v>
      </c>
      <c r="H364" s="66" t="s">
        <v>181</v>
      </c>
      <c r="I364" s="2" t="s">
        <v>22</v>
      </c>
      <c r="J364" s="18">
        <v>24100</v>
      </c>
      <c r="K364" s="18"/>
      <c r="L364" s="18">
        <f>J364</f>
        <v>24100</v>
      </c>
      <c r="M364" s="18"/>
      <c r="N364" s="18"/>
      <c r="O364" s="18"/>
      <c r="P364" s="18">
        <f>N364</f>
        <v>0</v>
      </c>
      <c r="Q364" s="18"/>
      <c r="R364" s="18">
        <v>24100</v>
      </c>
      <c r="S364" s="18">
        <f t="shared" si="453"/>
        <v>0</v>
      </c>
      <c r="T364" s="18">
        <f t="shared" si="454"/>
        <v>24100</v>
      </c>
      <c r="U364" s="18">
        <f t="shared" si="455"/>
        <v>0</v>
      </c>
      <c r="V364" s="18">
        <v>24100</v>
      </c>
      <c r="W364" s="18">
        <v>4500</v>
      </c>
      <c r="X364" s="67">
        <f t="shared" si="481"/>
        <v>18.672199170124482</v>
      </c>
      <c r="Y364" s="48"/>
      <c r="Z364" s="48"/>
      <c r="AA364" s="48">
        <f t="shared" si="440"/>
        <v>0</v>
      </c>
    </row>
    <row r="365" spans="1:27" ht="75" x14ac:dyDescent="0.25">
      <c r="A365" s="41" t="s">
        <v>183</v>
      </c>
      <c r="B365" s="65"/>
      <c r="C365" s="65"/>
      <c r="D365" s="65"/>
      <c r="E365" s="62">
        <v>857</v>
      </c>
      <c r="F365" s="2" t="s">
        <v>10</v>
      </c>
      <c r="G365" s="2" t="s">
        <v>127</v>
      </c>
      <c r="H365" s="66" t="s">
        <v>184</v>
      </c>
      <c r="I365" s="2"/>
      <c r="J365" s="18">
        <f t="shared" ref="J365:W365" si="497">J366</f>
        <v>644400</v>
      </c>
      <c r="K365" s="18">
        <f t="shared" si="497"/>
        <v>0</v>
      </c>
      <c r="L365" s="18">
        <f t="shared" si="497"/>
        <v>644400</v>
      </c>
      <c r="M365" s="18">
        <f t="shared" si="497"/>
        <v>0</v>
      </c>
      <c r="N365" s="18">
        <f t="shared" si="497"/>
        <v>0</v>
      </c>
      <c r="O365" s="18">
        <f t="shared" si="497"/>
        <v>0</v>
      </c>
      <c r="P365" s="18">
        <f t="shared" si="497"/>
        <v>0</v>
      </c>
      <c r="Q365" s="18">
        <f t="shared" si="497"/>
        <v>0</v>
      </c>
      <c r="R365" s="18">
        <f t="shared" si="497"/>
        <v>644400</v>
      </c>
      <c r="S365" s="18">
        <f t="shared" si="497"/>
        <v>0</v>
      </c>
      <c r="T365" s="18">
        <f t="shared" si="497"/>
        <v>644400</v>
      </c>
      <c r="U365" s="18">
        <f t="shared" si="497"/>
        <v>0</v>
      </c>
      <c r="V365" s="18">
        <f t="shared" si="497"/>
        <v>644400</v>
      </c>
      <c r="W365" s="18">
        <f t="shared" si="497"/>
        <v>152794.41</v>
      </c>
      <c r="X365" s="67">
        <f t="shared" si="481"/>
        <v>23.71111266294227</v>
      </c>
      <c r="Y365" s="48"/>
      <c r="Z365" s="48"/>
      <c r="AA365" s="48">
        <f t="shared" si="440"/>
        <v>0</v>
      </c>
    </row>
    <row r="366" spans="1:27" ht="135" x14ac:dyDescent="0.25">
      <c r="A366" s="41" t="s">
        <v>14</v>
      </c>
      <c r="B366" s="65"/>
      <c r="C366" s="65"/>
      <c r="D366" s="65"/>
      <c r="E366" s="62">
        <v>857</v>
      </c>
      <c r="F366" s="2" t="s">
        <v>15</v>
      </c>
      <c r="G366" s="2" t="s">
        <v>127</v>
      </c>
      <c r="H366" s="66" t="s">
        <v>184</v>
      </c>
      <c r="I366" s="2" t="s">
        <v>16</v>
      </c>
      <c r="J366" s="18">
        <f t="shared" ref="J366:W366" si="498">J367</f>
        <v>644400</v>
      </c>
      <c r="K366" s="18">
        <f t="shared" si="498"/>
        <v>0</v>
      </c>
      <c r="L366" s="18">
        <f t="shared" si="498"/>
        <v>644400</v>
      </c>
      <c r="M366" s="18">
        <f t="shared" si="498"/>
        <v>0</v>
      </c>
      <c r="N366" s="18">
        <f t="shared" si="498"/>
        <v>0</v>
      </c>
      <c r="O366" s="18">
        <f t="shared" si="498"/>
        <v>0</v>
      </c>
      <c r="P366" s="18">
        <f t="shared" si="498"/>
        <v>0</v>
      </c>
      <c r="Q366" s="18">
        <f t="shared" si="498"/>
        <v>0</v>
      </c>
      <c r="R366" s="18">
        <f t="shared" si="498"/>
        <v>644400</v>
      </c>
      <c r="S366" s="18">
        <f t="shared" si="498"/>
        <v>0</v>
      </c>
      <c r="T366" s="18">
        <f t="shared" si="498"/>
        <v>644400</v>
      </c>
      <c r="U366" s="18">
        <f t="shared" si="498"/>
        <v>0</v>
      </c>
      <c r="V366" s="18">
        <f t="shared" si="498"/>
        <v>644400</v>
      </c>
      <c r="W366" s="18">
        <f t="shared" si="498"/>
        <v>152794.41</v>
      </c>
      <c r="X366" s="67">
        <f t="shared" si="481"/>
        <v>23.71111266294227</v>
      </c>
      <c r="Y366" s="48"/>
      <c r="Z366" s="48"/>
      <c r="AA366" s="48">
        <f t="shared" si="440"/>
        <v>0</v>
      </c>
    </row>
    <row r="367" spans="1:27" ht="45" x14ac:dyDescent="0.25">
      <c r="A367" s="41" t="s">
        <v>227</v>
      </c>
      <c r="B367" s="63"/>
      <c r="C367" s="63"/>
      <c r="D367" s="63"/>
      <c r="E367" s="62">
        <v>857</v>
      </c>
      <c r="F367" s="2" t="s">
        <v>10</v>
      </c>
      <c r="G367" s="2" t="s">
        <v>127</v>
      </c>
      <c r="H367" s="66" t="s">
        <v>184</v>
      </c>
      <c r="I367" s="2" t="s">
        <v>17</v>
      </c>
      <c r="J367" s="18">
        <v>644400</v>
      </c>
      <c r="K367" s="18"/>
      <c r="L367" s="18">
        <f>J367</f>
        <v>644400</v>
      </c>
      <c r="M367" s="18"/>
      <c r="N367" s="18"/>
      <c r="O367" s="18"/>
      <c r="P367" s="18">
        <f>N367</f>
        <v>0</v>
      </c>
      <c r="Q367" s="18"/>
      <c r="R367" s="18">
        <f>493400+2000+149000</f>
        <v>644400</v>
      </c>
      <c r="S367" s="18">
        <f t="shared" si="453"/>
        <v>0</v>
      </c>
      <c r="T367" s="18">
        <f t="shared" si="454"/>
        <v>644400</v>
      </c>
      <c r="U367" s="18">
        <f t="shared" si="455"/>
        <v>0</v>
      </c>
      <c r="V367" s="18">
        <f>493400+2000+149000</f>
        <v>644400</v>
      </c>
      <c r="W367" s="18">
        <f>127254.25+25540.16</f>
        <v>152794.41</v>
      </c>
      <c r="X367" s="67">
        <f t="shared" si="481"/>
        <v>23.71111266294227</v>
      </c>
      <c r="Y367" s="48"/>
      <c r="Z367" s="48"/>
      <c r="AA367" s="48">
        <f t="shared" si="440"/>
        <v>0</v>
      </c>
    </row>
    <row r="368" spans="1:27" ht="136.5" customHeight="1" x14ac:dyDescent="0.25">
      <c r="A368" s="41" t="s">
        <v>185</v>
      </c>
      <c r="B368" s="65"/>
      <c r="C368" s="65"/>
      <c r="D368" s="2" t="s">
        <v>10</v>
      </c>
      <c r="E368" s="62">
        <v>857</v>
      </c>
      <c r="F368" s="2" t="s">
        <v>15</v>
      </c>
      <c r="G368" s="2" t="s">
        <v>127</v>
      </c>
      <c r="H368" s="66" t="s">
        <v>186</v>
      </c>
      <c r="I368" s="2"/>
      <c r="J368" s="18">
        <f t="shared" ref="J368:W369" si="499">J369</f>
        <v>18000</v>
      </c>
      <c r="K368" s="18">
        <f t="shared" si="499"/>
        <v>0</v>
      </c>
      <c r="L368" s="18">
        <f t="shared" si="499"/>
        <v>0</v>
      </c>
      <c r="M368" s="18">
        <f t="shared" si="499"/>
        <v>18000</v>
      </c>
      <c r="N368" s="18">
        <f t="shared" si="499"/>
        <v>0</v>
      </c>
      <c r="O368" s="18">
        <f t="shared" si="499"/>
        <v>0</v>
      </c>
      <c r="P368" s="18">
        <f t="shared" si="499"/>
        <v>0</v>
      </c>
      <c r="Q368" s="18">
        <f t="shared" si="499"/>
        <v>0</v>
      </c>
      <c r="R368" s="18">
        <f t="shared" si="499"/>
        <v>18000</v>
      </c>
      <c r="S368" s="18">
        <f t="shared" si="499"/>
        <v>0</v>
      </c>
      <c r="T368" s="18">
        <f t="shared" si="499"/>
        <v>0</v>
      </c>
      <c r="U368" s="18">
        <f t="shared" si="499"/>
        <v>18000</v>
      </c>
      <c r="V368" s="18">
        <f t="shared" si="499"/>
        <v>18000</v>
      </c>
      <c r="W368" s="18">
        <f t="shared" si="499"/>
        <v>0</v>
      </c>
      <c r="X368" s="67">
        <f t="shared" si="481"/>
        <v>0</v>
      </c>
      <c r="Y368" s="48"/>
      <c r="Z368" s="48"/>
      <c r="AA368" s="48">
        <f t="shared" si="440"/>
        <v>0</v>
      </c>
    </row>
    <row r="369" spans="1:27" ht="60" x14ac:dyDescent="0.25">
      <c r="A369" s="41" t="s">
        <v>20</v>
      </c>
      <c r="B369" s="63"/>
      <c r="C369" s="63"/>
      <c r="D369" s="2" t="s">
        <v>10</v>
      </c>
      <c r="E369" s="62">
        <v>857</v>
      </c>
      <c r="F369" s="2" t="s">
        <v>10</v>
      </c>
      <c r="G369" s="2" t="s">
        <v>127</v>
      </c>
      <c r="H369" s="66" t="s">
        <v>186</v>
      </c>
      <c r="I369" s="2" t="s">
        <v>21</v>
      </c>
      <c r="J369" s="18">
        <f t="shared" si="499"/>
        <v>18000</v>
      </c>
      <c r="K369" s="18">
        <f t="shared" si="499"/>
        <v>0</v>
      </c>
      <c r="L369" s="18">
        <f t="shared" si="499"/>
        <v>0</v>
      </c>
      <c r="M369" s="18">
        <f t="shared" si="499"/>
        <v>18000</v>
      </c>
      <c r="N369" s="18">
        <f t="shared" si="499"/>
        <v>0</v>
      </c>
      <c r="O369" s="18">
        <f t="shared" si="499"/>
        <v>0</v>
      </c>
      <c r="P369" s="18">
        <f t="shared" si="499"/>
        <v>0</v>
      </c>
      <c r="Q369" s="18">
        <f t="shared" si="499"/>
        <v>0</v>
      </c>
      <c r="R369" s="18">
        <f t="shared" si="499"/>
        <v>18000</v>
      </c>
      <c r="S369" s="18">
        <f t="shared" si="499"/>
        <v>0</v>
      </c>
      <c r="T369" s="18">
        <f t="shared" si="499"/>
        <v>0</v>
      </c>
      <c r="U369" s="18">
        <f t="shared" si="499"/>
        <v>18000</v>
      </c>
      <c r="V369" s="18">
        <f t="shared" si="499"/>
        <v>18000</v>
      </c>
      <c r="W369" s="18">
        <f t="shared" si="499"/>
        <v>0</v>
      </c>
      <c r="X369" s="67">
        <f t="shared" si="481"/>
        <v>0</v>
      </c>
      <c r="Y369" s="48"/>
      <c r="Z369" s="48"/>
      <c r="AA369" s="48">
        <f t="shared" si="440"/>
        <v>0</v>
      </c>
    </row>
    <row r="370" spans="1:27" ht="60" x14ac:dyDescent="0.25">
      <c r="A370" s="41" t="s">
        <v>8</v>
      </c>
      <c r="B370" s="65"/>
      <c r="C370" s="65"/>
      <c r="D370" s="2" t="s">
        <v>10</v>
      </c>
      <c r="E370" s="62">
        <v>857</v>
      </c>
      <c r="F370" s="2" t="s">
        <v>10</v>
      </c>
      <c r="G370" s="2" t="s">
        <v>127</v>
      </c>
      <c r="H370" s="66" t="s">
        <v>186</v>
      </c>
      <c r="I370" s="2" t="s">
        <v>22</v>
      </c>
      <c r="J370" s="18">
        <v>18000</v>
      </c>
      <c r="K370" s="18"/>
      <c r="L370" s="18"/>
      <c r="M370" s="18">
        <f>J370</f>
        <v>18000</v>
      </c>
      <c r="N370" s="18"/>
      <c r="O370" s="18"/>
      <c r="P370" s="18"/>
      <c r="Q370" s="18">
        <f>N370</f>
        <v>0</v>
      </c>
      <c r="R370" s="18">
        <v>18000</v>
      </c>
      <c r="S370" s="18">
        <f t="shared" si="453"/>
        <v>0</v>
      </c>
      <c r="T370" s="18">
        <f t="shared" si="454"/>
        <v>0</v>
      </c>
      <c r="U370" s="18">
        <f t="shared" si="455"/>
        <v>18000</v>
      </c>
      <c r="V370" s="18">
        <v>18000</v>
      </c>
      <c r="W370" s="18"/>
      <c r="X370" s="67">
        <f t="shared" si="481"/>
        <v>0</v>
      </c>
      <c r="Y370" s="48"/>
      <c r="Z370" s="48"/>
      <c r="AA370" s="48">
        <f t="shared" si="440"/>
        <v>0</v>
      </c>
    </row>
    <row r="371" spans="1:27" x14ac:dyDescent="0.25">
      <c r="A371" s="5" t="s">
        <v>187</v>
      </c>
      <c r="B371" s="5"/>
      <c r="C371" s="5"/>
      <c r="D371" s="5"/>
      <c r="E371" s="8"/>
      <c r="F371" s="16"/>
      <c r="G371" s="16"/>
      <c r="H371" s="21"/>
      <c r="I371" s="16"/>
      <c r="J371" s="19" t="e">
        <f t="shared" ref="J371:W371" si="500">J6+J208+J327+J351+J359</f>
        <v>#REF!</v>
      </c>
      <c r="K371" s="19" t="e">
        <f t="shared" si="500"/>
        <v>#REF!</v>
      </c>
      <c r="L371" s="19" t="e">
        <f t="shared" si="500"/>
        <v>#REF!</v>
      </c>
      <c r="M371" s="19" t="e">
        <f t="shared" si="500"/>
        <v>#REF!</v>
      </c>
      <c r="N371" s="19" t="e">
        <f t="shared" si="500"/>
        <v>#REF!</v>
      </c>
      <c r="O371" s="19" t="e">
        <f t="shared" si="500"/>
        <v>#REF!</v>
      </c>
      <c r="P371" s="19" t="e">
        <f t="shared" si="500"/>
        <v>#REF!</v>
      </c>
      <c r="Q371" s="19" t="e">
        <f t="shared" si="500"/>
        <v>#REF!</v>
      </c>
      <c r="R371" s="19">
        <f t="shared" si="500"/>
        <v>278698807.62</v>
      </c>
      <c r="S371" s="19">
        <f t="shared" si="500"/>
        <v>133813694.65000001</v>
      </c>
      <c r="T371" s="19">
        <f t="shared" si="500"/>
        <v>138387620.97</v>
      </c>
      <c r="U371" s="19">
        <f t="shared" si="500"/>
        <v>6497492</v>
      </c>
      <c r="V371" s="19">
        <f t="shared" si="500"/>
        <v>278970461.62</v>
      </c>
      <c r="W371" s="19">
        <f t="shared" si="500"/>
        <v>53969093.189999998</v>
      </c>
      <c r="X371" s="67">
        <f t="shared" si="481"/>
        <v>19.34580918588939</v>
      </c>
      <c r="Y371" s="47"/>
      <c r="Z371" s="47"/>
      <c r="AA371" s="48">
        <f t="shared" si="440"/>
        <v>-271654</v>
      </c>
    </row>
    <row r="372" spans="1:27" x14ac:dyDescent="0.25">
      <c r="A372" s="10"/>
      <c r="E372" s="10"/>
      <c r="F372" s="10"/>
      <c r="G372" s="10"/>
      <c r="I372" s="10"/>
    </row>
    <row r="373" spans="1:27" x14ac:dyDescent="0.25">
      <c r="A373" s="10"/>
      <c r="E373" s="10"/>
      <c r="F373" s="10"/>
      <c r="G373" s="10"/>
      <c r="I373" s="10"/>
    </row>
    <row r="374" spans="1:27" x14ac:dyDescent="0.25">
      <c r="A374" s="10"/>
      <c r="E374" s="10"/>
      <c r="F374" s="10"/>
      <c r="G374" s="10"/>
      <c r="I374" s="10"/>
    </row>
    <row r="375" spans="1:27" x14ac:dyDescent="0.25">
      <c r="A375" s="10"/>
      <c r="E375" s="10"/>
      <c r="F375" s="10"/>
      <c r="G375" s="10"/>
      <c r="I375" s="10"/>
    </row>
    <row r="376" spans="1:27" x14ac:dyDescent="0.25">
      <c r="A376" s="10"/>
      <c r="E376" s="10"/>
      <c r="F376" s="10"/>
      <c r="G376" s="10"/>
      <c r="I376" s="10"/>
    </row>
    <row r="377" spans="1:27" x14ac:dyDescent="0.25">
      <c r="A377" s="10"/>
      <c r="E377" s="10"/>
      <c r="F377" s="10"/>
      <c r="G377" s="10"/>
      <c r="I377" s="10"/>
    </row>
    <row r="378" spans="1:27" x14ac:dyDescent="0.25">
      <c r="A378" s="10"/>
      <c r="E378" s="10"/>
      <c r="F378" s="10"/>
      <c r="G378" s="10"/>
      <c r="I378" s="10"/>
    </row>
    <row r="379" spans="1:27" x14ac:dyDescent="0.25">
      <c r="A379" s="10"/>
      <c r="E379" s="10"/>
      <c r="F379" s="10"/>
      <c r="G379" s="10"/>
      <c r="I379" s="10"/>
    </row>
    <row r="380" spans="1:27" x14ac:dyDescent="0.25">
      <c r="A380" s="10"/>
      <c r="E380" s="10"/>
      <c r="F380" s="10"/>
      <c r="G380" s="10"/>
      <c r="I380" s="10"/>
    </row>
    <row r="381" spans="1:27" x14ac:dyDescent="0.25">
      <c r="A381" s="10"/>
      <c r="E381" s="10"/>
      <c r="F381" s="10"/>
      <c r="G381" s="10"/>
      <c r="I381" s="10"/>
    </row>
    <row r="382" spans="1:27" x14ac:dyDescent="0.25">
      <c r="A382" s="10"/>
      <c r="E382" s="10"/>
      <c r="F382" s="10"/>
      <c r="G382" s="10"/>
      <c r="I382" s="10"/>
    </row>
    <row r="383" spans="1:27" x14ac:dyDescent="0.25">
      <c r="A383" s="10"/>
      <c r="E383" s="10"/>
      <c r="F383" s="10"/>
      <c r="G383" s="10"/>
      <c r="I383" s="10"/>
    </row>
    <row r="384" spans="1:27" x14ac:dyDescent="0.25">
      <c r="A384" s="10"/>
      <c r="E384" s="10"/>
      <c r="F384" s="10"/>
      <c r="G384" s="10"/>
      <c r="I384" s="10"/>
    </row>
    <row r="385" spans="1:9" x14ac:dyDescent="0.25">
      <c r="A385" s="10"/>
      <c r="E385" s="10"/>
      <c r="F385" s="10"/>
      <c r="G385" s="10"/>
      <c r="I385" s="10"/>
    </row>
    <row r="386" spans="1:9" x14ac:dyDescent="0.25">
      <c r="A386" s="10"/>
      <c r="E386" s="10"/>
      <c r="F386" s="10"/>
      <c r="G386" s="10"/>
      <c r="I386" s="10"/>
    </row>
    <row r="387" spans="1:9" x14ac:dyDescent="0.25">
      <c r="A387" s="10"/>
      <c r="E387" s="10"/>
      <c r="F387" s="10"/>
      <c r="G387" s="10"/>
      <c r="I387" s="10"/>
    </row>
    <row r="388" spans="1:9" x14ac:dyDescent="0.25">
      <c r="A388" s="10"/>
      <c r="E388" s="10"/>
      <c r="F388" s="10"/>
      <c r="G388" s="10"/>
      <c r="I388" s="10"/>
    </row>
    <row r="389" spans="1:9" x14ac:dyDescent="0.25">
      <c r="A389" s="10"/>
      <c r="E389" s="10"/>
      <c r="F389" s="10"/>
      <c r="G389" s="10"/>
      <c r="I389" s="10"/>
    </row>
    <row r="390" spans="1:9" x14ac:dyDescent="0.25">
      <c r="A390" s="10"/>
      <c r="E390" s="10"/>
      <c r="F390" s="10"/>
      <c r="G390" s="10"/>
      <c r="I390" s="10"/>
    </row>
    <row r="391" spans="1:9" x14ac:dyDescent="0.25">
      <c r="A391" s="10"/>
      <c r="E391" s="10"/>
      <c r="F391" s="10"/>
      <c r="G391" s="10"/>
      <c r="I391" s="10"/>
    </row>
    <row r="392" spans="1:9" x14ac:dyDescent="0.25">
      <c r="A392" s="10"/>
      <c r="E392" s="10"/>
      <c r="F392" s="10"/>
      <c r="G392" s="10"/>
      <c r="I392" s="10"/>
    </row>
    <row r="393" spans="1:9" x14ac:dyDescent="0.25">
      <c r="A393" s="10"/>
      <c r="E393" s="10"/>
      <c r="F393" s="10"/>
      <c r="G393" s="10"/>
      <c r="I393" s="10"/>
    </row>
    <row r="394" spans="1:9" x14ac:dyDescent="0.25">
      <c r="A394" s="10"/>
      <c r="E394" s="10"/>
      <c r="F394" s="10"/>
      <c r="G394" s="10"/>
      <c r="I394" s="10"/>
    </row>
    <row r="395" spans="1:9" x14ac:dyDescent="0.25">
      <c r="A395" s="10"/>
      <c r="E395" s="10"/>
      <c r="F395" s="10"/>
      <c r="G395" s="10"/>
      <c r="I395" s="10"/>
    </row>
    <row r="396" spans="1:9" x14ac:dyDescent="0.25">
      <c r="A396" s="10"/>
      <c r="E396" s="10"/>
      <c r="F396" s="10"/>
      <c r="G396" s="10"/>
      <c r="I396" s="10"/>
    </row>
    <row r="397" spans="1:9" x14ac:dyDescent="0.25">
      <c r="A397" s="10"/>
      <c r="E397" s="10"/>
      <c r="F397" s="10"/>
      <c r="G397" s="10"/>
      <c r="I397" s="10"/>
    </row>
    <row r="398" spans="1:9" x14ac:dyDescent="0.25">
      <c r="A398" s="10"/>
      <c r="E398" s="10"/>
      <c r="F398" s="10"/>
      <c r="G398" s="10"/>
      <c r="I398" s="10"/>
    </row>
    <row r="399" spans="1:9" x14ac:dyDescent="0.25">
      <c r="A399" s="10"/>
      <c r="E399" s="10"/>
      <c r="F399" s="10"/>
      <c r="G399" s="10"/>
      <c r="I399" s="10"/>
    </row>
    <row r="400" spans="1:9" x14ac:dyDescent="0.25">
      <c r="A400" s="10"/>
      <c r="E400" s="10"/>
      <c r="F400" s="10"/>
      <c r="G400" s="10"/>
      <c r="I400" s="10"/>
    </row>
    <row r="401" spans="1:9" x14ac:dyDescent="0.25">
      <c r="A401" s="10"/>
      <c r="E401" s="10"/>
      <c r="F401" s="10"/>
      <c r="G401" s="10"/>
      <c r="I401" s="10"/>
    </row>
    <row r="402" spans="1:9" x14ac:dyDescent="0.25">
      <c r="A402" s="10"/>
      <c r="E402" s="10"/>
      <c r="F402" s="10"/>
      <c r="G402" s="10"/>
      <c r="I402" s="10"/>
    </row>
    <row r="403" spans="1:9" x14ac:dyDescent="0.25">
      <c r="A403" s="10"/>
      <c r="E403" s="10"/>
      <c r="F403" s="10"/>
      <c r="G403" s="10"/>
      <c r="I403" s="10"/>
    </row>
    <row r="404" spans="1:9" x14ac:dyDescent="0.25">
      <c r="A404" s="10"/>
      <c r="E404" s="10"/>
      <c r="F404" s="10"/>
      <c r="G404" s="10"/>
      <c r="I404" s="10"/>
    </row>
    <row r="405" spans="1:9" x14ac:dyDescent="0.25">
      <c r="A405" s="10"/>
      <c r="E405" s="10"/>
      <c r="F405" s="10"/>
      <c r="G405" s="10"/>
      <c r="I405" s="10"/>
    </row>
    <row r="406" spans="1:9" x14ac:dyDescent="0.25">
      <c r="A406" s="10"/>
      <c r="E406" s="10"/>
      <c r="F406" s="10"/>
      <c r="G406" s="10"/>
      <c r="I406" s="10"/>
    </row>
    <row r="407" spans="1:9" x14ac:dyDescent="0.25">
      <c r="A407" s="10"/>
      <c r="E407" s="10"/>
      <c r="F407" s="10"/>
      <c r="G407" s="10"/>
      <c r="I407" s="10"/>
    </row>
    <row r="408" spans="1:9" x14ac:dyDescent="0.25">
      <c r="A408" s="10"/>
      <c r="E408" s="10"/>
      <c r="F408" s="10"/>
      <c r="G408" s="10"/>
      <c r="I408" s="10"/>
    </row>
    <row r="409" spans="1:9" x14ac:dyDescent="0.25">
      <c r="A409" s="10"/>
      <c r="E409" s="10"/>
      <c r="F409" s="10"/>
      <c r="G409" s="10"/>
      <c r="I409" s="10"/>
    </row>
    <row r="410" spans="1:9" x14ac:dyDescent="0.25">
      <c r="A410" s="10"/>
      <c r="E410" s="10"/>
      <c r="F410" s="10"/>
      <c r="G410" s="10"/>
      <c r="I410" s="10"/>
    </row>
    <row r="411" spans="1:9" x14ac:dyDescent="0.25">
      <c r="A411" s="10"/>
      <c r="E411" s="10"/>
      <c r="F411" s="10"/>
      <c r="G411" s="10"/>
      <c r="I411" s="10"/>
    </row>
    <row r="412" spans="1:9" x14ac:dyDescent="0.25">
      <c r="A412" s="10"/>
      <c r="E412" s="10"/>
      <c r="F412" s="10"/>
      <c r="G412" s="10"/>
      <c r="I412" s="10"/>
    </row>
    <row r="413" spans="1:9" x14ac:dyDescent="0.25">
      <c r="A413" s="10"/>
      <c r="E413" s="10"/>
      <c r="F413" s="10"/>
      <c r="G413" s="10"/>
      <c r="I413" s="10"/>
    </row>
    <row r="414" spans="1:9" x14ac:dyDescent="0.25">
      <c r="A414" s="10"/>
      <c r="E414" s="10"/>
      <c r="F414" s="10"/>
      <c r="G414" s="10"/>
      <c r="I414" s="10"/>
    </row>
    <row r="415" spans="1:9" x14ac:dyDescent="0.25">
      <c r="A415" s="10"/>
      <c r="E415" s="10"/>
      <c r="F415" s="10"/>
      <c r="G415" s="10"/>
      <c r="I415" s="10"/>
    </row>
    <row r="416" spans="1:9" x14ac:dyDescent="0.25">
      <c r="A416" s="10"/>
      <c r="E416" s="10"/>
      <c r="F416" s="10"/>
      <c r="G416" s="10"/>
      <c r="I416" s="10"/>
    </row>
    <row r="417" spans="1:9" x14ac:dyDescent="0.25">
      <c r="A417" s="10"/>
      <c r="E417" s="10"/>
      <c r="F417" s="10"/>
      <c r="G417" s="10"/>
      <c r="I417" s="10"/>
    </row>
    <row r="418" spans="1:9" x14ac:dyDescent="0.25">
      <c r="A418" s="10"/>
      <c r="E418" s="10"/>
      <c r="F418" s="10"/>
      <c r="G418" s="10"/>
      <c r="I418" s="10"/>
    </row>
    <row r="419" spans="1:9" x14ac:dyDescent="0.25">
      <c r="A419" s="10"/>
      <c r="E419" s="10"/>
      <c r="F419" s="10"/>
      <c r="G419" s="10"/>
      <c r="I419" s="10"/>
    </row>
    <row r="420" spans="1:9" x14ac:dyDescent="0.25">
      <c r="A420" s="10"/>
      <c r="E420" s="10"/>
      <c r="F420" s="10"/>
      <c r="G420" s="10"/>
      <c r="I420" s="10"/>
    </row>
    <row r="421" spans="1:9" x14ac:dyDescent="0.25">
      <c r="A421" s="10"/>
      <c r="E421" s="10"/>
      <c r="F421" s="10"/>
      <c r="G421" s="10"/>
      <c r="I421" s="10"/>
    </row>
    <row r="422" spans="1:9" x14ac:dyDescent="0.25">
      <c r="A422" s="10"/>
      <c r="E422" s="10"/>
      <c r="F422" s="10"/>
      <c r="G422" s="10"/>
      <c r="I422" s="10"/>
    </row>
    <row r="423" spans="1:9" x14ac:dyDescent="0.25">
      <c r="A423" s="10"/>
      <c r="E423" s="10"/>
      <c r="F423" s="10"/>
      <c r="G423" s="10"/>
      <c r="I423" s="10"/>
    </row>
    <row r="424" spans="1:9" x14ac:dyDescent="0.25">
      <c r="A424" s="10"/>
      <c r="E424" s="10"/>
      <c r="F424" s="10"/>
      <c r="G424" s="10"/>
      <c r="I424" s="10"/>
    </row>
    <row r="425" spans="1:9" x14ac:dyDescent="0.25">
      <c r="A425" s="10"/>
      <c r="E425" s="10"/>
      <c r="F425" s="10"/>
      <c r="G425" s="10"/>
      <c r="I425" s="10"/>
    </row>
    <row r="426" spans="1:9" x14ac:dyDescent="0.25">
      <c r="A426" s="10"/>
      <c r="E426" s="10"/>
      <c r="F426" s="10"/>
      <c r="G426" s="10"/>
      <c r="I426" s="10"/>
    </row>
    <row r="427" spans="1:9" x14ac:dyDescent="0.25">
      <c r="A427" s="10"/>
      <c r="E427" s="10"/>
      <c r="F427" s="10"/>
      <c r="G427" s="10"/>
      <c r="I427" s="10"/>
    </row>
    <row r="428" spans="1:9" x14ac:dyDescent="0.25">
      <c r="A428" s="10"/>
      <c r="E428" s="10"/>
      <c r="F428" s="10"/>
      <c r="G428" s="10"/>
      <c r="I428" s="10"/>
    </row>
    <row r="429" spans="1:9" x14ac:dyDescent="0.25">
      <c r="A429" s="10"/>
      <c r="E429" s="10"/>
      <c r="F429" s="10"/>
      <c r="G429" s="10"/>
      <c r="I429" s="10"/>
    </row>
    <row r="430" spans="1:9" x14ac:dyDescent="0.25">
      <c r="A430" s="10"/>
      <c r="E430" s="10"/>
      <c r="F430" s="10"/>
      <c r="G430" s="10"/>
      <c r="I430" s="10"/>
    </row>
    <row r="431" spans="1:9" x14ac:dyDescent="0.25">
      <c r="A431" s="10"/>
      <c r="E431" s="10"/>
      <c r="F431" s="10"/>
      <c r="G431" s="10"/>
      <c r="I431" s="10"/>
    </row>
    <row r="432" spans="1:9" x14ac:dyDescent="0.25">
      <c r="A432" s="10"/>
      <c r="E432" s="10"/>
      <c r="F432" s="10"/>
      <c r="G432" s="10"/>
      <c r="I432" s="10"/>
    </row>
    <row r="433" spans="1:9" x14ac:dyDescent="0.25">
      <c r="A433" s="10"/>
      <c r="E433" s="10"/>
      <c r="F433" s="10"/>
      <c r="G433" s="10"/>
      <c r="I433" s="10"/>
    </row>
    <row r="434" spans="1:9" x14ac:dyDescent="0.25">
      <c r="A434" s="10"/>
      <c r="E434" s="10"/>
      <c r="F434" s="10"/>
      <c r="G434" s="10"/>
      <c r="I434" s="10"/>
    </row>
    <row r="435" spans="1:9" x14ac:dyDescent="0.25">
      <c r="A435" s="10"/>
      <c r="E435" s="10"/>
      <c r="F435" s="10"/>
      <c r="G435" s="10"/>
      <c r="I435" s="10"/>
    </row>
    <row r="436" spans="1:9" x14ac:dyDescent="0.25">
      <c r="A436" s="10"/>
      <c r="E436" s="10"/>
      <c r="F436" s="10"/>
      <c r="G436" s="10"/>
      <c r="I436" s="10"/>
    </row>
    <row r="437" spans="1:9" x14ac:dyDescent="0.25">
      <c r="A437" s="10"/>
      <c r="E437" s="10"/>
      <c r="F437" s="10"/>
      <c r="G437" s="10"/>
      <c r="I437" s="10"/>
    </row>
    <row r="438" spans="1:9" x14ac:dyDescent="0.25">
      <c r="A438" s="10"/>
      <c r="E438" s="10"/>
      <c r="F438" s="10"/>
      <c r="G438" s="10"/>
      <c r="I438" s="10"/>
    </row>
    <row r="439" spans="1:9" x14ac:dyDescent="0.25">
      <c r="A439" s="10"/>
      <c r="E439" s="10"/>
      <c r="F439" s="10"/>
      <c r="G439" s="10"/>
      <c r="I439" s="10"/>
    </row>
    <row r="440" spans="1:9" x14ac:dyDescent="0.25">
      <c r="A440" s="10"/>
      <c r="E440" s="10"/>
      <c r="F440" s="10"/>
      <c r="G440" s="10"/>
      <c r="I440" s="10"/>
    </row>
    <row r="441" spans="1:9" x14ac:dyDescent="0.25">
      <c r="A441" s="10"/>
      <c r="E441" s="10"/>
      <c r="F441" s="10"/>
      <c r="G441" s="10"/>
      <c r="I441" s="10"/>
    </row>
    <row r="442" spans="1:9" x14ac:dyDescent="0.25">
      <c r="A442" s="10"/>
      <c r="E442" s="10"/>
      <c r="F442" s="10"/>
      <c r="G442" s="10"/>
      <c r="I442" s="10"/>
    </row>
    <row r="443" spans="1:9" x14ac:dyDescent="0.25">
      <c r="A443" s="10"/>
      <c r="E443" s="10"/>
      <c r="F443" s="10"/>
      <c r="G443" s="10"/>
      <c r="I443" s="10"/>
    </row>
    <row r="444" spans="1:9" x14ac:dyDescent="0.25">
      <c r="A444" s="10"/>
      <c r="E444" s="10"/>
      <c r="F444" s="10"/>
      <c r="G444" s="10"/>
      <c r="I444" s="10"/>
    </row>
    <row r="445" spans="1:9" x14ac:dyDescent="0.25">
      <c r="A445" s="10"/>
      <c r="E445" s="10"/>
      <c r="F445" s="10"/>
      <c r="G445" s="10"/>
      <c r="I445" s="10"/>
    </row>
    <row r="446" spans="1:9" x14ac:dyDescent="0.25">
      <c r="A446" s="10"/>
      <c r="E446" s="10"/>
      <c r="F446" s="10"/>
      <c r="G446" s="10"/>
      <c r="I446" s="10"/>
    </row>
    <row r="447" spans="1:9" x14ac:dyDescent="0.25">
      <c r="A447" s="10"/>
      <c r="E447" s="10"/>
      <c r="F447" s="10"/>
      <c r="G447" s="10"/>
      <c r="I447" s="10"/>
    </row>
    <row r="448" spans="1:9" x14ac:dyDescent="0.25">
      <c r="A448" s="10"/>
      <c r="E448" s="10"/>
      <c r="F448" s="10"/>
      <c r="G448" s="10"/>
      <c r="I448" s="10"/>
    </row>
    <row r="449" spans="1:9" x14ac:dyDescent="0.25">
      <c r="A449" s="10"/>
      <c r="E449" s="10"/>
      <c r="F449" s="10"/>
      <c r="G449" s="10"/>
      <c r="I449" s="10"/>
    </row>
    <row r="450" spans="1:9" x14ac:dyDescent="0.25">
      <c r="A450" s="10"/>
      <c r="E450" s="10"/>
      <c r="F450" s="10"/>
      <c r="G450" s="10"/>
      <c r="I450" s="10"/>
    </row>
    <row r="451" spans="1:9" x14ac:dyDescent="0.25">
      <c r="A451" s="10"/>
      <c r="E451" s="10"/>
      <c r="F451" s="10"/>
      <c r="G451" s="10"/>
      <c r="I451" s="10"/>
    </row>
    <row r="452" spans="1:9" x14ac:dyDescent="0.25">
      <c r="A452" s="10"/>
      <c r="E452" s="10"/>
      <c r="F452" s="10"/>
      <c r="G452" s="10"/>
      <c r="I452" s="10"/>
    </row>
    <row r="453" spans="1:9" x14ac:dyDescent="0.25">
      <c r="A453" s="10"/>
      <c r="E453" s="10"/>
      <c r="F453" s="10"/>
      <c r="G453" s="10"/>
      <c r="I453" s="10"/>
    </row>
    <row r="454" spans="1:9" x14ac:dyDescent="0.25">
      <c r="A454" s="10"/>
      <c r="E454" s="10"/>
      <c r="F454" s="10"/>
      <c r="G454" s="10"/>
      <c r="I454" s="10"/>
    </row>
    <row r="455" spans="1:9" x14ac:dyDescent="0.25">
      <c r="A455" s="10"/>
      <c r="E455" s="10"/>
      <c r="F455" s="10"/>
      <c r="G455" s="10"/>
      <c r="I455" s="10"/>
    </row>
    <row r="456" spans="1:9" x14ac:dyDescent="0.25">
      <c r="A456" s="10"/>
      <c r="E456" s="10"/>
      <c r="F456" s="10"/>
      <c r="G456" s="10"/>
      <c r="I456" s="10"/>
    </row>
    <row r="457" spans="1:9" x14ac:dyDescent="0.25">
      <c r="A457" s="10"/>
      <c r="E457" s="10"/>
      <c r="F457" s="10"/>
      <c r="G457" s="10"/>
      <c r="I457" s="10"/>
    </row>
    <row r="458" spans="1:9" x14ac:dyDescent="0.25">
      <c r="A458" s="10"/>
      <c r="E458" s="10"/>
      <c r="F458" s="10"/>
      <c r="G458" s="10"/>
      <c r="I458" s="10"/>
    </row>
    <row r="459" spans="1:9" x14ac:dyDescent="0.25">
      <c r="A459" s="10"/>
      <c r="E459" s="10"/>
      <c r="F459" s="10"/>
      <c r="G459" s="10"/>
      <c r="I459" s="10"/>
    </row>
    <row r="460" spans="1:9" x14ac:dyDescent="0.25">
      <c r="A460" s="10"/>
      <c r="E460" s="10"/>
      <c r="F460" s="10"/>
      <c r="G460" s="10"/>
      <c r="I460" s="10"/>
    </row>
    <row r="461" spans="1:9" x14ac:dyDescent="0.25">
      <c r="A461" s="10"/>
      <c r="E461" s="10"/>
      <c r="F461" s="10"/>
      <c r="G461" s="10"/>
      <c r="I461" s="10"/>
    </row>
    <row r="462" spans="1:9" x14ac:dyDescent="0.25">
      <c r="A462" s="10"/>
      <c r="E462" s="10"/>
      <c r="F462" s="10"/>
      <c r="G462" s="10"/>
      <c r="I462" s="10"/>
    </row>
    <row r="463" spans="1:9" x14ac:dyDescent="0.25">
      <c r="A463" s="10"/>
      <c r="E463" s="10"/>
      <c r="F463" s="10"/>
      <c r="G463" s="10"/>
      <c r="I463" s="10"/>
    </row>
    <row r="464" spans="1:9" x14ac:dyDescent="0.25">
      <c r="A464" s="10"/>
      <c r="E464" s="10"/>
      <c r="F464" s="10"/>
      <c r="G464" s="10"/>
      <c r="I464" s="10"/>
    </row>
    <row r="465" spans="1:9" x14ac:dyDescent="0.25">
      <c r="A465" s="10"/>
      <c r="E465" s="10"/>
      <c r="F465" s="10"/>
      <c r="G465" s="10"/>
      <c r="I465" s="10"/>
    </row>
    <row r="466" spans="1:9" x14ac:dyDescent="0.25">
      <c r="A466" s="10"/>
      <c r="E466" s="10"/>
      <c r="F466" s="10"/>
      <c r="G466" s="10"/>
      <c r="I466" s="10"/>
    </row>
    <row r="467" spans="1:9" x14ac:dyDescent="0.25">
      <c r="A467" s="10"/>
      <c r="E467" s="10"/>
      <c r="F467" s="10"/>
      <c r="G467" s="10"/>
      <c r="I467" s="10"/>
    </row>
    <row r="468" spans="1:9" x14ac:dyDescent="0.25">
      <c r="A468" s="10"/>
      <c r="E468" s="10"/>
      <c r="F468" s="10"/>
      <c r="G468" s="10"/>
      <c r="I468" s="10"/>
    </row>
    <row r="469" spans="1:9" x14ac:dyDescent="0.25">
      <c r="A469" s="10"/>
      <c r="E469" s="10"/>
      <c r="F469" s="10"/>
      <c r="G469" s="10"/>
      <c r="I469" s="10"/>
    </row>
    <row r="470" spans="1:9" x14ac:dyDescent="0.25">
      <c r="A470" s="10"/>
      <c r="E470" s="10"/>
      <c r="F470" s="10"/>
      <c r="G470" s="10"/>
      <c r="I470" s="10"/>
    </row>
    <row r="471" spans="1:9" x14ac:dyDescent="0.25">
      <c r="A471" s="10"/>
      <c r="E471" s="10"/>
      <c r="F471" s="10"/>
      <c r="G471" s="10"/>
      <c r="I471" s="10"/>
    </row>
    <row r="472" spans="1:9" x14ac:dyDescent="0.25">
      <c r="A472" s="10"/>
      <c r="E472" s="10"/>
      <c r="F472" s="10"/>
      <c r="G472" s="10"/>
      <c r="I472" s="10"/>
    </row>
    <row r="473" spans="1:9" x14ac:dyDescent="0.25">
      <c r="A473" s="10"/>
      <c r="E473" s="10"/>
      <c r="F473" s="10"/>
      <c r="G473" s="10"/>
      <c r="I473" s="10"/>
    </row>
    <row r="474" spans="1:9" x14ac:dyDescent="0.25">
      <c r="A474" s="10"/>
      <c r="E474" s="10"/>
      <c r="F474" s="10"/>
      <c r="G474" s="10"/>
      <c r="I474" s="10"/>
    </row>
    <row r="475" spans="1:9" x14ac:dyDescent="0.25">
      <c r="A475" s="10"/>
      <c r="E475" s="10"/>
      <c r="F475" s="10"/>
      <c r="G475" s="10"/>
      <c r="I475" s="10"/>
    </row>
    <row r="476" spans="1:9" x14ac:dyDescent="0.25">
      <c r="A476" s="10"/>
      <c r="E476" s="10"/>
      <c r="F476" s="10"/>
      <c r="G476" s="10"/>
      <c r="I476" s="10"/>
    </row>
    <row r="477" spans="1:9" x14ac:dyDescent="0.25">
      <c r="A477" s="10"/>
      <c r="E477" s="10"/>
      <c r="F477" s="10"/>
      <c r="G477" s="10"/>
      <c r="I477" s="10"/>
    </row>
    <row r="478" spans="1:9" x14ac:dyDescent="0.25">
      <c r="A478" s="10"/>
      <c r="E478" s="10"/>
      <c r="F478" s="10"/>
      <c r="G478" s="10"/>
      <c r="I478" s="10"/>
    </row>
    <row r="479" spans="1:9" x14ac:dyDescent="0.25">
      <c r="A479" s="10"/>
      <c r="E479" s="10"/>
      <c r="F479" s="10"/>
      <c r="G479" s="10"/>
      <c r="I479" s="10"/>
    </row>
    <row r="480" spans="1:9" x14ac:dyDescent="0.25">
      <c r="A480" s="10"/>
      <c r="E480" s="10"/>
      <c r="F480" s="10"/>
      <c r="G480" s="10"/>
      <c r="I480" s="10"/>
    </row>
    <row r="481" spans="1:9" x14ac:dyDescent="0.25">
      <c r="A481" s="10"/>
      <c r="E481" s="10"/>
      <c r="F481" s="10"/>
      <c r="G481" s="10"/>
      <c r="I481" s="10"/>
    </row>
    <row r="482" spans="1:9" x14ac:dyDescent="0.25">
      <c r="A482" s="10"/>
      <c r="E482" s="10"/>
      <c r="F482" s="10"/>
      <c r="G482" s="10"/>
      <c r="I482" s="10"/>
    </row>
    <row r="483" spans="1:9" x14ac:dyDescent="0.25">
      <c r="A483" s="10"/>
      <c r="E483" s="10"/>
      <c r="F483" s="10"/>
      <c r="G483" s="10"/>
      <c r="I483" s="10"/>
    </row>
    <row r="484" spans="1:9" x14ac:dyDescent="0.25">
      <c r="A484" s="10"/>
      <c r="E484" s="10"/>
      <c r="F484" s="10"/>
      <c r="G484" s="10"/>
      <c r="I484" s="10"/>
    </row>
    <row r="485" spans="1:9" x14ac:dyDescent="0.25">
      <c r="A485" s="10"/>
      <c r="E485" s="10"/>
      <c r="F485" s="10"/>
      <c r="G485" s="10"/>
      <c r="I485" s="10"/>
    </row>
    <row r="486" spans="1:9" x14ac:dyDescent="0.25">
      <c r="A486" s="10"/>
      <c r="E486" s="10"/>
      <c r="F486" s="10"/>
      <c r="G486" s="10"/>
      <c r="I486" s="10"/>
    </row>
    <row r="487" spans="1:9" x14ac:dyDescent="0.25">
      <c r="A487" s="10"/>
      <c r="E487" s="10"/>
      <c r="F487" s="10"/>
      <c r="G487" s="10"/>
      <c r="I487" s="10"/>
    </row>
    <row r="488" spans="1:9" x14ac:dyDescent="0.25">
      <c r="A488" s="10"/>
      <c r="E488" s="10"/>
      <c r="F488" s="10"/>
      <c r="G488" s="10"/>
      <c r="I488" s="10"/>
    </row>
    <row r="489" spans="1:9" x14ac:dyDescent="0.25">
      <c r="A489" s="10"/>
      <c r="E489" s="10"/>
      <c r="F489" s="10"/>
      <c r="G489" s="10"/>
      <c r="I489" s="10"/>
    </row>
    <row r="490" spans="1:9" x14ac:dyDescent="0.25">
      <c r="A490" s="10"/>
      <c r="E490" s="10"/>
      <c r="F490" s="10"/>
      <c r="G490" s="10"/>
      <c r="I490" s="10"/>
    </row>
    <row r="491" spans="1:9" x14ac:dyDescent="0.25">
      <c r="A491" s="10"/>
      <c r="E491" s="10"/>
      <c r="F491" s="10"/>
      <c r="G491" s="10"/>
      <c r="I491" s="10"/>
    </row>
    <row r="492" spans="1:9" x14ac:dyDescent="0.25">
      <c r="A492" s="10"/>
      <c r="E492" s="10"/>
      <c r="F492" s="10"/>
      <c r="G492" s="10"/>
      <c r="I492" s="10"/>
    </row>
    <row r="493" spans="1:9" x14ac:dyDescent="0.25">
      <c r="A493" s="10"/>
      <c r="E493" s="10"/>
      <c r="F493" s="10"/>
      <c r="G493" s="10"/>
      <c r="I493" s="10"/>
    </row>
    <row r="494" spans="1:9" x14ac:dyDescent="0.25">
      <c r="A494" s="10"/>
      <c r="E494" s="10"/>
      <c r="F494" s="10"/>
      <c r="G494" s="10"/>
      <c r="I494" s="10"/>
    </row>
    <row r="495" spans="1:9" x14ac:dyDescent="0.25">
      <c r="A495" s="10"/>
      <c r="E495" s="10"/>
      <c r="F495" s="10"/>
      <c r="G495" s="10"/>
      <c r="I495" s="10"/>
    </row>
    <row r="496" spans="1:9" x14ac:dyDescent="0.25">
      <c r="A496" s="10"/>
      <c r="E496" s="10"/>
      <c r="F496" s="10"/>
      <c r="G496" s="10"/>
      <c r="I496" s="10"/>
    </row>
    <row r="497" spans="1:9" x14ac:dyDescent="0.25">
      <c r="A497" s="10"/>
      <c r="E497" s="10"/>
      <c r="F497" s="10"/>
      <c r="G497" s="10"/>
      <c r="I497" s="10"/>
    </row>
    <row r="498" spans="1:9" x14ac:dyDescent="0.25">
      <c r="A498" s="10"/>
      <c r="E498" s="10"/>
      <c r="F498" s="10"/>
      <c r="G498" s="10"/>
      <c r="I498" s="10"/>
    </row>
    <row r="499" spans="1:9" x14ac:dyDescent="0.25">
      <c r="A499" s="10"/>
      <c r="E499" s="10"/>
      <c r="F499" s="10"/>
      <c r="G499" s="10"/>
      <c r="I499" s="10"/>
    </row>
    <row r="500" spans="1:9" x14ac:dyDescent="0.25">
      <c r="A500" s="10"/>
      <c r="E500" s="10"/>
      <c r="F500" s="10"/>
      <c r="G500" s="10"/>
      <c r="I500" s="10"/>
    </row>
    <row r="501" spans="1:9" x14ac:dyDescent="0.25">
      <c r="A501" s="10"/>
      <c r="E501" s="10"/>
      <c r="F501" s="10"/>
      <c r="G501" s="10"/>
      <c r="I501" s="10"/>
    </row>
    <row r="502" spans="1:9" x14ac:dyDescent="0.25">
      <c r="A502" s="10"/>
      <c r="E502" s="10"/>
      <c r="F502" s="10"/>
      <c r="G502" s="10"/>
      <c r="I502" s="10"/>
    </row>
    <row r="503" spans="1:9" x14ac:dyDescent="0.25">
      <c r="A503" s="10"/>
      <c r="E503" s="10"/>
      <c r="F503" s="10"/>
      <c r="G503" s="10"/>
      <c r="I503" s="10"/>
    </row>
    <row r="504" spans="1:9" x14ac:dyDescent="0.25">
      <c r="A504" s="10"/>
      <c r="E504" s="10"/>
      <c r="F504" s="10"/>
      <c r="G504" s="10"/>
      <c r="I504" s="10"/>
    </row>
    <row r="505" spans="1:9" x14ac:dyDescent="0.25">
      <c r="A505" s="10"/>
      <c r="E505" s="10"/>
      <c r="F505" s="10"/>
      <c r="G505" s="10"/>
      <c r="I505" s="10"/>
    </row>
    <row r="506" spans="1:9" x14ac:dyDescent="0.25">
      <c r="A506" s="10"/>
      <c r="E506" s="10"/>
      <c r="F506" s="10"/>
      <c r="G506" s="10"/>
      <c r="I506" s="10"/>
    </row>
    <row r="507" spans="1:9" x14ac:dyDescent="0.25">
      <c r="A507" s="10"/>
      <c r="E507" s="10"/>
      <c r="F507" s="10"/>
      <c r="G507" s="10"/>
      <c r="I507" s="10"/>
    </row>
    <row r="508" spans="1:9" x14ac:dyDescent="0.25">
      <c r="A508" s="10"/>
      <c r="E508" s="10"/>
      <c r="F508" s="10"/>
      <c r="G508" s="10"/>
      <c r="I508" s="10"/>
    </row>
    <row r="509" spans="1:9" x14ac:dyDescent="0.25">
      <c r="A509" s="10"/>
      <c r="E509" s="10"/>
      <c r="F509" s="10"/>
      <c r="G509" s="10"/>
      <c r="I509" s="10"/>
    </row>
    <row r="510" spans="1:9" x14ac:dyDescent="0.25">
      <c r="A510" s="10"/>
      <c r="E510" s="10"/>
      <c r="F510" s="10"/>
      <c r="G510" s="10"/>
      <c r="I510" s="10"/>
    </row>
    <row r="511" spans="1:9" x14ac:dyDescent="0.25">
      <c r="A511" s="10"/>
      <c r="E511" s="10"/>
      <c r="F511" s="10"/>
      <c r="G511" s="10"/>
      <c r="I511" s="10"/>
    </row>
    <row r="512" spans="1:9" x14ac:dyDescent="0.25">
      <c r="A512" s="10"/>
      <c r="E512" s="10"/>
      <c r="F512" s="10"/>
      <c r="G512" s="10"/>
      <c r="I512" s="10"/>
    </row>
    <row r="513" spans="1:9" x14ac:dyDescent="0.25">
      <c r="A513" s="10"/>
      <c r="E513" s="10"/>
      <c r="F513" s="10"/>
      <c r="G513" s="10"/>
      <c r="I513" s="10"/>
    </row>
    <row r="514" spans="1:9" x14ac:dyDescent="0.25">
      <c r="A514" s="10"/>
      <c r="E514" s="10"/>
      <c r="F514" s="10"/>
      <c r="G514" s="10"/>
      <c r="I514" s="10"/>
    </row>
    <row r="515" spans="1:9" x14ac:dyDescent="0.25">
      <c r="A515" s="10"/>
      <c r="E515" s="10"/>
      <c r="F515" s="10"/>
      <c r="G515" s="10"/>
      <c r="I515" s="10"/>
    </row>
    <row r="516" spans="1:9" x14ac:dyDescent="0.25">
      <c r="A516" s="10"/>
      <c r="E516" s="10"/>
      <c r="F516" s="10"/>
      <c r="G516" s="10"/>
      <c r="I516" s="10"/>
    </row>
    <row r="517" spans="1:9" x14ac:dyDescent="0.25">
      <c r="A517" s="10"/>
      <c r="E517" s="10"/>
      <c r="F517" s="10"/>
      <c r="G517" s="10"/>
      <c r="I517" s="10"/>
    </row>
    <row r="518" spans="1:9" x14ac:dyDescent="0.25">
      <c r="A518" s="10"/>
      <c r="E518" s="10"/>
      <c r="F518" s="10"/>
      <c r="G518" s="10"/>
      <c r="I518" s="10"/>
    </row>
    <row r="519" spans="1:9" x14ac:dyDescent="0.25">
      <c r="A519" s="10"/>
      <c r="E519" s="10"/>
      <c r="F519" s="10"/>
      <c r="G519" s="10"/>
      <c r="I519" s="10"/>
    </row>
    <row r="520" spans="1:9" x14ac:dyDescent="0.25">
      <c r="A520" s="10"/>
      <c r="E520" s="10"/>
      <c r="F520" s="10"/>
      <c r="G520" s="10"/>
      <c r="I520" s="10"/>
    </row>
    <row r="521" spans="1:9" x14ac:dyDescent="0.25">
      <c r="A521" s="10"/>
      <c r="E521" s="10"/>
      <c r="F521" s="10"/>
      <c r="G521" s="10"/>
      <c r="I521" s="10"/>
    </row>
    <row r="522" spans="1:9" x14ac:dyDescent="0.25">
      <c r="A522" s="10"/>
      <c r="E522" s="10"/>
      <c r="F522" s="10"/>
      <c r="G522" s="10"/>
      <c r="I522" s="10"/>
    </row>
    <row r="523" spans="1:9" x14ac:dyDescent="0.25">
      <c r="A523" s="10"/>
      <c r="E523" s="10"/>
      <c r="F523" s="10"/>
      <c r="G523" s="10"/>
      <c r="I523" s="10"/>
    </row>
    <row r="524" spans="1:9" x14ac:dyDescent="0.25">
      <c r="A524" s="10"/>
      <c r="E524" s="10"/>
      <c r="F524" s="10"/>
      <c r="G524" s="10"/>
      <c r="I524" s="10"/>
    </row>
    <row r="525" spans="1:9" x14ac:dyDescent="0.25">
      <c r="A525" s="10"/>
      <c r="E525" s="10"/>
      <c r="F525" s="10"/>
      <c r="G525" s="10"/>
      <c r="I525" s="10"/>
    </row>
    <row r="526" spans="1:9" x14ac:dyDescent="0.25">
      <c r="A526" s="10"/>
      <c r="E526" s="10"/>
      <c r="F526" s="10"/>
      <c r="G526" s="10"/>
      <c r="I526" s="10"/>
    </row>
    <row r="527" spans="1:9" x14ac:dyDescent="0.25">
      <c r="A527" s="10"/>
      <c r="E527" s="10"/>
      <c r="F527" s="10"/>
      <c r="G527" s="10"/>
      <c r="I527" s="10"/>
    </row>
    <row r="528" spans="1:9" x14ac:dyDescent="0.25">
      <c r="A528" s="10"/>
      <c r="E528" s="10"/>
      <c r="F528" s="10"/>
      <c r="G528" s="10"/>
      <c r="I528" s="10"/>
    </row>
    <row r="529" spans="1:9" x14ac:dyDescent="0.25">
      <c r="A529" s="10"/>
      <c r="E529" s="10"/>
      <c r="F529" s="10"/>
      <c r="G529" s="10"/>
      <c r="I529" s="10"/>
    </row>
    <row r="530" spans="1:9" x14ac:dyDescent="0.25">
      <c r="A530" s="10"/>
      <c r="E530" s="10"/>
      <c r="F530" s="10"/>
      <c r="G530" s="10"/>
      <c r="I530" s="10"/>
    </row>
    <row r="531" spans="1:9" x14ac:dyDescent="0.25">
      <c r="A531" s="10"/>
      <c r="E531" s="10"/>
      <c r="F531" s="10"/>
      <c r="G531" s="10"/>
      <c r="I531" s="10"/>
    </row>
    <row r="532" spans="1:9" x14ac:dyDescent="0.25">
      <c r="A532" s="10"/>
      <c r="E532" s="10"/>
      <c r="F532" s="10"/>
      <c r="G532" s="10"/>
      <c r="I532" s="10"/>
    </row>
    <row r="533" spans="1:9" x14ac:dyDescent="0.25">
      <c r="A533" s="10"/>
      <c r="E533" s="10"/>
      <c r="F533" s="10"/>
      <c r="G533" s="10"/>
      <c r="I533" s="10"/>
    </row>
    <row r="534" spans="1:9" x14ac:dyDescent="0.25">
      <c r="A534" s="10"/>
      <c r="E534" s="10"/>
      <c r="F534" s="10"/>
      <c r="G534" s="10"/>
      <c r="I534" s="10"/>
    </row>
    <row r="535" spans="1:9" x14ac:dyDescent="0.25">
      <c r="A535" s="10"/>
      <c r="E535" s="10"/>
      <c r="F535" s="10"/>
      <c r="G535" s="10"/>
      <c r="I535" s="10"/>
    </row>
    <row r="536" spans="1:9" x14ac:dyDescent="0.25">
      <c r="A536" s="10"/>
      <c r="E536" s="10"/>
      <c r="F536" s="10"/>
      <c r="G536" s="10"/>
      <c r="I536" s="10"/>
    </row>
    <row r="537" spans="1:9" x14ac:dyDescent="0.25">
      <c r="A537" s="10"/>
      <c r="E537" s="10"/>
      <c r="F537" s="10"/>
      <c r="G537" s="10"/>
      <c r="I537" s="10"/>
    </row>
    <row r="538" spans="1:9" x14ac:dyDescent="0.25">
      <c r="A538" s="10"/>
      <c r="E538" s="10"/>
      <c r="F538" s="10"/>
      <c r="G538" s="10"/>
      <c r="I538" s="10"/>
    </row>
    <row r="539" spans="1:9" x14ac:dyDescent="0.25">
      <c r="A539" s="10"/>
      <c r="E539" s="10"/>
      <c r="F539" s="10"/>
      <c r="G539" s="10"/>
      <c r="I539" s="10"/>
    </row>
    <row r="540" spans="1:9" x14ac:dyDescent="0.25">
      <c r="A540" s="10"/>
      <c r="E540" s="10"/>
      <c r="F540" s="10"/>
      <c r="G540" s="10"/>
      <c r="I540" s="10"/>
    </row>
    <row r="541" spans="1:9" x14ac:dyDescent="0.25">
      <c r="A541" s="10"/>
      <c r="E541" s="10"/>
      <c r="F541" s="10"/>
      <c r="G541" s="10"/>
      <c r="I541" s="10"/>
    </row>
    <row r="542" spans="1:9" x14ac:dyDescent="0.25">
      <c r="A542" s="10"/>
      <c r="E542" s="10"/>
      <c r="F542" s="10"/>
      <c r="G542" s="10"/>
      <c r="I542" s="10"/>
    </row>
    <row r="543" spans="1:9" x14ac:dyDescent="0.25">
      <c r="A543" s="10"/>
      <c r="E543" s="10"/>
      <c r="F543" s="10"/>
      <c r="G543" s="10"/>
      <c r="I543" s="10"/>
    </row>
    <row r="544" spans="1:9" x14ac:dyDescent="0.25">
      <c r="A544" s="10"/>
      <c r="E544" s="10"/>
      <c r="F544" s="10"/>
      <c r="G544" s="10"/>
      <c r="I544" s="10"/>
    </row>
    <row r="545" spans="1:9" x14ac:dyDescent="0.25">
      <c r="A545" s="10"/>
      <c r="E545" s="10"/>
      <c r="F545" s="10"/>
      <c r="G545" s="10"/>
      <c r="I545" s="10"/>
    </row>
    <row r="546" spans="1:9" x14ac:dyDescent="0.25">
      <c r="A546" s="10"/>
      <c r="E546" s="10"/>
      <c r="F546" s="10"/>
      <c r="G546" s="10"/>
      <c r="I546" s="10"/>
    </row>
    <row r="547" spans="1:9" x14ac:dyDescent="0.25">
      <c r="A547" s="10"/>
      <c r="E547" s="10"/>
      <c r="F547" s="10"/>
      <c r="G547" s="10"/>
      <c r="I547" s="10"/>
    </row>
    <row r="548" spans="1:9" x14ac:dyDescent="0.25">
      <c r="A548" s="10"/>
      <c r="E548" s="10"/>
      <c r="F548" s="10"/>
      <c r="G548" s="10"/>
      <c r="I548" s="10"/>
    </row>
    <row r="549" spans="1:9" x14ac:dyDescent="0.25">
      <c r="A549" s="10"/>
      <c r="E549" s="10"/>
      <c r="F549" s="10"/>
      <c r="G549" s="10"/>
      <c r="I549" s="10"/>
    </row>
    <row r="550" spans="1:9" x14ac:dyDescent="0.25">
      <c r="A550" s="10"/>
      <c r="E550" s="10"/>
      <c r="F550" s="10"/>
      <c r="G550" s="10"/>
      <c r="I550" s="10"/>
    </row>
    <row r="551" spans="1:9" x14ac:dyDescent="0.25">
      <c r="A551" s="10"/>
      <c r="E551" s="10"/>
      <c r="F551" s="10"/>
      <c r="G551" s="10"/>
      <c r="I551" s="10"/>
    </row>
    <row r="552" spans="1:9" x14ac:dyDescent="0.25">
      <c r="A552" s="10"/>
      <c r="E552" s="10"/>
      <c r="F552" s="10"/>
      <c r="G552" s="10"/>
      <c r="I552" s="10"/>
    </row>
    <row r="553" spans="1:9" x14ac:dyDescent="0.25">
      <c r="A553" s="10"/>
      <c r="E553" s="10"/>
      <c r="F553" s="10"/>
      <c r="G553" s="10"/>
      <c r="I553" s="10"/>
    </row>
    <row r="554" spans="1:9" x14ac:dyDescent="0.25">
      <c r="A554" s="10"/>
      <c r="E554" s="10"/>
      <c r="F554" s="10"/>
      <c r="G554" s="10"/>
      <c r="I554" s="10"/>
    </row>
    <row r="555" spans="1:9" x14ac:dyDescent="0.25">
      <c r="A555" s="10"/>
      <c r="E555" s="10"/>
      <c r="F555" s="10"/>
      <c r="G555" s="10"/>
      <c r="I555" s="10"/>
    </row>
    <row r="556" spans="1:9" x14ac:dyDescent="0.25">
      <c r="A556" s="10"/>
      <c r="E556" s="10"/>
      <c r="F556" s="10"/>
      <c r="G556" s="10"/>
      <c r="I556" s="10"/>
    </row>
    <row r="557" spans="1:9" x14ac:dyDescent="0.25">
      <c r="A557" s="10"/>
      <c r="E557" s="10"/>
      <c r="F557" s="10"/>
      <c r="G557" s="10"/>
      <c r="I557" s="10"/>
    </row>
    <row r="558" spans="1:9" x14ac:dyDescent="0.25">
      <c r="A558" s="10"/>
      <c r="E558" s="10"/>
      <c r="F558" s="10"/>
      <c r="G558" s="10"/>
      <c r="I558" s="10"/>
    </row>
    <row r="559" spans="1:9" x14ac:dyDescent="0.25">
      <c r="A559" s="10"/>
      <c r="E559" s="10"/>
      <c r="F559" s="10"/>
      <c r="G559" s="10"/>
      <c r="I559" s="10"/>
    </row>
    <row r="560" spans="1:9" x14ac:dyDescent="0.25">
      <c r="A560" s="10"/>
      <c r="E560" s="10"/>
      <c r="F560" s="10"/>
      <c r="G560" s="10"/>
      <c r="I560" s="10"/>
    </row>
    <row r="561" spans="1:9" x14ac:dyDescent="0.25">
      <c r="A561" s="10"/>
      <c r="E561" s="10"/>
      <c r="F561" s="10"/>
      <c r="G561" s="10"/>
      <c r="I561" s="10"/>
    </row>
    <row r="562" spans="1:9" x14ac:dyDescent="0.25">
      <c r="A562" s="10"/>
      <c r="E562" s="10"/>
      <c r="F562" s="10"/>
      <c r="G562" s="10"/>
      <c r="I562" s="10"/>
    </row>
    <row r="563" spans="1:9" x14ac:dyDescent="0.25">
      <c r="A563" s="10"/>
      <c r="E563" s="10"/>
      <c r="F563" s="10"/>
      <c r="G563" s="10"/>
      <c r="I563" s="10"/>
    </row>
    <row r="564" spans="1:9" x14ac:dyDescent="0.25">
      <c r="A564" s="10"/>
      <c r="E564" s="10"/>
      <c r="F564" s="10"/>
      <c r="G564" s="10"/>
      <c r="I564" s="10"/>
    </row>
    <row r="565" spans="1:9" x14ac:dyDescent="0.25">
      <c r="A565" s="10"/>
      <c r="E565" s="10"/>
      <c r="F565" s="10"/>
      <c r="G565" s="10"/>
      <c r="I565" s="10"/>
    </row>
    <row r="566" spans="1:9" x14ac:dyDescent="0.25">
      <c r="A566" s="10"/>
      <c r="E566" s="10"/>
      <c r="F566" s="10"/>
      <c r="G566" s="10"/>
      <c r="I566" s="10"/>
    </row>
    <row r="567" spans="1:9" x14ac:dyDescent="0.25">
      <c r="A567" s="10"/>
      <c r="E567" s="10"/>
      <c r="F567" s="10"/>
      <c r="G567" s="10"/>
      <c r="I567" s="10"/>
    </row>
    <row r="568" spans="1:9" x14ac:dyDescent="0.25">
      <c r="A568" s="10"/>
      <c r="E568" s="10"/>
      <c r="F568" s="10"/>
      <c r="G568" s="10"/>
      <c r="I568" s="10"/>
    </row>
    <row r="569" spans="1:9" x14ac:dyDescent="0.25">
      <c r="A569" s="10"/>
      <c r="E569" s="10"/>
      <c r="F569" s="10"/>
      <c r="G569" s="10"/>
      <c r="I569" s="10"/>
    </row>
    <row r="570" spans="1:9" x14ac:dyDescent="0.25">
      <c r="A570" s="10"/>
      <c r="E570" s="10"/>
      <c r="F570" s="10"/>
      <c r="G570" s="10"/>
      <c r="I570" s="10"/>
    </row>
    <row r="571" spans="1:9" x14ac:dyDescent="0.25">
      <c r="A571" s="10"/>
      <c r="E571" s="10"/>
      <c r="F571" s="10"/>
      <c r="G571" s="10"/>
      <c r="I571" s="10"/>
    </row>
    <row r="572" spans="1:9" x14ac:dyDescent="0.25">
      <c r="A572" s="10"/>
      <c r="E572" s="10"/>
      <c r="F572" s="10"/>
      <c r="G572" s="10"/>
      <c r="I572" s="10"/>
    </row>
    <row r="573" spans="1:9" x14ac:dyDescent="0.25">
      <c r="A573" s="10"/>
      <c r="E573" s="10"/>
      <c r="F573" s="10"/>
      <c r="G573" s="10"/>
      <c r="I573" s="10"/>
    </row>
    <row r="574" spans="1:9" x14ac:dyDescent="0.25">
      <c r="A574" s="10"/>
      <c r="E574" s="10"/>
      <c r="F574" s="10"/>
      <c r="G574" s="10"/>
      <c r="I574" s="10"/>
    </row>
    <row r="575" spans="1:9" x14ac:dyDescent="0.25">
      <c r="A575" s="10"/>
      <c r="E575" s="10"/>
      <c r="F575" s="10"/>
      <c r="G575" s="10"/>
      <c r="I575" s="10"/>
    </row>
    <row r="576" spans="1:9" x14ac:dyDescent="0.25">
      <c r="A576" s="10"/>
      <c r="E576" s="10"/>
      <c r="F576" s="10"/>
      <c r="G576" s="10"/>
      <c r="I576" s="10"/>
    </row>
    <row r="577" spans="1:9" x14ac:dyDescent="0.25">
      <c r="A577" s="10"/>
      <c r="E577" s="10"/>
      <c r="F577" s="10"/>
      <c r="G577" s="10"/>
      <c r="I577" s="10"/>
    </row>
    <row r="578" spans="1:9" x14ac:dyDescent="0.25">
      <c r="A578" s="10"/>
      <c r="E578" s="10"/>
      <c r="F578" s="10"/>
      <c r="G578" s="10"/>
      <c r="I578" s="10"/>
    </row>
    <row r="579" spans="1:9" x14ac:dyDescent="0.25">
      <c r="A579" s="10"/>
      <c r="E579" s="10"/>
      <c r="F579" s="10"/>
      <c r="G579" s="10"/>
      <c r="I579" s="10"/>
    </row>
    <row r="580" spans="1:9" x14ac:dyDescent="0.25">
      <c r="A580" s="10"/>
      <c r="E580" s="10"/>
      <c r="F580" s="10"/>
      <c r="G580" s="10"/>
      <c r="I580" s="10"/>
    </row>
    <row r="581" spans="1:9" x14ac:dyDescent="0.25">
      <c r="A581" s="10"/>
      <c r="E581" s="10"/>
      <c r="F581" s="10"/>
      <c r="G581" s="10"/>
      <c r="I581" s="10"/>
    </row>
    <row r="582" spans="1:9" x14ac:dyDescent="0.25">
      <c r="A582" s="10"/>
      <c r="E582" s="10"/>
      <c r="F582" s="10"/>
      <c r="G582" s="10"/>
      <c r="I582" s="10"/>
    </row>
    <row r="583" spans="1:9" x14ac:dyDescent="0.25">
      <c r="A583" s="10"/>
      <c r="E583" s="10"/>
      <c r="F583" s="10"/>
      <c r="G583" s="10"/>
      <c r="I583" s="10"/>
    </row>
    <row r="584" spans="1:9" x14ac:dyDescent="0.25">
      <c r="A584" s="10"/>
      <c r="E584" s="10"/>
      <c r="F584" s="10"/>
      <c r="G584" s="10"/>
      <c r="I584" s="10"/>
    </row>
    <row r="585" spans="1:9" x14ac:dyDescent="0.25">
      <c r="A585" s="10"/>
      <c r="E585" s="10"/>
      <c r="F585" s="10"/>
      <c r="G585" s="10"/>
      <c r="I585" s="10"/>
    </row>
    <row r="586" spans="1:9" x14ac:dyDescent="0.25">
      <c r="A586" s="10"/>
      <c r="E586" s="10"/>
      <c r="F586" s="10"/>
      <c r="G586" s="10"/>
      <c r="I586" s="10"/>
    </row>
    <row r="587" spans="1:9" x14ac:dyDescent="0.25">
      <c r="A587" s="10"/>
      <c r="E587" s="10"/>
      <c r="F587" s="10"/>
      <c r="G587" s="10"/>
      <c r="I587" s="10"/>
    </row>
    <row r="588" spans="1:9" x14ac:dyDescent="0.25">
      <c r="A588" s="10"/>
      <c r="E588" s="10"/>
      <c r="F588" s="10"/>
      <c r="G588" s="10"/>
      <c r="I588" s="10"/>
    </row>
    <row r="589" spans="1:9" x14ac:dyDescent="0.25">
      <c r="A589" s="10"/>
      <c r="E589" s="10"/>
      <c r="F589" s="10"/>
      <c r="G589" s="10"/>
      <c r="I589" s="10"/>
    </row>
    <row r="590" spans="1:9" x14ac:dyDescent="0.25">
      <c r="A590" s="10"/>
      <c r="E590" s="10"/>
      <c r="F590" s="10"/>
      <c r="G590" s="10"/>
      <c r="I590" s="10"/>
    </row>
    <row r="591" spans="1:9" x14ac:dyDescent="0.25">
      <c r="A591" s="10"/>
      <c r="E591" s="10"/>
      <c r="F591" s="10"/>
      <c r="G591" s="10"/>
      <c r="I591" s="10"/>
    </row>
    <row r="592" spans="1:9" x14ac:dyDescent="0.25">
      <c r="A592" s="10"/>
      <c r="E592" s="10"/>
      <c r="F592" s="10"/>
      <c r="G592" s="10"/>
      <c r="I592" s="10"/>
    </row>
    <row r="593" spans="1:9" x14ac:dyDescent="0.25">
      <c r="A593" s="10"/>
      <c r="E593" s="10"/>
      <c r="F593" s="10"/>
      <c r="G593" s="10"/>
      <c r="I593" s="10"/>
    </row>
    <row r="594" spans="1:9" x14ac:dyDescent="0.25">
      <c r="A594" s="10"/>
      <c r="E594" s="10"/>
      <c r="F594" s="10"/>
      <c r="G594" s="10"/>
      <c r="I594" s="10"/>
    </row>
    <row r="595" spans="1:9" x14ac:dyDescent="0.25">
      <c r="A595" s="10"/>
      <c r="E595" s="10"/>
      <c r="F595" s="10"/>
      <c r="G595" s="10"/>
      <c r="I595" s="10"/>
    </row>
    <row r="596" spans="1:9" x14ac:dyDescent="0.25">
      <c r="A596" s="10"/>
      <c r="E596" s="10"/>
      <c r="F596" s="10"/>
      <c r="G596" s="10"/>
      <c r="I596" s="10"/>
    </row>
    <row r="597" spans="1:9" x14ac:dyDescent="0.25">
      <c r="A597" s="10"/>
      <c r="E597" s="10"/>
      <c r="F597" s="10"/>
      <c r="G597" s="10"/>
      <c r="I597" s="10"/>
    </row>
    <row r="598" spans="1:9" x14ac:dyDescent="0.25">
      <c r="A598" s="10"/>
      <c r="E598" s="10"/>
      <c r="F598" s="10"/>
      <c r="G598" s="10"/>
      <c r="I598" s="10"/>
    </row>
    <row r="599" spans="1:9" x14ac:dyDescent="0.25">
      <c r="A599" s="10"/>
      <c r="E599" s="10"/>
      <c r="F599" s="10"/>
      <c r="G599" s="10"/>
      <c r="I599" s="10"/>
    </row>
    <row r="600" spans="1:9" x14ac:dyDescent="0.25">
      <c r="A600" s="10"/>
      <c r="E600" s="10"/>
      <c r="F600" s="10"/>
      <c r="G600" s="10"/>
      <c r="I600" s="10"/>
    </row>
    <row r="601" spans="1:9" x14ac:dyDescent="0.25">
      <c r="A601" s="10"/>
      <c r="E601" s="10"/>
      <c r="F601" s="10"/>
      <c r="G601" s="10"/>
      <c r="I601" s="10"/>
    </row>
    <row r="602" spans="1:9" x14ac:dyDescent="0.25">
      <c r="A602" s="10"/>
      <c r="E602" s="10"/>
      <c r="F602" s="10"/>
      <c r="G602" s="10"/>
      <c r="I602" s="10"/>
    </row>
    <row r="603" spans="1:9" x14ac:dyDescent="0.25">
      <c r="A603" s="10"/>
      <c r="E603" s="10"/>
      <c r="F603" s="10"/>
      <c r="G603" s="10"/>
      <c r="I603" s="10"/>
    </row>
    <row r="604" spans="1:9" x14ac:dyDescent="0.25">
      <c r="A604" s="10"/>
      <c r="E604" s="10"/>
      <c r="F604" s="10"/>
      <c r="G604" s="10"/>
      <c r="I604" s="10"/>
    </row>
    <row r="605" spans="1:9" x14ac:dyDescent="0.25">
      <c r="A605" s="10"/>
      <c r="E605" s="10"/>
      <c r="F605" s="10"/>
      <c r="G605" s="10"/>
      <c r="I605" s="10"/>
    </row>
    <row r="606" spans="1:9" x14ac:dyDescent="0.25">
      <c r="A606" s="10"/>
      <c r="E606" s="10"/>
      <c r="F606" s="10"/>
      <c r="G606" s="10"/>
      <c r="I606" s="10"/>
    </row>
    <row r="607" spans="1:9" x14ac:dyDescent="0.25">
      <c r="A607" s="10"/>
      <c r="E607" s="10"/>
      <c r="F607" s="10"/>
      <c r="G607" s="10"/>
      <c r="I607" s="10"/>
    </row>
    <row r="608" spans="1:9" x14ac:dyDescent="0.25">
      <c r="A608" s="10"/>
      <c r="E608" s="10"/>
      <c r="F608" s="10"/>
      <c r="G608" s="10"/>
      <c r="I608" s="10"/>
    </row>
    <row r="609" spans="1:9" x14ac:dyDescent="0.25">
      <c r="A609" s="10"/>
      <c r="E609" s="10"/>
      <c r="F609" s="10"/>
      <c r="G609" s="10"/>
      <c r="I609" s="10"/>
    </row>
    <row r="610" spans="1:9" x14ac:dyDescent="0.25">
      <c r="A610" s="10"/>
      <c r="E610" s="10"/>
      <c r="F610" s="10"/>
      <c r="G610" s="10"/>
      <c r="I610" s="10"/>
    </row>
    <row r="611" spans="1:9" x14ac:dyDescent="0.25">
      <c r="A611" s="10"/>
      <c r="E611" s="10"/>
      <c r="F611" s="10"/>
      <c r="G611" s="10"/>
      <c r="I611" s="10"/>
    </row>
    <row r="612" spans="1:9" x14ac:dyDescent="0.25">
      <c r="A612" s="10"/>
      <c r="E612" s="10"/>
      <c r="F612" s="10"/>
      <c r="G612" s="10"/>
      <c r="I612" s="10"/>
    </row>
    <row r="613" spans="1:9" x14ac:dyDescent="0.25">
      <c r="A613" s="10"/>
      <c r="E613" s="10"/>
      <c r="F613" s="10"/>
      <c r="G613" s="10"/>
      <c r="I613" s="10"/>
    </row>
    <row r="614" spans="1:9" x14ac:dyDescent="0.25">
      <c r="A614" s="10"/>
      <c r="E614" s="10"/>
      <c r="F614" s="10"/>
      <c r="G614" s="10"/>
      <c r="I614" s="10"/>
    </row>
    <row r="615" spans="1:9" x14ac:dyDescent="0.25">
      <c r="A615" s="10"/>
      <c r="E615" s="10"/>
      <c r="F615" s="10"/>
      <c r="G615" s="10"/>
      <c r="I615" s="10"/>
    </row>
    <row r="616" spans="1:9" x14ac:dyDescent="0.25">
      <c r="A616" s="10"/>
      <c r="E616" s="10"/>
      <c r="F616" s="10"/>
      <c r="G616" s="10"/>
      <c r="I616" s="10"/>
    </row>
    <row r="617" spans="1:9" x14ac:dyDescent="0.25">
      <c r="A617" s="10"/>
      <c r="E617" s="10"/>
      <c r="F617" s="10"/>
      <c r="G617" s="10"/>
      <c r="I617" s="10"/>
    </row>
    <row r="618" spans="1:9" x14ac:dyDescent="0.25">
      <c r="A618" s="10"/>
      <c r="E618" s="10"/>
      <c r="F618" s="10"/>
      <c r="G618" s="10"/>
      <c r="I618" s="10"/>
    </row>
    <row r="619" spans="1:9" x14ac:dyDescent="0.25">
      <c r="A619" s="10"/>
      <c r="E619" s="10"/>
      <c r="F619" s="10"/>
      <c r="G619" s="10"/>
      <c r="I619" s="10"/>
    </row>
    <row r="620" spans="1:9" x14ac:dyDescent="0.25">
      <c r="A620" s="10"/>
      <c r="E620" s="10"/>
      <c r="F620" s="10"/>
      <c r="G620" s="10"/>
      <c r="I620" s="10"/>
    </row>
    <row r="621" spans="1:9" x14ac:dyDescent="0.25">
      <c r="A621" s="10"/>
      <c r="E621" s="10"/>
      <c r="F621" s="10"/>
      <c r="G621" s="10"/>
      <c r="I621" s="10"/>
    </row>
    <row r="622" spans="1:9" x14ac:dyDescent="0.25">
      <c r="A622" s="10"/>
      <c r="E622" s="10"/>
      <c r="F622" s="10"/>
      <c r="G622" s="10"/>
      <c r="I622" s="10"/>
    </row>
    <row r="623" spans="1:9" x14ac:dyDescent="0.25">
      <c r="A623" s="10"/>
      <c r="E623" s="10"/>
      <c r="F623" s="10"/>
      <c r="G623" s="10"/>
      <c r="I623" s="10"/>
    </row>
    <row r="624" spans="1:9" x14ac:dyDescent="0.25">
      <c r="A624" s="10"/>
      <c r="E624" s="10"/>
      <c r="F624" s="10"/>
      <c r="G624" s="10"/>
      <c r="I624" s="10"/>
    </row>
    <row r="625" spans="1:9" x14ac:dyDescent="0.25">
      <c r="A625" s="10"/>
      <c r="E625" s="10"/>
      <c r="F625" s="10"/>
      <c r="G625" s="10"/>
      <c r="I625" s="10"/>
    </row>
    <row r="626" spans="1:9" x14ac:dyDescent="0.25">
      <c r="A626" s="10"/>
      <c r="E626" s="10"/>
      <c r="F626" s="10"/>
      <c r="G626" s="10"/>
      <c r="I626" s="10"/>
    </row>
    <row r="627" spans="1:9" x14ac:dyDescent="0.25">
      <c r="A627" s="10"/>
      <c r="E627" s="10"/>
      <c r="F627" s="10"/>
      <c r="G627" s="10"/>
      <c r="I627" s="10"/>
    </row>
    <row r="628" spans="1:9" x14ac:dyDescent="0.25">
      <c r="A628" s="10"/>
      <c r="E628" s="10"/>
      <c r="F628" s="10"/>
      <c r="G628" s="10"/>
      <c r="I628" s="10"/>
    </row>
    <row r="629" spans="1:9" x14ac:dyDescent="0.25">
      <c r="A629" s="10"/>
      <c r="E629" s="10"/>
      <c r="F629" s="10"/>
      <c r="G629" s="10"/>
      <c r="I629" s="10"/>
    </row>
    <row r="630" spans="1:9" x14ac:dyDescent="0.25">
      <c r="A630" s="10"/>
      <c r="E630" s="10"/>
      <c r="F630" s="10"/>
      <c r="G630" s="10"/>
      <c r="I630" s="10"/>
    </row>
    <row r="631" spans="1:9" x14ac:dyDescent="0.25">
      <c r="A631" s="10"/>
      <c r="E631" s="10"/>
      <c r="F631" s="10"/>
      <c r="G631" s="10"/>
      <c r="I631" s="10"/>
    </row>
    <row r="632" spans="1:9" x14ac:dyDescent="0.25">
      <c r="A632" s="10"/>
      <c r="E632" s="10"/>
      <c r="F632" s="10"/>
      <c r="G632" s="10"/>
      <c r="I632" s="10"/>
    </row>
    <row r="633" spans="1:9" x14ac:dyDescent="0.25">
      <c r="A633" s="10"/>
      <c r="E633" s="10"/>
      <c r="F633" s="10"/>
      <c r="G633" s="10"/>
      <c r="I633" s="10"/>
    </row>
    <row r="634" spans="1:9" x14ac:dyDescent="0.25">
      <c r="A634" s="10"/>
      <c r="E634" s="10"/>
      <c r="F634" s="10"/>
      <c r="G634" s="10"/>
      <c r="I634" s="10"/>
    </row>
    <row r="635" spans="1:9" x14ac:dyDescent="0.25">
      <c r="A635" s="10"/>
      <c r="E635" s="10"/>
      <c r="F635" s="10"/>
      <c r="G635" s="10"/>
      <c r="I635" s="10"/>
    </row>
    <row r="636" spans="1:9" x14ac:dyDescent="0.25">
      <c r="A636" s="10"/>
      <c r="E636" s="10"/>
      <c r="F636" s="10"/>
      <c r="G636" s="10"/>
      <c r="I636" s="10"/>
    </row>
    <row r="637" spans="1:9" x14ac:dyDescent="0.25">
      <c r="A637" s="10"/>
      <c r="E637" s="10"/>
      <c r="F637" s="10"/>
      <c r="G637" s="10"/>
      <c r="I637" s="10"/>
    </row>
    <row r="638" spans="1:9" x14ac:dyDescent="0.25">
      <c r="A638" s="10"/>
      <c r="E638" s="10"/>
      <c r="F638" s="10"/>
      <c r="G638" s="10"/>
      <c r="I638" s="10"/>
    </row>
    <row r="639" spans="1:9" x14ac:dyDescent="0.25">
      <c r="A639" s="10"/>
      <c r="E639" s="10"/>
      <c r="F639" s="10"/>
      <c r="G639" s="10"/>
      <c r="I639" s="10"/>
    </row>
    <row r="640" spans="1:9" x14ac:dyDescent="0.25">
      <c r="A640" s="10"/>
      <c r="E640" s="10"/>
      <c r="F640" s="10"/>
      <c r="G640" s="10"/>
      <c r="I640" s="10"/>
    </row>
    <row r="641" spans="1:9" x14ac:dyDescent="0.25">
      <c r="A641" s="10"/>
      <c r="E641" s="10"/>
      <c r="F641" s="10"/>
      <c r="G641" s="10"/>
      <c r="I641" s="10"/>
    </row>
    <row r="642" spans="1:9" x14ac:dyDescent="0.25">
      <c r="A642" s="10"/>
      <c r="E642" s="10"/>
      <c r="F642" s="10"/>
      <c r="G642" s="10"/>
      <c r="I642" s="10"/>
    </row>
    <row r="643" spans="1:9" x14ac:dyDescent="0.25">
      <c r="A643" s="10"/>
      <c r="E643" s="10"/>
      <c r="F643" s="10"/>
      <c r="G643" s="10"/>
      <c r="I643" s="10"/>
    </row>
    <row r="644" spans="1:9" x14ac:dyDescent="0.25">
      <c r="A644" s="10"/>
      <c r="E644" s="10"/>
      <c r="F644" s="10"/>
      <c r="G644" s="10"/>
      <c r="I644" s="10"/>
    </row>
    <row r="645" spans="1:9" x14ac:dyDescent="0.25">
      <c r="A645" s="10"/>
      <c r="E645" s="10"/>
      <c r="F645" s="10"/>
      <c r="G645" s="10"/>
      <c r="I645" s="10"/>
    </row>
    <row r="646" spans="1:9" x14ac:dyDescent="0.25">
      <c r="A646" s="10"/>
      <c r="E646" s="10"/>
      <c r="F646" s="10"/>
      <c r="G646" s="10"/>
      <c r="I646" s="10"/>
    </row>
    <row r="647" spans="1:9" x14ac:dyDescent="0.25">
      <c r="A647" s="10"/>
      <c r="E647" s="10"/>
      <c r="F647" s="10"/>
      <c r="G647" s="10"/>
      <c r="I647" s="10"/>
    </row>
    <row r="648" spans="1:9" x14ac:dyDescent="0.25">
      <c r="A648" s="10"/>
      <c r="E648" s="10"/>
      <c r="F648" s="10"/>
      <c r="G648" s="10"/>
      <c r="I648" s="10"/>
    </row>
    <row r="649" spans="1:9" x14ac:dyDescent="0.25">
      <c r="A649" s="10"/>
      <c r="E649" s="10"/>
      <c r="F649" s="10"/>
      <c r="G649" s="10"/>
      <c r="I649" s="10"/>
    </row>
    <row r="650" spans="1:9" x14ac:dyDescent="0.25">
      <c r="A650" s="10"/>
      <c r="E650" s="10"/>
      <c r="F650" s="10"/>
      <c r="G650" s="10"/>
      <c r="I650" s="10"/>
    </row>
    <row r="651" spans="1:9" x14ac:dyDescent="0.25">
      <c r="A651" s="10"/>
      <c r="E651" s="10"/>
      <c r="F651" s="10"/>
      <c r="G651" s="10"/>
      <c r="I651" s="10"/>
    </row>
    <row r="652" spans="1:9" x14ac:dyDescent="0.25">
      <c r="A652" s="10"/>
      <c r="E652" s="10"/>
      <c r="F652" s="10"/>
      <c r="G652" s="10"/>
      <c r="I652" s="10"/>
    </row>
    <row r="653" spans="1:9" x14ac:dyDescent="0.25">
      <c r="A653" s="10"/>
      <c r="E653" s="10"/>
      <c r="F653" s="10"/>
      <c r="G653" s="10"/>
      <c r="I653" s="10"/>
    </row>
    <row r="654" spans="1:9" x14ac:dyDescent="0.25">
      <c r="A654" s="10"/>
      <c r="E654" s="10"/>
      <c r="F654" s="10"/>
      <c r="G654" s="10"/>
      <c r="I654" s="10"/>
    </row>
    <row r="655" spans="1:9" x14ac:dyDescent="0.25">
      <c r="A655" s="10"/>
      <c r="E655" s="10"/>
      <c r="F655" s="10"/>
      <c r="G655" s="10"/>
      <c r="I655" s="10"/>
    </row>
    <row r="656" spans="1:9" x14ac:dyDescent="0.25">
      <c r="A656" s="10"/>
      <c r="E656" s="10"/>
      <c r="F656" s="10"/>
      <c r="G656" s="10"/>
      <c r="I656" s="10"/>
    </row>
    <row r="657" spans="1:9" x14ac:dyDescent="0.25">
      <c r="A657" s="10"/>
      <c r="E657" s="10"/>
      <c r="F657" s="10"/>
      <c r="G657" s="10"/>
      <c r="I657" s="10"/>
    </row>
    <row r="658" spans="1:9" x14ac:dyDescent="0.25">
      <c r="A658" s="10"/>
      <c r="E658" s="10"/>
      <c r="F658" s="10"/>
      <c r="G658" s="10"/>
      <c r="I658" s="10"/>
    </row>
    <row r="659" spans="1:9" x14ac:dyDescent="0.25">
      <c r="A659" s="10"/>
      <c r="E659" s="10"/>
      <c r="F659" s="10"/>
      <c r="G659" s="10"/>
      <c r="I659" s="10"/>
    </row>
    <row r="660" spans="1:9" x14ac:dyDescent="0.25">
      <c r="A660" s="10"/>
      <c r="E660" s="10"/>
      <c r="F660" s="10"/>
      <c r="G660" s="10"/>
      <c r="I660" s="10"/>
    </row>
    <row r="661" spans="1:9" x14ac:dyDescent="0.25">
      <c r="A661" s="10"/>
      <c r="E661" s="10"/>
      <c r="F661" s="10"/>
      <c r="G661" s="10"/>
      <c r="I661" s="10"/>
    </row>
    <row r="662" spans="1:9" x14ac:dyDescent="0.25">
      <c r="A662" s="10"/>
      <c r="E662" s="10"/>
      <c r="F662" s="10"/>
      <c r="G662" s="10"/>
      <c r="I662" s="10"/>
    </row>
    <row r="663" spans="1:9" x14ac:dyDescent="0.25">
      <c r="A663" s="10"/>
      <c r="E663" s="10"/>
      <c r="F663" s="10"/>
      <c r="G663" s="10"/>
      <c r="I663" s="10"/>
    </row>
    <row r="664" spans="1:9" x14ac:dyDescent="0.25">
      <c r="A664" s="10"/>
      <c r="E664" s="10"/>
      <c r="F664" s="10"/>
      <c r="G664" s="10"/>
      <c r="I664" s="10"/>
    </row>
    <row r="665" spans="1:9" x14ac:dyDescent="0.25">
      <c r="A665" s="10"/>
      <c r="E665" s="10"/>
      <c r="F665" s="10"/>
      <c r="G665" s="10"/>
      <c r="I665" s="10"/>
    </row>
    <row r="666" spans="1:9" x14ac:dyDescent="0.25">
      <c r="A666" s="10"/>
      <c r="E666" s="10"/>
      <c r="F666" s="10"/>
      <c r="G666" s="10"/>
      <c r="I666" s="10"/>
    </row>
    <row r="667" spans="1:9" x14ac:dyDescent="0.25">
      <c r="A667" s="10"/>
      <c r="E667" s="10"/>
      <c r="F667" s="10"/>
      <c r="G667" s="10"/>
      <c r="I667" s="10"/>
    </row>
    <row r="668" spans="1:9" x14ac:dyDescent="0.25">
      <c r="A668" s="10"/>
      <c r="E668" s="10"/>
      <c r="F668" s="10"/>
      <c r="G668" s="10"/>
      <c r="I668" s="10"/>
    </row>
    <row r="669" spans="1:9" x14ac:dyDescent="0.25">
      <c r="A669" s="10"/>
      <c r="E669" s="10"/>
      <c r="F669" s="10"/>
      <c r="G669" s="10"/>
      <c r="I669" s="10"/>
    </row>
    <row r="670" spans="1:9" x14ac:dyDescent="0.25">
      <c r="A670" s="10"/>
      <c r="E670" s="10"/>
      <c r="F670" s="10"/>
      <c r="G670" s="10"/>
      <c r="I670" s="10"/>
    </row>
    <row r="671" spans="1:9" x14ac:dyDescent="0.25">
      <c r="A671" s="10"/>
      <c r="E671" s="10"/>
      <c r="F671" s="10"/>
      <c r="G671" s="10"/>
      <c r="I671" s="10"/>
    </row>
    <row r="672" spans="1:9" x14ac:dyDescent="0.25">
      <c r="A672" s="10"/>
      <c r="E672" s="10"/>
      <c r="F672" s="10"/>
      <c r="G672" s="10"/>
      <c r="I672" s="10"/>
    </row>
    <row r="673" spans="1:9" x14ac:dyDescent="0.25">
      <c r="A673" s="10"/>
      <c r="E673" s="10"/>
      <c r="F673" s="10"/>
      <c r="G673" s="10"/>
      <c r="I673" s="10"/>
    </row>
    <row r="674" spans="1:9" x14ac:dyDescent="0.25">
      <c r="A674" s="10"/>
      <c r="E674" s="10"/>
      <c r="F674" s="10"/>
      <c r="G674" s="10"/>
      <c r="I674" s="10"/>
    </row>
    <row r="675" spans="1:9" x14ac:dyDescent="0.25">
      <c r="A675" s="10"/>
      <c r="E675" s="10"/>
      <c r="F675" s="10"/>
      <c r="G675" s="10"/>
      <c r="I675" s="10"/>
    </row>
    <row r="676" spans="1:9" x14ac:dyDescent="0.25">
      <c r="A676" s="10"/>
      <c r="E676" s="10"/>
      <c r="F676" s="10"/>
      <c r="G676" s="10"/>
      <c r="I676" s="10"/>
    </row>
    <row r="677" spans="1:9" x14ac:dyDescent="0.25">
      <c r="A677" s="10"/>
      <c r="E677" s="10"/>
      <c r="F677" s="10"/>
      <c r="G677" s="10"/>
      <c r="I677" s="10"/>
    </row>
    <row r="678" spans="1:9" x14ac:dyDescent="0.25">
      <c r="A678" s="10"/>
      <c r="E678" s="10"/>
      <c r="F678" s="10"/>
      <c r="G678" s="10"/>
      <c r="I678" s="10"/>
    </row>
    <row r="679" spans="1:9" x14ac:dyDescent="0.25">
      <c r="A679" s="10"/>
      <c r="E679" s="10"/>
      <c r="F679" s="10"/>
      <c r="G679" s="10"/>
      <c r="I679" s="10"/>
    </row>
    <row r="680" spans="1:9" x14ac:dyDescent="0.25">
      <c r="A680" s="10"/>
      <c r="E680" s="10"/>
      <c r="F680" s="10"/>
      <c r="G680" s="10"/>
      <c r="I680" s="10"/>
    </row>
    <row r="681" spans="1:9" x14ac:dyDescent="0.25">
      <c r="A681" s="10"/>
      <c r="E681" s="10"/>
      <c r="F681" s="10"/>
      <c r="G681" s="10"/>
      <c r="I681" s="10"/>
    </row>
    <row r="682" spans="1:9" x14ac:dyDescent="0.25">
      <c r="A682" s="10"/>
      <c r="E682" s="10"/>
      <c r="F682" s="10"/>
      <c r="G682" s="10"/>
      <c r="I682" s="10"/>
    </row>
    <row r="683" spans="1:9" x14ac:dyDescent="0.25">
      <c r="A683" s="10"/>
      <c r="E683" s="10"/>
      <c r="F683" s="10"/>
      <c r="G683" s="10"/>
      <c r="I683" s="10"/>
    </row>
    <row r="684" spans="1:9" x14ac:dyDescent="0.25">
      <c r="A684" s="10"/>
      <c r="E684" s="10"/>
      <c r="F684" s="10"/>
      <c r="G684" s="10"/>
      <c r="I684" s="10"/>
    </row>
    <row r="685" spans="1:9" x14ac:dyDescent="0.25">
      <c r="A685" s="10"/>
      <c r="E685" s="10"/>
      <c r="F685" s="10"/>
      <c r="G685" s="10"/>
      <c r="I685" s="10"/>
    </row>
    <row r="686" spans="1:9" x14ac:dyDescent="0.25">
      <c r="A686" s="10"/>
      <c r="E686" s="10"/>
      <c r="F686" s="10"/>
      <c r="G686" s="10"/>
      <c r="I686" s="10"/>
    </row>
    <row r="687" spans="1:9" x14ac:dyDescent="0.25">
      <c r="A687" s="10"/>
      <c r="E687" s="10"/>
      <c r="F687" s="10"/>
      <c r="G687" s="10"/>
      <c r="I687" s="10"/>
    </row>
    <row r="688" spans="1:9" x14ac:dyDescent="0.25">
      <c r="A688" s="10"/>
      <c r="E688" s="10"/>
      <c r="F688" s="10"/>
      <c r="G688" s="10"/>
      <c r="I688" s="10"/>
    </row>
    <row r="689" spans="1:9" x14ac:dyDescent="0.25">
      <c r="A689" s="10"/>
      <c r="E689" s="10"/>
      <c r="F689" s="10"/>
      <c r="G689" s="10"/>
      <c r="I689" s="10"/>
    </row>
    <row r="690" spans="1:9" x14ac:dyDescent="0.25">
      <c r="A690" s="10"/>
      <c r="E690" s="10"/>
      <c r="F690" s="10"/>
      <c r="G690" s="10"/>
      <c r="I690" s="10"/>
    </row>
    <row r="691" spans="1:9" x14ac:dyDescent="0.25">
      <c r="A691" s="10"/>
      <c r="E691" s="10"/>
      <c r="F691" s="10"/>
      <c r="G691" s="10"/>
      <c r="I691" s="10"/>
    </row>
    <row r="692" spans="1:9" x14ac:dyDescent="0.25">
      <c r="A692" s="10"/>
      <c r="E692" s="10"/>
      <c r="F692" s="10"/>
      <c r="G692" s="10"/>
      <c r="I692" s="10"/>
    </row>
    <row r="693" spans="1:9" x14ac:dyDescent="0.25">
      <c r="A693" s="10"/>
      <c r="E693" s="10"/>
      <c r="F693" s="10"/>
      <c r="G693" s="10"/>
      <c r="I693" s="10"/>
    </row>
    <row r="694" spans="1:9" x14ac:dyDescent="0.25">
      <c r="A694" s="10"/>
      <c r="E694" s="10"/>
      <c r="F694" s="10"/>
      <c r="G694" s="10"/>
      <c r="I694" s="10"/>
    </row>
    <row r="695" spans="1:9" x14ac:dyDescent="0.25">
      <c r="A695" s="10"/>
      <c r="E695" s="10"/>
      <c r="F695" s="10"/>
      <c r="G695" s="10"/>
      <c r="I695" s="10"/>
    </row>
    <row r="696" spans="1:9" x14ac:dyDescent="0.25">
      <c r="A696" s="10"/>
      <c r="E696" s="10"/>
      <c r="F696" s="10"/>
      <c r="G696" s="10"/>
      <c r="I696" s="10"/>
    </row>
    <row r="697" spans="1:9" x14ac:dyDescent="0.25">
      <c r="A697" s="10"/>
      <c r="E697" s="10"/>
      <c r="F697" s="10"/>
      <c r="G697" s="10"/>
      <c r="I697" s="10"/>
    </row>
    <row r="698" spans="1:9" x14ac:dyDescent="0.25">
      <c r="A698" s="10"/>
      <c r="E698" s="10"/>
      <c r="F698" s="10"/>
      <c r="G698" s="10"/>
      <c r="I698" s="10"/>
    </row>
    <row r="699" spans="1:9" x14ac:dyDescent="0.25">
      <c r="A699" s="10"/>
      <c r="E699" s="10"/>
      <c r="F699" s="10"/>
      <c r="G699" s="10"/>
      <c r="I699" s="10"/>
    </row>
    <row r="700" spans="1:9" x14ac:dyDescent="0.25">
      <c r="A700" s="10"/>
      <c r="E700" s="10"/>
      <c r="F700" s="10"/>
      <c r="G700" s="10"/>
      <c r="I700" s="10"/>
    </row>
    <row r="701" spans="1:9" x14ac:dyDescent="0.25">
      <c r="A701" s="10"/>
      <c r="E701" s="10"/>
      <c r="F701" s="10"/>
      <c r="G701" s="10"/>
      <c r="I701" s="10"/>
    </row>
    <row r="702" spans="1:9" x14ac:dyDescent="0.25">
      <c r="A702" s="10"/>
      <c r="E702" s="10"/>
      <c r="F702" s="10"/>
      <c r="G702" s="10"/>
      <c r="I702" s="10"/>
    </row>
    <row r="703" spans="1:9" x14ac:dyDescent="0.25">
      <c r="A703" s="10"/>
      <c r="E703" s="10"/>
      <c r="F703" s="10"/>
      <c r="G703" s="10"/>
      <c r="I703" s="10"/>
    </row>
    <row r="704" spans="1:9" x14ac:dyDescent="0.25">
      <c r="A704" s="10"/>
      <c r="E704" s="10"/>
      <c r="F704" s="10"/>
      <c r="G704" s="10"/>
      <c r="I704" s="10"/>
    </row>
    <row r="705" spans="1:9" x14ac:dyDescent="0.25">
      <c r="A705" s="10"/>
      <c r="E705" s="10"/>
      <c r="F705" s="10"/>
      <c r="G705" s="10"/>
      <c r="I705" s="10"/>
    </row>
    <row r="706" spans="1:9" x14ac:dyDescent="0.25">
      <c r="A706" s="10"/>
      <c r="E706" s="10"/>
      <c r="F706" s="10"/>
      <c r="G706" s="10"/>
      <c r="I706" s="10"/>
    </row>
    <row r="707" spans="1:9" x14ac:dyDescent="0.25">
      <c r="A707" s="10"/>
      <c r="E707" s="10"/>
      <c r="F707" s="10"/>
      <c r="G707" s="10"/>
      <c r="I707" s="10"/>
    </row>
    <row r="708" spans="1:9" x14ac:dyDescent="0.25">
      <c r="A708" s="10"/>
      <c r="E708" s="10"/>
      <c r="F708" s="10"/>
      <c r="G708" s="10"/>
      <c r="I708" s="10"/>
    </row>
    <row r="709" spans="1:9" x14ac:dyDescent="0.25">
      <c r="A709" s="10"/>
      <c r="E709" s="10"/>
      <c r="F709" s="10"/>
      <c r="G709" s="10"/>
      <c r="I709" s="10"/>
    </row>
    <row r="710" spans="1:9" x14ac:dyDescent="0.25">
      <c r="A710" s="10"/>
      <c r="E710" s="10"/>
      <c r="F710" s="10"/>
      <c r="G710" s="10"/>
      <c r="I710" s="10"/>
    </row>
    <row r="711" spans="1:9" x14ac:dyDescent="0.25">
      <c r="A711" s="10"/>
      <c r="E711" s="10"/>
      <c r="F711" s="10"/>
      <c r="G711" s="10"/>
      <c r="I711" s="10"/>
    </row>
    <row r="712" spans="1:9" x14ac:dyDescent="0.25">
      <c r="A712" s="10"/>
      <c r="E712" s="10"/>
      <c r="F712" s="10"/>
      <c r="G712" s="10"/>
      <c r="I712" s="10"/>
    </row>
    <row r="713" spans="1:9" x14ac:dyDescent="0.25">
      <c r="A713" s="10"/>
      <c r="E713" s="10"/>
      <c r="F713" s="10"/>
      <c r="G713" s="10"/>
      <c r="I713" s="10"/>
    </row>
    <row r="714" spans="1:9" x14ac:dyDescent="0.25">
      <c r="A714" s="10"/>
      <c r="E714" s="10"/>
      <c r="F714" s="10"/>
      <c r="G714" s="10"/>
      <c r="I714" s="10"/>
    </row>
    <row r="715" spans="1:9" x14ac:dyDescent="0.25">
      <c r="A715" s="10"/>
      <c r="E715" s="10"/>
      <c r="F715" s="10"/>
      <c r="G715" s="10"/>
      <c r="I715" s="10"/>
    </row>
    <row r="716" spans="1:9" x14ac:dyDescent="0.25">
      <c r="A716" s="10"/>
      <c r="E716" s="10"/>
      <c r="F716" s="10"/>
      <c r="G716" s="10"/>
      <c r="I716" s="10"/>
    </row>
    <row r="717" spans="1:9" x14ac:dyDescent="0.25">
      <c r="A717" s="10"/>
      <c r="E717" s="10"/>
      <c r="F717" s="10"/>
      <c r="G717" s="10"/>
      <c r="I717" s="10"/>
    </row>
    <row r="718" spans="1:9" x14ac:dyDescent="0.25">
      <c r="A718" s="10"/>
      <c r="E718" s="10"/>
      <c r="F718" s="10"/>
      <c r="G718" s="10"/>
      <c r="I718" s="10"/>
    </row>
    <row r="719" spans="1:9" x14ac:dyDescent="0.25">
      <c r="A719" s="10"/>
      <c r="E719" s="10"/>
      <c r="F719" s="10"/>
      <c r="G719" s="10"/>
      <c r="I719" s="10"/>
    </row>
    <row r="720" spans="1:9" x14ac:dyDescent="0.25">
      <c r="A720" s="10"/>
      <c r="E720" s="10"/>
      <c r="F720" s="10"/>
      <c r="G720" s="10"/>
      <c r="I720" s="10"/>
    </row>
    <row r="721" spans="1:9" x14ac:dyDescent="0.25">
      <c r="A721" s="10"/>
      <c r="E721" s="10"/>
      <c r="F721" s="10"/>
      <c r="G721" s="10"/>
      <c r="I721" s="10"/>
    </row>
    <row r="722" spans="1:9" x14ac:dyDescent="0.25">
      <c r="A722" s="10"/>
      <c r="E722" s="10"/>
      <c r="F722" s="10"/>
      <c r="G722" s="10"/>
      <c r="I722" s="10"/>
    </row>
    <row r="723" spans="1:9" x14ac:dyDescent="0.25">
      <c r="A723" s="10"/>
      <c r="E723" s="10"/>
      <c r="F723" s="10"/>
      <c r="G723" s="10"/>
      <c r="I723" s="10"/>
    </row>
    <row r="724" spans="1:9" x14ac:dyDescent="0.25">
      <c r="A724" s="10"/>
      <c r="E724" s="10"/>
      <c r="F724" s="10"/>
      <c r="G724" s="10"/>
      <c r="I724" s="10"/>
    </row>
    <row r="725" spans="1:9" x14ac:dyDescent="0.25">
      <c r="A725" s="10"/>
      <c r="E725" s="10"/>
      <c r="F725" s="10"/>
      <c r="G725" s="10"/>
      <c r="I725" s="10"/>
    </row>
    <row r="726" spans="1:9" x14ac:dyDescent="0.25">
      <c r="A726" s="10"/>
      <c r="E726" s="10"/>
      <c r="F726" s="10"/>
      <c r="G726" s="10"/>
      <c r="I726" s="10"/>
    </row>
    <row r="727" spans="1:9" x14ac:dyDescent="0.25">
      <c r="A727" s="10"/>
      <c r="E727" s="10"/>
      <c r="F727" s="10"/>
      <c r="G727" s="10"/>
      <c r="I727" s="10"/>
    </row>
    <row r="728" spans="1:9" x14ac:dyDescent="0.25">
      <c r="A728" s="10"/>
      <c r="E728" s="10"/>
      <c r="F728" s="10"/>
      <c r="G728" s="10"/>
      <c r="I728" s="10"/>
    </row>
    <row r="729" spans="1:9" x14ac:dyDescent="0.25">
      <c r="A729" s="10"/>
      <c r="E729" s="10"/>
      <c r="F729" s="10"/>
      <c r="G729" s="10"/>
      <c r="I729" s="10"/>
    </row>
    <row r="730" spans="1:9" x14ac:dyDescent="0.25">
      <c r="A730" s="10"/>
      <c r="E730" s="10"/>
      <c r="F730" s="10"/>
      <c r="G730" s="10"/>
      <c r="I730" s="10"/>
    </row>
    <row r="731" spans="1:9" x14ac:dyDescent="0.25">
      <c r="A731" s="10"/>
      <c r="E731" s="10"/>
      <c r="F731" s="10"/>
      <c r="G731" s="10"/>
      <c r="I731" s="10"/>
    </row>
    <row r="732" spans="1:9" x14ac:dyDescent="0.25">
      <c r="A732" s="10"/>
      <c r="E732" s="10"/>
      <c r="F732" s="10"/>
      <c r="G732" s="10"/>
      <c r="I732" s="10"/>
    </row>
    <row r="733" spans="1:9" x14ac:dyDescent="0.25">
      <c r="A733" s="10"/>
      <c r="E733" s="10"/>
      <c r="F733" s="10"/>
      <c r="G733" s="10"/>
      <c r="I733" s="10"/>
    </row>
    <row r="734" spans="1:9" x14ac:dyDescent="0.25">
      <c r="A734" s="10"/>
      <c r="E734" s="10"/>
      <c r="F734" s="10"/>
      <c r="G734" s="10"/>
      <c r="I734" s="10"/>
    </row>
    <row r="735" spans="1:9" x14ac:dyDescent="0.25">
      <c r="A735" s="10"/>
      <c r="E735" s="10"/>
      <c r="F735" s="10"/>
      <c r="G735" s="10"/>
      <c r="I735" s="10"/>
    </row>
    <row r="736" spans="1:9" x14ac:dyDescent="0.25">
      <c r="A736" s="10"/>
      <c r="E736" s="10"/>
      <c r="F736" s="10"/>
      <c r="G736" s="10"/>
      <c r="I736" s="10"/>
    </row>
    <row r="737" spans="1:9" x14ac:dyDescent="0.25">
      <c r="A737" s="10"/>
      <c r="E737" s="10"/>
      <c r="F737" s="10"/>
      <c r="G737" s="10"/>
      <c r="I737" s="10"/>
    </row>
    <row r="738" spans="1:9" x14ac:dyDescent="0.25">
      <c r="A738" s="10"/>
      <c r="E738" s="10"/>
      <c r="F738" s="10"/>
      <c r="G738" s="10"/>
      <c r="I738" s="10"/>
    </row>
    <row r="739" spans="1:9" x14ac:dyDescent="0.25">
      <c r="A739" s="10"/>
      <c r="E739" s="10"/>
      <c r="F739" s="10"/>
      <c r="G739" s="10"/>
      <c r="I739" s="10"/>
    </row>
    <row r="740" spans="1:9" x14ac:dyDescent="0.25">
      <c r="A740" s="10"/>
      <c r="E740" s="10"/>
      <c r="F740" s="10"/>
      <c r="G740" s="10"/>
      <c r="I740" s="10"/>
    </row>
    <row r="741" spans="1:9" x14ac:dyDescent="0.25">
      <c r="A741" s="10"/>
      <c r="E741" s="10"/>
      <c r="F741" s="10"/>
      <c r="G741" s="10"/>
      <c r="I741" s="10"/>
    </row>
    <row r="742" spans="1:9" x14ac:dyDescent="0.25">
      <c r="A742" s="10"/>
      <c r="E742" s="10"/>
      <c r="F742" s="10"/>
      <c r="G742" s="10"/>
      <c r="I742" s="10"/>
    </row>
    <row r="743" spans="1:9" x14ac:dyDescent="0.25">
      <c r="A743" s="10"/>
      <c r="E743" s="10"/>
      <c r="F743" s="10"/>
      <c r="G743" s="10"/>
      <c r="I743" s="10"/>
    </row>
    <row r="744" spans="1:9" x14ac:dyDescent="0.25">
      <c r="A744" s="10"/>
      <c r="E744" s="10"/>
      <c r="F744" s="10"/>
      <c r="G744" s="10"/>
      <c r="I744" s="10"/>
    </row>
    <row r="745" spans="1:9" x14ac:dyDescent="0.25">
      <c r="A745" s="10"/>
      <c r="E745" s="10"/>
      <c r="F745" s="10"/>
      <c r="G745" s="10"/>
      <c r="I745" s="10"/>
    </row>
    <row r="746" spans="1:9" x14ac:dyDescent="0.25">
      <c r="A746" s="10"/>
      <c r="E746" s="10"/>
      <c r="F746" s="10"/>
      <c r="G746" s="10"/>
      <c r="I746" s="10"/>
    </row>
    <row r="747" spans="1:9" x14ac:dyDescent="0.25">
      <c r="A747" s="10"/>
      <c r="E747" s="10"/>
      <c r="F747" s="10"/>
      <c r="G747" s="10"/>
      <c r="I747" s="10"/>
    </row>
    <row r="748" spans="1:9" x14ac:dyDescent="0.25">
      <c r="A748" s="10"/>
      <c r="E748" s="10"/>
      <c r="F748" s="10"/>
      <c r="G748" s="10"/>
      <c r="I748" s="10"/>
    </row>
    <row r="749" spans="1:9" x14ac:dyDescent="0.25">
      <c r="A749" s="10"/>
      <c r="E749" s="10"/>
      <c r="F749" s="10"/>
      <c r="G749" s="10"/>
      <c r="I749" s="10"/>
    </row>
    <row r="750" spans="1:9" x14ac:dyDescent="0.25">
      <c r="A750" s="10"/>
      <c r="E750" s="10"/>
      <c r="F750" s="10"/>
      <c r="G750" s="10"/>
      <c r="I750" s="10"/>
    </row>
    <row r="751" spans="1:9" x14ac:dyDescent="0.25">
      <c r="A751" s="10"/>
      <c r="E751" s="10"/>
      <c r="F751" s="10"/>
      <c r="G751" s="10"/>
      <c r="I751" s="10"/>
    </row>
    <row r="752" spans="1:9" x14ac:dyDescent="0.25">
      <c r="A752" s="10"/>
      <c r="E752" s="10"/>
      <c r="F752" s="10"/>
      <c r="G752" s="10"/>
      <c r="I752" s="10"/>
    </row>
    <row r="753" spans="1:9" x14ac:dyDescent="0.25">
      <c r="A753" s="10"/>
      <c r="E753" s="10"/>
      <c r="F753" s="10"/>
      <c r="G753" s="10"/>
      <c r="I753" s="10"/>
    </row>
    <row r="754" spans="1:9" x14ac:dyDescent="0.25">
      <c r="A754" s="10"/>
      <c r="E754" s="10"/>
      <c r="F754" s="10"/>
      <c r="G754" s="10"/>
      <c r="I754" s="10"/>
    </row>
    <row r="755" spans="1:9" x14ac:dyDescent="0.25">
      <c r="A755" s="10"/>
      <c r="E755" s="10"/>
      <c r="F755" s="10"/>
      <c r="G755" s="10"/>
      <c r="I755" s="10"/>
    </row>
    <row r="756" spans="1:9" x14ac:dyDescent="0.25">
      <c r="A756" s="10"/>
      <c r="E756" s="10"/>
      <c r="F756" s="10"/>
      <c r="G756" s="10"/>
      <c r="I756" s="10"/>
    </row>
    <row r="757" spans="1:9" x14ac:dyDescent="0.25">
      <c r="A757" s="10"/>
      <c r="E757" s="10"/>
      <c r="F757" s="10"/>
      <c r="G757" s="10"/>
      <c r="I757" s="10"/>
    </row>
    <row r="758" spans="1:9" x14ac:dyDescent="0.25">
      <c r="A758" s="10"/>
      <c r="E758" s="10"/>
      <c r="F758" s="10"/>
      <c r="G758" s="10"/>
      <c r="I758" s="10"/>
    </row>
    <row r="759" spans="1:9" x14ac:dyDescent="0.25">
      <c r="A759" s="10"/>
      <c r="E759" s="10"/>
      <c r="F759" s="10"/>
      <c r="G759" s="10"/>
      <c r="I759" s="10"/>
    </row>
    <row r="760" spans="1:9" x14ac:dyDescent="0.25">
      <c r="A760" s="10"/>
      <c r="E760" s="10"/>
      <c r="F760" s="10"/>
      <c r="G760" s="10"/>
      <c r="I760" s="10"/>
    </row>
    <row r="761" spans="1:9" x14ac:dyDescent="0.25">
      <c r="A761" s="10"/>
      <c r="E761" s="10"/>
      <c r="F761" s="10"/>
      <c r="G761" s="10"/>
      <c r="I761" s="10"/>
    </row>
    <row r="762" spans="1:9" x14ac:dyDescent="0.25">
      <c r="A762" s="10"/>
      <c r="E762" s="10"/>
      <c r="F762" s="10"/>
      <c r="G762" s="10"/>
      <c r="I762" s="10"/>
    </row>
    <row r="763" spans="1:9" x14ac:dyDescent="0.25">
      <c r="A763" s="10"/>
      <c r="E763" s="10"/>
      <c r="F763" s="10"/>
      <c r="G763" s="10"/>
      <c r="I763" s="10"/>
    </row>
    <row r="764" spans="1:9" x14ac:dyDescent="0.25">
      <c r="A764" s="10"/>
      <c r="E764" s="10"/>
      <c r="F764" s="10"/>
      <c r="G764" s="10"/>
      <c r="I764" s="10"/>
    </row>
    <row r="765" spans="1:9" x14ac:dyDescent="0.25">
      <c r="A765" s="10"/>
      <c r="E765" s="10"/>
      <c r="F765" s="10"/>
      <c r="G765" s="10"/>
      <c r="I765" s="10"/>
    </row>
    <row r="766" spans="1:9" x14ac:dyDescent="0.25">
      <c r="A766" s="10"/>
      <c r="E766" s="10"/>
      <c r="F766" s="10"/>
      <c r="G766" s="10"/>
      <c r="I766" s="10"/>
    </row>
    <row r="767" spans="1:9" x14ac:dyDescent="0.25">
      <c r="A767" s="10"/>
      <c r="E767" s="10"/>
      <c r="F767" s="10"/>
      <c r="G767" s="10"/>
      <c r="I767" s="10"/>
    </row>
    <row r="768" spans="1:9" x14ac:dyDescent="0.25">
      <c r="A768" s="10"/>
      <c r="E768" s="10"/>
      <c r="F768" s="10"/>
      <c r="G768" s="10"/>
      <c r="I768" s="10"/>
    </row>
    <row r="769" spans="1:9" x14ac:dyDescent="0.25">
      <c r="A769" s="10"/>
      <c r="E769" s="10"/>
      <c r="F769" s="10"/>
      <c r="G769" s="10"/>
      <c r="I769" s="10"/>
    </row>
    <row r="770" spans="1:9" x14ac:dyDescent="0.25">
      <c r="A770" s="10"/>
      <c r="E770" s="10"/>
      <c r="F770" s="10"/>
      <c r="G770" s="10"/>
      <c r="I770" s="10"/>
    </row>
    <row r="771" spans="1:9" x14ac:dyDescent="0.25">
      <c r="A771" s="10"/>
      <c r="E771" s="10"/>
      <c r="F771" s="10"/>
      <c r="G771" s="10"/>
      <c r="I771" s="10"/>
    </row>
    <row r="772" spans="1:9" x14ac:dyDescent="0.25">
      <c r="A772" s="10"/>
      <c r="E772" s="10"/>
      <c r="F772" s="10"/>
      <c r="G772" s="10"/>
      <c r="I772" s="10"/>
    </row>
    <row r="773" spans="1:9" x14ac:dyDescent="0.25">
      <c r="A773" s="10"/>
      <c r="E773" s="10"/>
      <c r="F773" s="10"/>
      <c r="G773" s="10"/>
      <c r="I773" s="10"/>
    </row>
    <row r="774" spans="1:9" x14ac:dyDescent="0.25">
      <c r="A774" s="10"/>
      <c r="E774" s="10"/>
      <c r="F774" s="10"/>
      <c r="G774" s="10"/>
      <c r="I774" s="10"/>
    </row>
    <row r="775" spans="1:9" x14ac:dyDescent="0.25">
      <c r="A775" s="10"/>
      <c r="E775" s="10"/>
      <c r="F775" s="10"/>
      <c r="G775" s="10"/>
      <c r="I775" s="10"/>
    </row>
    <row r="776" spans="1:9" x14ac:dyDescent="0.25">
      <c r="A776" s="10"/>
      <c r="E776" s="10"/>
      <c r="F776" s="10"/>
      <c r="G776" s="10"/>
      <c r="I776" s="10"/>
    </row>
    <row r="777" spans="1:9" x14ac:dyDescent="0.25">
      <c r="A777" s="10"/>
      <c r="E777" s="10"/>
      <c r="F777" s="10"/>
      <c r="G777" s="10"/>
      <c r="I777" s="10"/>
    </row>
    <row r="778" spans="1:9" x14ac:dyDescent="0.25">
      <c r="A778" s="10"/>
      <c r="E778" s="10"/>
      <c r="F778" s="10"/>
      <c r="G778" s="10"/>
      <c r="I778" s="10"/>
    </row>
    <row r="779" spans="1:9" x14ac:dyDescent="0.25">
      <c r="A779" s="10"/>
      <c r="E779" s="10"/>
      <c r="F779" s="10"/>
      <c r="G779" s="10"/>
      <c r="I779" s="10"/>
    </row>
    <row r="780" spans="1:9" x14ac:dyDescent="0.25">
      <c r="A780" s="10"/>
      <c r="E780" s="10"/>
      <c r="F780" s="10"/>
      <c r="G780" s="10"/>
      <c r="I780" s="10"/>
    </row>
    <row r="781" spans="1:9" x14ac:dyDescent="0.25">
      <c r="A781" s="10"/>
      <c r="E781" s="10"/>
      <c r="F781" s="10"/>
      <c r="G781" s="10"/>
      <c r="I781" s="10"/>
    </row>
    <row r="782" spans="1:9" x14ac:dyDescent="0.25">
      <c r="A782" s="10"/>
      <c r="E782" s="10"/>
      <c r="F782" s="10"/>
      <c r="G782" s="10"/>
      <c r="I782" s="10"/>
    </row>
    <row r="783" spans="1:9" x14ac:dyDescent="0.25">
      <c r="A783" s="10"/>
      <c r="E783" s="10"/>
      <c r="F783" s="10"/>
      <c r="G783" s="10"/>
      <c r="I783" s="10"/>
    </row>
    <row r="784" spans="1:9" x14ac:dyDescent="0.25">
      <c r="A784" s="10"/>
      <c r="E784" s="10"/>
      <c r="F784" s="10"/>
      <c r="G784" s="10"/>
      <c r="I784" s="10"/>
    </row>
    <row r="785" spans="1:9" x14ac:dyDescent="0.25">
      <c r="A785" s="10"/>
      <c r="E785" s="10"/>
      <c r="F785" s="10"/>
      <c r="G785" s="10"/>
      <c r="I785" s="10"/>
    </row>
    <row r="786" spans="1:9" x14ac:dyDescent="0.25">
      <c r="A786" s="10"/>
      <c r="E786" s="10"/>
      <c r="F786" s="10"/>
      <c r="G786" s="10"/>
      <c r="I786" s="10"/>
    </row>
    <row r="787" spans="1:9" x14ac:dyDescent="0.25">
      <c r="A787" s="10"/>
      <c r="E787" s="10"/>
      <c r="F787" s="10"/>
      <c r="G787" s="10"/>
      <c r="I787" s="10"/>
    </row>
    <row r="788" spans="1:9" x14ac:dyDescent="0.25">
      <c r="A788" s="10"/>
      <c r="E788" s="10"/>
      <c r="F788" s="10"/>
      <c r="G788" s="10"/>
      <c r="I788" s="10"/>
    </row>
    <row r="789" spans="1:9" x14ac:dyDescent="0.25">
      <c r="A789" s="10"/>
      <c r="E789" s="10"/>
      <c r="F789" s="10"/>
      <c r="G789" s="10"/>
      <c r="I789" s="10"/>
    </row>
    <row r="790" spans="1:9" x14ac:dyDescent="0.25">
      <c r="A790" s="10"/>
      <c r="E790" s="10"/>
      <c r="F790" s="10"/>
      <c r="G790" s="10"/>
      <c r="I790" s="10"/>
    </row>
    <row r="791" spans="1:9" x14ac:dyDescent="0.25">
      <c r="A791" s="10"/>
      <c r="E791" s="10"/>
      <c r="F791" s="10"/>
      <c r="G791" s="10"/>
      <c r="I791" s="10"/>
    </row>
    <row r="792" spans="1:9" x14ac:dyDescent="0.25">
      <c r="A792" s="10"/>
      <c r="E792" s="10"/>
      <c r="F792" s="10"/>
      <c r="G792" s="10"/>
      <c r="I792" s="10"/>
    </row>
    <row r="793" spans="1:9" x14ac:dyDescent="0.25">
      <c r="A793" s="10"/>
      <c r="E793" s="10"/>
      <c r="F793" s="10"/>
      <c r="G793" s="10"/>
      <c r="I793" s="10"/>
    </row>
    <row r="794" spans="1:9" x14ac:dyDescent="0.25">
      <c r="A794" s="10"/>
      <c r="E794" s="10"/>
      <c r="F794" s="10"/>
      <c r="G794" s="10"/>
      <c r="I794" s="10"/>
    </row>
    <row r="795" spans="1:9" x14ac:dyDescent="0.25">
      <c r="A795" s="10"/>
      <c r="E795" s="10"/>
      <c r="F795" s="10"/>
      <c r="G795" s="10"/>
      <c r="I795" s="10"/>
    </row>
    <row r="796" spans="1:9" x14ac:dyDescent="0.25">
      <c r="A796" s="10"/>
      <c r="E796" s="10"/>
      <c r="F796" s="10"/>
      <c r="G796" s="10"/>
      <c r="I796" s="10"/>
    </row>
    <row r="797" spans="1:9" x14ac:dyDescent="0.25">
      <c r="A797" s="10"/>
      <c r="E797" s="10"/>
      <c r="F797" s="10"/>
      <c r="G797" s="10"/>
      <c r="I797" s="10"/>
    </row>
    <row r="798" spans="1:9" x14ac:dyDescent="0.25">
      <c r="A798" s="10"/>
      <c r="E798" s="10"/>
      <c r="F798" s="10"/>
      <c r="G798" s="10"/>
      <c r="I798" s="10"/>
    </row>
    <row r="799" spans="1:9" x14ac:dyDescent="0.25">
      <c r="A799" s="10"/>
      <c r="E799" s="10"/>
      <c r="F799" s="10"/>
      <c r="G799" s="10"/>
      <c r="I799" s="10"/>
    </row>
    <row r="800" spans="1:9" x14ac:dyDescent="0.25">
      <c r="A800" s="10"/>
      <c r="E800" s="10"/>
      <c r="F800" s="10"/>
      <c r="G800" s="10"/>
      <c r="I800" s="10"/>
    </row>
    <row r="801" spans="1:9" x14ac:dyDescent="0.25">
      <c r="A801" s="10"/>
      <c r="E801" s="10"/>
      <c r="F801" s="10"/>
      <c r="G801" s="10"/>
      <c r="I801" s="10"/>
    </row>
    <row r="802" spans="1:9" x14ac:dyDescent="0.25">
      <c r="A802" s="10"/>
      <c r="E802" s="10"/>
      <c r="F802" s="10"/>
      <c r="G802" s="10"/>
      <c r="I802" s="10"/>
    </row>
    <row r="803" spans="1:9" x14ac:dyDescent="0.25">
      <c r="A803" s="10"/>
      <c r="E803" s="10"/>
      <c r="F803" s="10"/>
      <c r="G803" s="10"/>
      <c r="I803" s="10"/>
    </row>
    <row r="804" spans="1:9" x14ac:dyDescent="0.25">
      <c r="A804" s="10"/>
      <c r="E804" s="10"/>
      <c r="F804" s="10"/>
      <c r="G804" s="10"/>
      <c r="I804" s="10"/>
    </row>
    <row r="805" spans="1:9" x14ac:dyDescent="0.25">
      <c r="A805" s="10"/>
      <c r="E805" s="10"/>
      <c r="F805" s="10"/>
      <c r="G805" s="10"/>
      <c r="I805" s="10"/>
    </row>
    <row r="806" spans="1:9" x14ac:dyDescent="0.25">
      <c r="A806" s="10"/>
      <c r="E806" s="10"/>
      <c r="F806" s="10"/>
      <c r="G806" s="10"/>
      <c r="I806" s="10"/>
    </row>
    <row r="807" spans="1:9" x14ac:dyDescent="0.25">
      <c r="A807" s="10"/>
      <c r="E807" s="10"/>
      <c r="F807" s="10"/>
      <c r="G807" s="10"/>
      <c r="I807" s="10"/>
    </row>
    <row r="808" spans="1:9" x14ac:dyDescent="0.25">
      <c r="A808" s="10"/>
      <c r="E808" s="10"/>
      <c r="F808" s="10"/>
      <c r="G808" s="10"/>
      <c r="I808" s="10"/>
    </row>
    <row r="809" spans="1:9" x14ac:dyDescent="0.25">
      <c r="A809" s="10"/>
      <c r="E809" s="10"/>
      <c r="F809" s="10"/>
      <c r="G809" s="10"/>
      <c r="I809" s="10"/>
    </row>
    <row r="810" spans="1:9" x14ac:dyDescent="0.25">
      <c r="A810" s="10"/>
      <c r="E810" s="10"/>
      <c r="F810" s="10"/>
      <c r="G810" s="10"/>
      <c r="I810" s="10"/>
    </row>
    <row r="811" spans="1:9" x14ac:dyDescent="0.25">
      <c r="A811" s="10"/>
      <c r="E811" s="10"/>
      <c r="F811" s="10"/>
      <c r="G811" s="10"/>
      <c r="I811" s="10"/>
    </row>
    <row r="812" spans="1:9" x14ac:dyDescent="0.25">
      <c r="A812" s="10"/>
      <c r="E812" s="10"/>
      <c r="F812" s="10"/>
      <c r="G812" s="10"/>
      <c r="I812" s="10"/>
    </row>
    <row r="813" spans="1:9" x14ac:dyDescent="0.25">
      <c r="A813" s="10"/>
      <c r="E813" s="10"/>
      <c r="F813" s="10"/>
      <c r="G813" s="10"/>
      <c r="I813" s="10"/>
    </row>
    <row r="814" spans="1:9" x14ac:dyDescent="0.25">
      <c r="A814" s="10"/>
      <c r="E814" s="10"/>
      <c r="F814" s="10"/>
      <c r="G814" s="10"/>
      <c r="I814" s="10"/>
    </row>
    <row r="815" spans="1:9" x14ac:dyDescent="0.25">
      <c r="A815" s="10"/>
      <c r="E815" s="10"/>
      <c r="F815" s="10"/>
      <c r="G815" s="10"/>
      <c r="I815" s="10"/>
    </row>
    <row r="816" spans="1:9" x14ac:dyDescent="0.25">
      <c r="A816" s="10"/>
      <c r="E816" s="10"/>
      <c r="F816" s="10"/>
      <c r="G816" s="10"/>
      <c r="I816" s="10"/>
    </row>
    <row r="817" spans="1:9" x14ac:dyDescent="0.25">
      <c r="A817" s="10"/>
      <c r="E817" s="10"/>
      <c r="F817" s="10"/>
      <c r="G817" s="10"/>
      <c r="I817" s="10"/>
    </row>
    <row r="818" spans="1:9" x14ac:dyDescent="0.25">
      <c r="A818" s="10"/>
      <c r="E818" s="10"/>
      <c r="F818" s="10"/>
      <c r="G818" s="10"/>
      <c r="I818" s="10"/>
    </row>
    <row r="819" spans="1:9" x14ac:dyDescent="0.25">
      <c r="A819" s="10"/>
      <c r="E819" s="10"/>
      <c r="F819" s="10"/>
      <c r="G819" s="10"/>
      <c r="I819" s="10"/>
    </row>
    <row r="820" spans="1:9" x14ac:dyDescent="0.25">
      <c r="A820" s="10"/>
      <c r="E820" s="10"/>
      <c r="F820" s="10"/>
      <c r="G820" s="10"/>
      <c r="I820" s="10"/>
    </row>
    <row r="821" spans="1:9" x14ac:dyDescent="0.25">
      <c r="A821" s="10"/>
      <c r="E821" s="10"/>
      <c r="F821" s="10"/>
      <c r="G821" s="10"/>
      <c r="I821" s="10"/>
    </row>
    <row r="822" spans="1:9" x14ac:dyDescent="0.25">
      <c r="A822" s="10"/>
      <c r="E822" s="10"/>
      <c r="F822" s="10"/>
      <c r="G822" s="10"/>
      <c r="I822" s="10"/>
    </row>
    <row r="823" spans="1:9" x14ac:dyDescent="0.25">
      <c r="A823" s="10"/>
      <c r="E823" s="10"/>
      <c r="F823" s="10"/>
      <c r="G823" s="10"/>
      <c r="I823" s="10"/>
    </row>
    <row r="824" spans="1:9" x14ac:dyDescent="0.25">
      <c r="A824" s="10"/>
      <c r="E824" s="10"/>
      <c r="F824" s="10"/>
      <c r="G824" s="10"/>
      <c r="I824" s="10"/>
    </row>
    <row r="825" spans="1:9" x14ac:dyDescent="0.25">
      <c r="A825" s="10"/>
      <c r="E825" s="10"/>
      <c r="F825" s="10"/>
      <c r="G825" s="10"/>
      <c r="I825" s="10"/>
    </row>
    <row r="826" spans="1:9" x14ac:dyDescent="0.25">
      <c r="A826" s="10"/>
      <c r="E826" s="10"/>
      <c r="F826" s="10"/>
      <c r="G826" s="10"/>
      <c r="I826" s="10"/>
    </row>
    <row r="827" spans="1:9" x14ac:dyDescent="0.25">
      <c r="A827" s="10"/>
      <c r="E827" s="10"/>
      <c r="F827" s="10"/>
      <c r="G827" s="10"/>
      <c r="I827" s="10"/>
    </row>
    <row r="828" spans="1:9" x14ac:dyDescent="0.25">
      <c r="A828" s="10"/>
      <c r="E828" s="10"/>
      <c r="F828" s="10"/>
      <c r="G828" s="10"/>
      <c r="I828" s="10"/>
    </row>
    <row r="829" spans="1:9" x14ac:dyDescent="0.25">
      <c r="A829" s="10"/>
      <c r="E829" s="10"/>
      <c r="F829" s="10"/>
      <c r="G829" s="10"/>
      <c r="I829" s="10"/>
    </row>
    <row r="830" spans="1:9" x14ac:dyDescent="0.25">
      <c r="A830" s="10"/>
      <c r="E830" s="10"/>
      <c r="F830" s="10"/>
      <c r="G830" s="10"/>
      <c r="I830" s="10"/>
    </row>
    <row r="831" spans="1:9" x14ac:dyDescent="0.25">
      <c r="A831" s="10"/>
      <c r="E831" s="10"/>
      <c r="F831" s="10"/>
      <c r="G831" s="10"/>
      <c r="I831" s="10"/>
    </row>
    <row r="832" spans="1:9" x14ac:dyDescent="0.25">
      <c r="A832" s="10"/>
      <c r="E832" s="10"/>
      <c r="F832" s="10"/>
      <c r="G832" s="10"/>
      <c r="I832" s="10"/>
    </row>
    <row r="833" spans="1:9" x14ac:dyDescent="0.25">
      <c r="A833" s="10"/>
      <c r="E833" s="10"/>
      <c r="F833" s="10"/>
      <c r="G833" s="10"/>
      <c r="I833" s="10"/>
    </row>
    <row r="834" spans="1:9" x14ac:dyDescent="0.25">
      <c r="A834" s="10"/>
      <c r="E834" s="10"/>
      <c r="F834" s="10"/>
      <c r="G834" s="10"/>
      <c r="I834" s="10"/>
    </row>
    <row r="835" spans="1:9" x14ac:dyDescent="0.25">
      <c r="A835" s="10"/>
      <c r="E835" s="10"/>
      <c r="F835" s="10"/>
      <c r="G835" s="10"/>
      <c r="I835" s="10"/>
    </row>
    <row r="836" spans="1:9" x14ac:dyDescent="0.25">
      <c r="A836" s="10"/>
      <c r="E836" s="10"/>
      <c r="F836" s="10"/>
      <c r="G836" s="10"/>
      <c r="I836" s="10"/>
    </row>
    <row r="837" spans="1:9" x14ac:dyDescent="0.25">
      <c r="A837" s="10"/>
      <c r="E837" s="10"/>
      <c r="F837" s="10"/>
      <c r="G837" s="10"/>
      <c r="I837" s="10"/>
    </row>
    <row r="838" spans="1:9" x14ac:dyDescent="0.25">
      <c r="A838" s="10"/>
      <c r="E838" s="10"/>
      <c r="F838" s="10"/>
      <c r="G838" s="10"/>
      <c r="I838" s="10"/>
    </row>
    <row r="839" spans="1:9" x14ac:dyDescent="0.25">
      <c r="A839" s="10"/>
      <c r="E839" s="10"/>
      <c r="F839" s="10"/>
      <c r="G839" s="10"/>
      <c r="I839" s="10"/>
    </row>
    <row r="840" spans="1:9" x14ac:dyDescent="0.25">
      <c r="A840" s="10"/>
      <c r="E840" s="10"/>
      <c r="F840" s="10"/>
      <c r="G840" s="10"/>
      <c r="I840" s="10"/>
    </row>
    <row r="841" spans="1:9" x14ac:dyDescent="0.25">
      <c r="A841" s="10"/>
      <c r="E841" s="10"/>
      <c r="F841" s="10"/>
      <c r="G841" s="10"/>
      <c r="I841" s="10"/>
    </row>
    <row r="842" spans="1:9" x14ac:dyDescent="0.25">
      <c r="A842" s="10"/>
      <c r="E842" s="10"/>
      <c r="F842" s="10"/>
      <c r="G842" s="10"/>
      <c r="I842" s="10"/>
    </row>
    <row r="843" spans="1:9" x14ac:dyDescent="0.25">
      <c r="A843" s="10"/>
      <c r="E843" s="10"/>
      <c r="F843" s="10"/>
      <c r="G843" s="10"/>
      <c r="I843" s="10"/>
    </row>
    <row r="844" spans="1:9" x14ac:dyDescent="0.25">
      <c r="A844" s="10"/>
      <c r="E844" s="10"/>
      <c r="F844" s="10"/>
      <c r="G844" s="10"/>
      <c r="I844" s="10"/>
    </row>
    <row r="845" spans="1:9" x14ac:dyDescent="0.25">
      <c r="A845" s="10"/>
      <c r="E845" s="10"/>
      <c r="F845" s="10"/>
      <c r="G845" s="10"/>
      <c r="I845" s="10"/>
    </row>
    <row r="846" spans="1:9" x14ac:dyDescent="0.25">
      <c r="A846" s="10"/>
      <c r="E846" s="10"/>
      <c r="F846" s="10"/>
      <c r="G846" s="10"/>
      <c r="I846" s="10"/>
    </row>
    <row r="847" spans="1:9" x14ac:dyDescent="0.25">
      <c r="A847" s="10"/>
      <c r="E847" s="10"/>
      <c r="F847" s="10"/>
      <c r="G847" s="10"/>
      <c r="I847" s="10"/>
    </row>
    <row r="848" spans="1:9" x14ac:dyDescent="0.25">
      <c r="A848" s="10"/>
      <c r="E848" s="10"/>
      <c r="F848" s="10"/>
      <c r="G848" s="10"/>
      <c r="I848" s="10"/>
    </row>
    <row r="849" spans="1:9" x14ac:dyDescent="0.25">
      <c r="A849" s="10"/>
      <c r="E849" s="10"/>
      <c r="F849" s="10"/>
      <c r="G849" s="10"/>
      <c r="I849" s="10"/>
    </row>
    <row r="850" spans="1:9" x14ac:dyDescent="0.25">
      <c r="A850" s="10"/>
      <c r="E850" s="10"/>
      <c r="F850" s="10"/>
      <c r="G850" s="10"/>
      <c r="I850" s="10"/>
    </row>
    <row r="851" spans="1:9" x14ac:dyDescent="0.25">
      <c r="A851" s="10"/>
      <c r="E851" s="10"/>
      <c r="F851" s="10"/>
      <c r="G851" s="10"/>
      <c r="I851" s="10"/>
    </row>
    <row r="852" spans="1:9" x14ac:dyDescent="0.25">
      <c r="A852" s="10"/>
      <c r="E852" s="10"/>
      <c r="F852" s="10"/>
      <c r="G852" s="10"/>
      <c r="I852" s="10"/>
    </row>
    <row r="853" spans="1:9" x14ac:dyDescent="0.25">
      <c r="A853" s="10"/>
      <c r="E853" s="10"/>
      <c r="F853" s="10"/>
      <c r="G853" s="10"/>
      <c r="I853" s="10"/>
    </row>
    <row r="854" spans="1:9" x14ac:dyDescent="0.25">
      <c r="A854" s="10"/>
      <c r="E854" s="10"/>
      <c r="F854" s="10"/>
      <c r="G854" s="10"/>
      <c r="I854" s="10"/>
    </row>
    <row r="855" spans="1:9" x14ac:dyDescent="0.25">
      <c r="A855" s="10"/>
      <c r="E855" s="10"/>
      <c r="F855" s="10"/>
      <c r="G855" s="10"/>
      <c r="I855" s="10"/>
    </row>
    <row r="856" spans="1:9" x14ac:dyDescent="0.25">
      <c r="A856" s="10"/>
      <c r="E856" s="10"/>
      <c r="F856" s="10"/>
      <c r="G856" s="10"/>
      <c r="I856" s="10"/>
    </row>
    <row r="857" spans="1:9" x14ac:dyDescent="0.25">
      <c r="A857" s="10"/>
      <c r="E857" s="10"/>
      <c r="F857" s="10"/>
      <c r="G857" s="10"/>
      <c r="I857" s="10"/>
    </row>
    <row r="858" spans="1:9" x14ac:dyDescent="0.25">
      <c r="A858" s="10"/>
      <c r="E858" s="10"/>
      <c r="F858" s="10"/>
      <c r="G858" s="10"/>
      <c r="I858" s="10"/>
    </row>
    <row r="859" spans="1:9" x14ac:dyDescent="0.25">
      <c r="A859" s="10"/>
      <c r="E859" s="10"/>
      <c r="F859" s="10"/>
      <c r="G859" s="10"/>
      <c r="I859" s="10"/>
    </row>
    <row r="860" spans="1:9" x14ac:dyDescent="0.25">
      <c r="A860" s="10"/>
      <c r="E860" s="10"/>
      <c r="F860" s="10"/>
      <c r="G860" s="10"/>
      <c r="I860" s="10"/>
    </row>
    <row r="861" spans="1:9" x14ac:dyDescent="0.25">
      <c r="A861" s="10"/>
      <c r="E861" s="10"/>
      <c r="F861" s="10"/>
      <c r="G861" s="10"/>
      <c r="I861" s="10"/>
    </row>
    <row r="862" spans="1:9" x14ac:dyDescent="0.25">
      <c r="A862" s="10"/>
      <c r="E862" s="10"/>
      <c r="F862" s="10"/>
      <c r="G862" s="10"/>
      <c r="I862" s="10"/>
    </row>
    <row r="863" spans="1:9" x14ac:dyDescent="0.25">
      <c r="A863" s="10"/>
      <c r="E863" s="10"/>
      <c r="F863" s="10"/>
      <c r="G863" s="10"/>
      <c r="I863" s="10"/>
    </row>
    <row r="864" spans="1:9" x14ac:dyDescent="0.25">
      <c r="A864" s="10"/>
      <c r="E864" s="10"/>
      <c r="F864" s="10"/>
      <c r="G864" s="10"/>
      <c r="I864" s="10"/>
    </row>
    <row r="865" spans="1:9" x14ac:dyDescent="0.25">
      <c r="A865" s="10"/>
      <c r="E865" s="10"/>
      <c r="F865" s="10"/>
      <c r="G865" s="10"/>
      <c r="I865" s="10"/>
    </row>
    <row r="866" spans="1:9" x14ac:dyDescent="0.25">
      <c r="A866" s="10"/>
      <c r="E866" s="10"/>
      <c r="F866" s="10"/>
      <c r="G866" s="10"/>
      <c r="I866" s="10"/>
    </row>
    <row r="867" spans="1:9" x14ac:dyDescent="0.25">
      <c r="A867" s="10"/>
      <c r="E867" s="10"/>
      <c r="F867" s="10"/>
      <c r="G867" s="10"/>
      <c r="I867" s="10"/>
    </row>
    <row r="868" spans="1:9" x14ac:dyDescent="0.25">
      <c r="A868" s="10"/>
      <c r="E868" s="10"/>
      <c r="F868" s="10"/>
      <c r="G868" s="10"/>
      <c r="I868" s="10"/>
    </row>
    <row r="869" spans="1:9" x14ac:dyDescent="0.25">
      <c r="A869" s="10"/>
      <c r="E869" s="10"/>
      <c r="F869" s="10"/>
      <c r="G869" s="10"/>
      <c r="I869" s="10"/>
    </row>
    <row r="870" spans="1:9" x14ac:dyDescent="0.25">
      <c r="A870" s="10"/>
      <c r="E870" s="10"/>
      <c r="F870" s="10"/>
      <c r="G870" s="10"/>
      <c r="I870" s="10"/>
    </row>
    <row r="871" spans="1:9" x14ac:dyDescent="0.25">
      <c r="A871" s="10"/>
      <c r="E871" s="10"/>
      <c r="F871" s="10"/>
      <c r="G871" s="10"/>
      <c r="I871" s="10"/>
    </row>
    <row r="872" spans="1:9" x14ac:dyDescent="0.25">
      <c r="A872" s="10"/>
      <c r="E872" s="10"/>
      <c r="F872" s="10"/>
      <c r="G872" s="10"/>
      <c r="I872" s="10"/>
    </row>
    <row r="873" spans="1:9" x14ac:dyDescent="0.25">
      <c r="A873" s="10"/>
      <c r="E873" s="10"/>
      <c r="F873" s="10"/>
      <c r="G873" s="10"/>
      <c r="I873" s="10"/>
    </row>
    <row r="874" spans="1:9" x14ac:dyDescent="0.25">
      <c r="A874" s="10"/>
      <c r="E874" s="10"/>
      <c r="F874" s="10"/>
      <c r="G874" s="10"/>
      <c r="I874" s="10"/>
    </row>
    <row r="875" spans="1:9" x14ac:dyDescent="0.25">
      <c r="A875" s="10"/>
      <c r="E875" s="10"/>
      <c r="F875" s="10"/>
      <c r="G875" s="10"/>
      <c r="I875" s="10"/>
    </row>
    <row r="876" spans="1:9" x14ac:dyDescent="0.25">
      <c r="A876" s="10"/>
      <c r="E876" s="10"/>
      <c r="F876" s="10"/>
      <c r="G876" s="10"/>
      <c r="I876" s="10"/>
    </row>
    <row r="877" spans="1:9" x14ac:dyDescent="0.25">
      <c r="A877" s="10"/>
      <c r="E877" s="10"/>
      <c r="F877" s="10"/>
      <c r="G877" s="10"/>
      <c r="I877" s="10"/>
    </row>
    <row r="878" spans="1:9" x14ac:dyDescent="0.25">
      <c r="A878" s="10"/>
      <c r="E878" s="10"/>
      <c r="F878" s="10"/>
      <c r="G878" s="10"/>
      <c r="I878" s="10"/>
    </row>
    <row r="879" spans="1:9" x14ac:dyDescent="0.25">
      <c r="A879" s="10"/>
      <c r="E879" s="10"/>
      <c r="F879" s="10"/>
      <c r="G879" s="10"/>
      <c r="I879" s="10"/>
    </row>
    <row r="880" spans="1:9" x14ac:dyDescent="0.25">
      <c r="A880" s="10"/>
      <c r="E880" s="10"/>
      <c r="F880" s="10"/>
      <c r="G880" s="10"/>
      <c r="I880" s="10"/>
    </row>
    <row r="881" spans="1:9" x14ac:dyDescent="0.25">
      <c r="A881" s="10"/>
      <c r="E881" s="10"/>
      <c r="F881" s="10"/>
      <c r="G881" s="10"/>
      <c r="I881" s="10"/>
    </row>
    <row r="882" spans="1:9" x14ac:dyDescent="0.25">
      <c r="A882" s="10"/>
      <c r="E882" s="10"/>
      <c r="F882" s="10"/>
      <c r="G882" s="10"/>
      <c r="I882" s="10"/>
    </row>
    <row r="883" spans="1:9" x14ac:dyDescent="0.25">
      <c r="A883" s="10"/>
      <c r="E883" s="10"/>
      <c r="F883" s="10"/>
      <c r="G883" s="10"/>
      <c r="I883" s="10"/>
    </row>
    <row r="884" spans="1:9" x14ac:dyDescent="0.25">
      <c r="A884" s="10"/>
      <c r="E884" s="10"/>
      <c r="F884" s="10"/>
      <c r="G884" s="10"/>
      <c r="I884" s="10"/>
    </row>
    <row r="885" spans="1:9" x14ac:dyDescent="0.25">
      <c r="A885" s="10"/>
      <c r="E885" s="10"/>
      <c r="F885" s="10"/>
      <c r="G885" s="10"/>
      <c r="I885" s="10"/>
    </row>
    <row r="886" spans="1:9" x14ac:dyDescent="0.25">
      <c r="A886" s="10"/>
      <c r="E886" s="10"/>
      <c r="F886" s="10"/>
      <c r="G886" s="10"/>
      <c r="I886" s="10"/>
    </row>
    <row r="887" spans="1:9" x14ac:dyDescent="0.25">
      <c r="A887" s="10"/>
      <c r="E887" s="10"/>
      <c r="F887" s="10"/>
      <c r="G887" s="10"/>
      <c r="I887" s="10"/>
    </row>
    <row r="888" spans="1:9" x14ac:dyDescent="0.25">
      <c r="A888" s="10"/>
      <c r="E888" s="10"/>
      <c r="F888" s="10"/>
      <c r="G888" s="10"/>
      <c r="I888" s="10"/>
    </row>
    <row r="889" spans="1:9" x14ac:dyDescent="0.25">
      <c r="A889" s="10"/>
      <c r="E889" s="10"/>
      <c r="F889" s="10"/>
      <c r="G889" s="10"/>
      <c r="I889" s="10"/>
    </row>
    <row r="890" spans="1:9" x14ac:dyDescent="0.25">
      <c r="A890" s="10"/>
      <c r="E890" s="10"/>
      <c r="F890" s="10"/>
      <c r="G890" s="10"/>
      <c r="I890" s="10"/>
    </row>
    <row r="891" spans="1:9" x14ac:dyDescent="0.25">
      <c r="A891" s="10"/>
      <c r="E891" s="10"/>
      <c r="F891" s="10"/>
      <c r="G891" s="10"/>
      <c r="I891" s="10"/>
    </row>
    <row r="892" spans="1:9" x14ac:dyDescent="0.25">
      <c r="A892" s="10"/>
      <c r="E892" s="10"/>
      <c r="F892" s="10"/>
      <c r="G892" s="10"/>
      <c r="I892" s="10"/>
    </row>
    <row r="893" spans="1:9" x14ac:dyDescent="0.25">
      <c r="A893" s="10"/>
      <c r="E893" s="10"/>
      <c r="F893" s="10"/>
      <c r="G893" s="10"/>
      <c r="I893" s="10"/>
    </row>
    <row r="894" spans="1:9" x14ac:dyDescent="0.25">
      <c r="A894" s="10"/>
      <c r="E894" s="10"/>
      <c r="F894" s="10"/>
      <c r="G894" s="10"/>
      <c r="I894" s="10"/>
    </row>
    <row r="895" spans="1:9" x14ac:dyDescent="0.25">
      <c r="A895" s="10"/>
      <c r="E895" s="10"/>
      <c r="F895" s="10"/>
      <c r="G895" s="10"/>
      <c r="I895" s="10"/>
    </row>
    <row r="896" spans="1:9" x14ac:dyDescent="0.25">
      <c r="A896" s="10"/>
      <c r="E896" s="10"/>
      <c r="F896" s="10"/>
      <c r="G896" s="10"/>
      <c r="I896" s="10"/>
    </row>
    <row r="897" spans="1:9" x14ac:dyDescent="0.25">
      <c r="A897" s="10"/>
      <c r="E897" s="10"/>
      <c r="F897" s="10"/>
      <c r="G897" s="10"/>
      <c r="I897" s="10"/>
    </row>
    <row r="898" spans="1:9" x14ac:dyDescent="0.25">
      <c r="A898" s="10"/>
      <c r="E898" s="10"/>
      <c r="F898" s="10"/>
      <c r="G898" s="10"/>
      <c r="I898" s="10"/>
    </row>
    <row r="899" spans="1:9" x14ac:dyDescent="0.25">
      <c r="A899" s="10"/>
      <c r="E899" s="10"/>
      <c r="F899" s="10"/>
      <c r="G899" s="10"/>
      <c r="I899" s="10"/>
    </row>
    <row r="900" spans="1:9" x14ac:dyDescent="0.25">
      <c r="A900" s="10"/>
      <c r="E900" s="10"/>
      <c r="F900" s="10"/>
      <c r="G900" s="10"/>
      <c r="I900" s="10"/>
    </row>
    <row r="901" spans="1:9" x14ac:dyDescent="0.25">
      <c r="A901" s="10"/>
      <c r="E901" s="10"/>
      <c r="F901" s="10"/>
      <c r="G901" s="10"/>
      <c r="I901" s="10"/>
    </row>
    <row r="902" spans="1:9" x14ac:dyDescent="0.25">
      <c r="A902" s="10"/>
      <c r="E902" s="10"/>
      <c r="F902" s="10"/>
      <c r="G902" s="10"/>
      <c r="I902" s="10"/>
    </row>
    <row r="903" spans="1:9" x14ac:dyDescent="0.25">
      <c r="A903" s="10"/>
      <c r="E903" s="10"/>
      <c r="F903" s="10"/>
      <c r="G903" s="10"/>
      <c r="I903" s="10"/>
    </row>
    <row r="904" spans="1:9" x14ac:dyDescent="0.25">
      <c r="A904" s="10"/>
      <c r="E904" s="10"/>
      <c r="F904" s="10"/>
      <c r="G904" s="10"/>
      <c r="I904" s="10"/>
    </row>
    <row r="905" spans="1:9" x14ac:dyDescent="0.25">
      <c r="A905" s="10"/>
      <c r="E905" s="10"/>
      <c r="F905" s="10"/>
      <c r="G905" s="10"/>
      <c r="I905" s="10"/>
    </row>
    <row r="906" spans="1:9" x14ac:dyDescent="0.25">
      <c r="A906" s="10"/>
      <c r="E906" s="10"/>
      <c r="F906" s="10"/>
      <c r="G906" s="10"/>
      <c r="I906" s="10"/>
    </row>
  </sheetData>
  <mergeCells count="3">
    <mergeCell ref="A3:AA3"/>
    <mergeCell ref="J1:AA1"/>
    <mergeCell ref="J2:AA2"/>
  </mergeCells>
  <pageMargins left="0.59055118110236227" right="0.4724409448818898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2.ВС</vt:lpstr>
      <vt:lpstr>'2.ВС'!Заголовки_для_печати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2020-05-06T07:19:22Z</dcterms:modified>
</cp:coreProperties>
</file>