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65" windowWidth="14805" windowHeight="7050"/>
  </bookViews>
  <sheets>
    <sheet name="2.ВС" sheetId="1" r:id="rId1"/>
    <sheet name="8.ФС" sheetId="3" state="hidden" r:id="rId2"/>
  </sheets>
  <definedNames>
    <definedName name="_xlnm.Print_Titles" localSheetId="0">'2.ВС'!$5:$5</definedName>
    <definedName name="_xlnm.Print_Titles" localSheetId="1">'8.ФС'!$7:$7</definedName>
  </definedNames>
  <calcPr calcId="145621"/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7" i="1"/>
  <c r="M8" i="1"/>
  <c r="M9" i="1"/>
  <c r="J233" i="3" l="1"/>
  <c r="J232" i="3" s="1"/>
  <c r="J231" i="3" s="1"/>
  <c r="J175" i="1"/>
  <c r="K202" i="1"/>
  <c r="K352" i="3"/>
  <c r="L349" i="1"/>
  <c r="K349" i="1"/>
  <c r="L209" i="1"/>
  <c r="J211" i="1"/>
  <c r="J209" i="1"/>
  <c r="K209" i="1"/>
  <c r="L202" i="1"/>
  <c r="L176" i="1"/>
  <c r="L170" i="1"/>
  <c r="L154" i="1"/>
  <c r="J290" i="1"/>
  <c r="J289" i="1" s="1"/>
  <c r="K304" i="1"/>
  <c r="K279" i="1"/>
  <c r="K282" i="1"/>
  <c r="L290" i="1"/>
  <c r="L289" i="1" s="1"/>
  <c r="L233" i="3"/>
  <c r="L232" i="3" s="1"/>
  <c r="L231" i="3" s="1"/>
  <c r="K291" i="1"/>
  <c r="K290" i="1" s="1"/>
  <c r="K289" i="1" l="1"/>
  <c r="K233" i="3"/>
  <c r="K232" i="3" s="1"/>
  <c r="K231" i="3" s="1"/>
  <c r="L326" i="1" l="1"/>
  <c r="L320" i="1"/>
  <c r="L317" i="1"/>
  <c r="K317" i="1"/>
  <c r="L288" i="1"/>
  <c r="K115" i="1"/>
  <c r="L115" i="1"/>
  <c r="L79" i="1"/>
  <c r="L70" i="1"/>
  <c r="L403" i="1"/>
  <c r="L40" i="1"/>
  <c r="K40" i="1"/>
  <c r="K403" i="1"/>
  <c r="L360" i="1"/>
  <c r="K360" i="1"/>
  <c r="L19" i="1"/>
  <c r="K19" i="1"/>
  <c r="L15" i="1"/>
  <c r="K15" i="1"/>
  <c r="L12" i="1"/>
  <c r="K12" i="1"/>
  <c r="K49" i="1"/>
  <c r="L49" i="1"/>
  <c r="J49" i="1"/>
  <c r="L390" i="1"/>
  <c r="K390" i="1"/>
  <c r="L57" i="3" l="1"/>
  <c r="J403" i="1"/>
  <c r="J390" i="1"/>
  <c r="J12" i="3" s="1"/>
  <c r="J11" i="3" s="1"/>
  <c r="J360" i="1"/>
  <c r="J351" i="1"/>
  <c r="J349" i="1"/>
  <c r="J317" i="1"/>
  <c r="J276" i="1"/>
  <c r="J323" i="3"/>
  <c r="K323" i="3"/>
  <c r="K322" i="3" s="1"/>
  <c r="K321" i="3" s="1"/>
  <c r="L323" i="3"/>
  <c r="L336" i="3"/>
  <c r="L335" i="3" s="1"/>
  <c r="L334" i="3" s="1"/>
  <c r="J336" i="3"/>
  <c r="J335" i="3" s="1"/>
  <c r="J334" i="3" s="1"/>
  <c r="K12" i="3"/>
  <c r="K11" i="3" s="1"/>
  <c r="K14" i="3"/>
  <c r="K13" i="3" s="1"/>
  <c r="K16" i="3"/>
  <c r="K15" i="3" s="1"/>
  <c r="K25" i="3"/>
  <c r="K24" i="3" s="1"/>
  <c r="K30" i="3"/>
  <c r="K29" i="3" s="1"/>
  <c r="K28" i="3" s="1"/>
  <c r="K33" i="3"/>
  <c r="K32" i="3" s="1"/>
  <c r="K31" i="3" s="1"/>
  <c r="K36" i="3"/>
  <c r="K35" i="3" s="1"/>
  <c r="K34" i="3" s="1"/>
  <c r="K40" i="3"/>
  <c r="K39" i="3" s="1"/>
  <c r="K38" i="3" s="1"/>
  <c r="K37" i="3" s="1"/>
  <c r="K44" i="3"/>
  <c r="K43" i="3" s="1"/>
  <c r="K46" i="3"/>
  <c r="K45" i="3" s="1"/>
  <c r="K48" i="3"/>
  <c r="K47" i="3" s="1"/>
  <c r="K51" i="3"/>
  <c r="K50" i="3" s="1"/>
  <c r="K49" i="3" s="1"/>
  <c r="K54" i="3"/>
  <c r="K53" i="3" s="1"/>
  <c r="K52" i="3" s="1"/>
  <c r="K57" i="3"/>
  <c r="K56" i="3" s="1"/>
  <c r="K55" i="3" s="1"/>
  <c r="K60" i="3"/>
  <c r="K59" i="3" s="1"/>
  <c r="K58" i="3" s="1"/>
  <c r="K64" i="3"/>
  <c r="K63" i="3" s="1"/>
  <c r="K62" i="3" s="1"/>
  <c r="K61" i="3" s="1"/>
  <c r="K68" i="3"/>
  <c r="K67" i="3" s="1"/>
  <c r="K66" i="3" s="1"/>
  <c r="K65" i="3" s="1"/>
  <c r="K72" i="3"/>
  <c r="K71" i="3" s="1"/>
  <c r="K74" i="3"/>
  <c r="K73" i="3" s="1"/>
  <c r="K76" i="3"/>
  <c r="K75" i="3" s="1"/>
  <c r="K79" i="3"/>
  <c r="K78" i="3" s="1"/>
  <c r="K77" i="3" s="1"/>
  <c r="K82" i="3"/>
  <c r="K81" i="3" s="1"/>
  <c r="K80" i="3" s="1"/>
  <c r="K85" i="3"/>
  <c r="K84" i="3" s="1"/>
  <c r="K83" i="3" s="1"/>
  <c r="K88" i="3"/>
  <c r="K87" i="3" s="1"/>
  <c r="K86" i="3" s="1"/>
  <c r="K91" i="3"/>
  <c r="K90" i="3" s="1"/>
  <c r="K89" i="3" s="1"/>
  <c r="K94" i="3"/>
  <c r="K93" i="3" s="1"/>
  <c r="K92" i="3" s="1"/>
  <c r="K97" i="3"/>
  <c r="K96" i="3" s="1"/>
  <c r="K95" i="3" s="1"/>
  <c r="K100" i="3"/>
  <c r="K99" i="3" s="1"/>
  <c r="K98" i="3" s="1"/>
  <c r="K105" i="3"/>
  <c r="K104" i="3" s="1"/>
  <c r="K107" i="3"/>
  <c r="K106" i="3" s="1"/>
  <c r="K109" i="3"/>
  <c r="K108" i="3" s="1"/>
  <c r="K114" i="3"/>
  <c r="K113" i="3" s="1"/>
  <c r="K116" i="3"/>
  <c r="K115" i="3" s="1"/>
  <c r="K118" i="3"/>
  <c r="K117" i="3" s="1"/>
  <c r="K121" i="3"/>
  <c r="K120" i="3" s="1"/>
  <c r="K119" i="3" s="1"/>
  <c r="K126" i="3"/>
  <c r="K125" i="3" s="1"/>
  <c r="K124" i="3" s="1"/>
  <c r="K129" i="3"/>
  <c r="K128" i="3" s="1"/>
  <c r="K127" i="3" s="1"/>
  <c r="K133" i="3"/>
  <c r="K132" i="3" s="1"/>
  <c r="K131" i="3" s="1"/>
  <c r="K136" i="3"/>
  <c r="K135" i="3" s="1"/>
  <c r="K134" i="3" s="1"/>
  <c r="K139" i="3"/>
  <c r="K138" i="3" s="1"/>
  <c r="K137" i="3" s="1"/>
  <c r="K142" i="3"/>
  <c r="K141" i="3" s="1"/>
  <c r="K140" i="3" s="1"/>
  <c r="K146" i="3"/>
  <c r="K145" i="3" s="1"/>
  <c r="K144" i="3" s="1"/>
  <c r="K143" i="3" s="1"/>
  <c r="K150" i="3"/>
  <c r="K149" i="3" s="1"/>
  <c r="K152" i="3"/>
  <c r="K151" i="3" s="1"/>
  <c r="K155" i="3"/>
  <c r="K154" i="3" s="1"/>
  <c r="K153" i="3" s="1"/>
  <c r="K160" i="3"/>
  <c r="K159" i="3" s="1"/>
  <c r="K158" i="3" s="1"/>
  <c r="K163" i="3"/>
  <c r="K162" i="3" s="1"/>
  <c r="K161" i="3" s="1"/>
  <c r="K167" i="3"/>
  <c r="K166" i="3" s="1"/>
  <c r="K165" i="3" s="1"/>
  <c r="K170" i="3"/>
  <c r="K169" i="3" s="1"/>
  <c r="K168" i="3" s="1"/>
  <c r="K173" i="3"/>
  <c r="K172" i="3" s="1"/>
  <c r="K171" i="3" s="1"/>
  <c r="K176" i="3"/>
  <c r="K175" i="3" s="1"/>
  <c r="K174" i="3" s="1"/>
  <c r="K179" i="3"/>
  <c r="K178" i="3" s="1"/>
  <c r="K177" i="3" s="1"/>
  <c r="K184" i="3"/>
  <c r="K183" i="3" s="1"/>
  <c r="K182" i="3" s="1"/>
  <c r="K187" i="3"/>
  <c r="K186" i="3" s="1"/>
  <c r="K185" i="3" s="1"/>
  <c r="K190" i="3"/>
  <c r="K189" i="3" s="1"/>
  <c r="K188" i="3" s="1"/>
  <c r="K193" i="3"/>
  <c r="K192" i="3" s="1"/>
  <c r="K191" i="3" s="1"/>
  <c r="K196" i="3"/>
  <c r="K195" i="3" s="1"/>
  <c r="K194" i="3" s="1"/>
  <c r="K199" i="3"/>
  <c r="K198" i="3" s="1"/>
  <c r="K197" i="3" s="1"/>
  <c r="K203" i="3"/>
  <c r="K202" i="3" s="1"/>
  <c r="K201" i="3" s="1"/>
  <c r="K206" i="3"/>
  <c r="K205" i="3" s="1"/>
  <c r="K204" i="3" s="1"/>
  <c r="K209" i="3"/>
  <c r="K208" i="3" s="1"/>
  <c r="K207" i="3" s="1"/>
  <c r="K212" i="3"/>
  <c r="K211" i="3" s="1"/>
  <c r="K210" i="3" s="1"/>
  <c r="K215" i="3"/>
  <c r="K214" i="3" s="1"/>
  <c r="K213" i="3" s="1"/>
  <c r="K218" i="3"/>
  <c r="K217" i="3" s="1"/>
  <c r="K216" i="3" s="1"/>
  <c r="K221" i="3"/>
  <c r="K220" i="3" s="1"/>
  <c r="K219" i="3" s="1"/>
  <c r="K224" i="3"/>
  <c r="K223" i="3" s="1"/>
  <c r="K222" i="3" s="1"/>
  <c r="K227" i="3"/>
  <c r="K226" i="3" s="1"/>
  <c r="K225" i="3" s="1"/>
  <c r="K230" i="3"/>
  <c r="K229" i="3" s="1"/>
  <c r="K228" i="3" s="1"/>
  <c r="K237" i="3"/>
  <c r="K236" i="3" s="1"/>
  <c r="K235" i="3" s="1"/>
  <c r="K240" i="3"/>
  <c r="K239" i="3" s="1"/>
  <c r="K238" i="3" s="1"/>
  <c r="K243" i="3"/>
  <c r="K242" i="3" s="1"/>
  <c r="K241" i="3" s="1"/>
  <c r="K246" i="3"/>
  <c r="K245" i="3" s="1"/>
  <c r="K244" i="3" s="1"/>
  <c r="K249" i="3"/>
  <c r="K248" i="3" s="1"/>
  <c r="K247" i="3" s="1"/>
  <c r="K253" i="3"/>
  <c r="K252" i="3" s="1"/>
  <c r="K255" i="3"/>
  <c r="K254" i="3" s="1"/>
  <c r="K259" i="3"/>
  <c r="K258" i="3" s="1"/>
  <c r="K257" i="3" s="1"/>
  <c r="K262" i="3"/>
  <c r="K261" i="3" s="1"/>
  <c r="K264" i="3"/>
  <c r="K263" i="3" s="1"/>
  <c r="K266" i="3"/>
  <c r="K265" i="3" s="1"/>
  <c r="K268" i="3"/>
  <c r="K267" i="3" s="1"/>
  <c r="K271" i="3"/>
  <c r="K270" i="3" s="1"/>
  <c r="K269" i="3" s="1"/>
  <c r="K276" i="3"/>
  <c r="K275" i="3" s="1"/>
  <c r="K274" i="3" s="1"/>
  <c r="K279" i="3"/>
  <c r="K278" i="3" s="1"/>
  <c r="K281" i="3"/>
  <c r="K280" i="3" s="1"/>
  <c r="K284" i="3"/>
  <c r="K283" i="3" s="1"/>
  <c r="K282" i="3" s="1"/>
  <c r="K287" i="3"/>
  <c r="K286" i="3" s="1"/>
  <c r="K289" i="3"/>
  <c r="K288" i="3" s="1"/>
  <c r="K292" i="3"/>
  <c r="K291" i="3" s="1"/>
  <c r="K290" i="3" s="1"/>
  <c r="K295" i="3"/>
  <c r="K294" i="3" s="1"/>
  <c r="K297" i="3"/>
  <c r="K296" i="3" s="1"/>
  <c r="K300" i="3"/>
  <c r="K299" i="3" s="1"/>
  <c r="K298" i="3" s="1"/>
  <c r="K306" i="3"/>
  <c r="K305" i="3" s="1"/>
  <c r="K304" i="3" s="1"/>
  <c r="K309" i="3"/>
  <c r="K308" i="3" s="1"/>
  <c r="K307" i="3" s="1"/>
  <c r="K313" i="3"/>
  <c r="K312" i="3" s="1"/>
  <c r="K311" i="3" s="1"/>
  <c r="K310" i="3" s="1"/>
  <c r="K319" i="3"/>
  <c r="K318" i="3" s="1"/>
  <c r="K317" i="3" s="1"/>
  <c r="K316" i="3" s="1"/>
  <c r="K326" i="3"/>
  <c r="K325" i="3" s="1"/>
  <c r="K324" i="3" s="1"/>
  <c r="K329" i="3"/>
  <c r="K328" i="3" s="1"/>
  <c r="K327" i="3" s="1"/>
  <c r="K333" i="3"/>
  <c r="K332" i="3" s="1"/>
  <c r="K331" i="3" s="1"/>
  <c r="K339" i="3"/>
  <c r="K338" i="3" s="1"/>
  <c r="K337" i="3" s="1"/>
  <c r="K342" i="3"/>
  <c r="K343" i="3"/>
  <c r="K346" i="3"/>
  <c r="K345" i="3" s="1"/>
  <c r="K344" i="3" s="1"/>
  <c r="K350" i="3"/>
  <c r="K349" i="3" s="1"/>
  <c r="K351" i="3"/>
  <c r="K355" i="3"/>
  <c r="K354" i="3" s="1"/>
  <c r="K357" i="3"/>
  <c r="K356" i="3" s="1"/>
  <c r="K360" i="3"/>
  <c r="K359" i="3" s="1"/>
  <c r="K358" i="3" s="1"/>
  <c r="K365" i="3"/>
  <c r="K364" i="3" s="1"/>
  <c r="K367" i="3"/>
  <c r="K366" i="3" s="1"/>
  <c r="K370" i="3"/>
  <c r="K369" i="3" s="1"/>
  <c r="K372" i="3"/>
  <c r="K371" i="3" s="1"/>
  <c r="K375" i="3"/>
  <c r="K374" i="3" s="1"/>
  <c r="K373" i="3" s="1"/>
  <c r="K378" i="3"/>
  <c r="K377" i="3" s="1"/>
  <c r="K380" i="3"/>
  <c r="K379" i="3" s="1"/>
  <c r="K385" i="3"/>
  <c r="K384" i="3" s="1"/>
  <c r="K383" i="3" s="1"/>
  <c r="K382" i="3" s="1"/>
  <c r="K389" i="3"/>
  <c r="K388" i="3" s="1"/>
  <c r="K387" i="3" s="1"/>
  <c r="K386" i="3" s="1"/>
  <c r="K393" i="3"/>
  <c r="K392" i="3" s="1"/>
  <c r="K391" i="3" s="1"/>
  <c r="K390" i="3" s="1"/>
  <c r="J14" i="3"/>
  <c r="J13" i="3" s="1"/>
  <c r="J16" i="3"/>
  <c r="J15" i="3" s="1"/>
  <c r="J25" i="3"/>
  <c r="J24" i="3" s="1"/>
  <c r="J30" i="3"/>
  <c r="J29" i="3" s="1"/>
  <c r="J28" i="3" s="1"/>
  <c r="J33" i="3"/>
  <c r="J32" i="3" s="1"/>
  <c r="J31" i="3" s="1"/>
  <c r="J36" i="3"/>
  <c r="J35" i="3" s="1"/>
  <c r="J34" i="3" s="1"/>
  <c r="J40" i="3"/>
  <c r="J39" i="3" s="1"/>
  <c r="J38" i="3" s="1"/>
  <c r="J37" i="3" s="1"/>
  <c r="J46" i="3"/>
  <c r="J45" i="3" s="1"/>
  <c r="J48" i="3"/>
  <c r="J47" i="3" s="1"/>
  <c r="J51" i="3"/>
  <c r="J50" i="3" s="1"/>
  <c r="J49" i="3" s="1"/>
  <c r="J54" i="3"/>
  <c r="J53" i="3" s="1"/>
  <c r="J52" i="3" s="1"/>
  <c r="J57" i="3"/>
  <c r="J56" i="3" s="1"/>
  <c r="J55" i="3" s="1"/>
  <c r="J60" i="3"/>
  <c r="J59" i="3" s="1"/>
  <c r="J58" i="3" s="1"/>
  <c r="J64" i="3"/>
  <c r="J63" i="3" s="1"/>
  <c r="J62" i="3" s="1"/>
  <c r="J61" i="3" s="1"/>
  <c r="J68" i="3"/>
  <c r="J67" i="3" s="1"/>
  <c r="J66" i="3" s="1"/>
  <c r="J65" i="3" s="1"/>
  <c r="J76" i="3"/>
  <c r="J75" i="3" s="1"/>
  <c r="J79" i="3"/>
  <c r="J78" i="3" s="1"/>
  <c r="J77" i="3" s="1"/>
  <c r="J82" i="3"/>
  <c r="J81" i="3" s="1"/>
  <c r="J80" i="3" s="1"/>
  <c r="J85" i="3"/>
  <c r="J84" i="3" s="1"/>
  <c r="J83" i="3" s="1"/>
  <c r="J88" i="3"/>
  <c r="J87" i="3" s="1"/>
  <c r="J86" i="3" s="1"/>
  <c r="J91" i="3"/>
  <c r="J90" i="3" s="1"/>
  <c r="J89" i="3" s="1"/>
  <c r="J94" i="3"/>
  <c r="J93" i="3" s="1"/>
  <c r="J92" i="3" s="1"/>
  <c r="J97" i="3"/>
  <c r="J96" i="3" s="1"/>
  <c r="J95" i="3" s="1"/>
  <c r="J100" i="3"/>
  <c r="J99" i="3" s="1"/>
  <c r="J98" i="3" s="1"/>
  <c r="J105" i="3"/>
  <c r="J104" i="3" s="1"/>
  <c r="J107" i="3"/>
  <c r="J106" i="3" s="1"/>
  <c r="J109" i="3"/>
  <c r="J108" i="3" s="1"/>
  <c r="J114" i="3"/>
  <c r="J113" i="3" s="1"/>
  <c r="J116" i="3"/>
  <c r="J115" i="3" s="1"/>
  <c r="J118" i="3"/>
  <c r="J117" i="3" s="1"/>
  <c r="J121" i="3"/>
  <c r="J120" i="3" s="1"/>
  <c r="J119" i="3" s="1"/>
  <c r="J126" i="3"/>
  <c r="J125" i="3" s="1"/>
  <c r="J124" i="3" s="1"/>
  <c r="J129" i="3"/>
  <c r="J128" i="3" s="1"/>
  <c r="J127" i="3" s="1"/>
  <c r="J133" i="3"/>
  <c r="J132" i="3" s="1"/>
  <c r="J131" i="3" s="1"/>
  <c r="J136" i="3"/>
  <c r="J135" i="3" s="1"/>
  <c r="J134" i="3" s="1"/>
  <c r="J139" i="3"/>
  <c r="J138" i="3" s="1"/>
  <c r="J137" i="3" s="1"/>
  <c r="J142" i="3"/>
  <c r="J141" i="3" s="1"/>
  <c r="J140" i="3" s="1"/>
  <c r="J146" i="3"/>
  <c r="J145" i="3" s="1"/>
  <c r="J144" i="3" s="1"/>
  <c r="J143" i="3" s="1"/>
  <c r="J155" i="3"/>
  <c r="J154" i="3" s="1"/>
  <c r="J153" i="3" s="1"/>
  <c r="J160" i="3"/>
  <c r="J159" i="3" s="1"/>
  <c r="J158" i="3" s="1"/>
  <c r="J163" i="3"/>
  <c r="J162" i="3" s="1"/>
  <c r="J161" i="3" s="1"/>
  <c r="J167" i="3"/>
  <c r="J166" i="3" s="1"/>
  <c r="J165" i="3" s="1"/>
  <c r="J170" i="3"/>
  <c r="J169" i="3" s="1"/>
  <c r="J168" i="3" s="1"/>
  <c r="J173" i="3"/>
  <c r="J172" i="3" s="1"/>
  <c r="J171" i="3" s="1"/>
  <c r="J176" i="3"/>
  <c r="J175" i="3" s="1"/>
  <c r="J174" i="3" s="1"/>
  <c r="J179" i="3"/>
  <c r="J178" i="3" s="1"/>
  <c r="J177" i="3" s="1"/>
  <c r="J184" i="3"/>
  <c r="J183" i="3" s="1"/>
  <c r="J182" i="3" s="1"/>
  <c r="J187" i="3"/>
  <c r="J186" i="3" s="1"/>
  <c r="J185" i="3" s="1"/>
  <c r="J190" i="3"/>
  <c r="J189" i="3" s="1"/>
  <c r="J188" i="3" s="1"/>
  <c r="J193" i="3"/>
  <c r="J192" i="3" s="1"/>
  <c r="J191" i="3" s="1"/>
  <c r="J196" i="3"/>
  <c r="J195" i="3" s="1"/>
  <c r="J194" i="3" s="1"/>
  <c r="J199" i="3"/>
  <c r="J198" i="3" s="1"/>
  <c r="J197" i="3" s="1"/>
  <c r="J203" i="3"/>
  <c r="J202" i="3" s="1"/>
  <c r="J201" i="3" s="1"/>
  <c r="J206" i="3"/>
  <c r="J205" i="3" s="1"/>
  <c r="J204" i="3" s="1"/>
  <c r="J209" i="3"/>
  <c r="J208" i="3" s="1"/>
  <c r="J207" i="3" s="1"/>
  <c r="J212" i="3"/>
  <c r="J211" i="3" s="1"/>
  <c r="J210" i="3" s="1"/>
  <c r="J215" i="3"/>
  <c r="J214" i="3" s="1"/>
  <c r="J213" i="3" s="1"/>
  <c r="J218" i="3"/>
  <c r="J217" i="3" s="1"/>
  <c r="J216" i="3" s="1"/>
  <c r="J221" i="3"/>
  <c r="J220" i="3" s="1"/>
  <c r="J219" i="3" s="1"/>
  <c r="J224" i="3"/>
  <c r="J223" i="3" s="1"/>
  <c r="J222" i="3" s="1"/>
  <c r="J227" i="3"/>
  <c r="J226" i="3" s="1"/>
  <c r="J225" i="3" s="1"/>
  <c r="J230" i="3"/>
  <c r="J229" i="3" s="1"/>
  <c r="J228" i="3" s="1"/>
  <c r="J237" i="3"/>
  <c r="J236" i="3" s="1"/>
  <c r="J235" i="3" s="1"/>
  <c r="J240" i="3"/>
  <c r="J239" i="3" s="1"/>
  <c r="J238" i="3" s="1"/>
  <c r="J243" i="3"/>
  <c r="J242" i="3" s="1"/>
  <c r="J241" i="3" s="1"/>
  <c r="J246" i="3"/>
  <c r="J245" i="3" s="1"/>
  <c r="J244" i="3" s="1"/>
  <c r="J249" i="3"/>
  <c r="J248" i="3" s="1"/>
  <c r="J247" i="3" s="1"/>
  <c r="J253" i="3"/>
  <c r="J252" i="3" s="1"/>
  <c r="J255" i="3"/>
  <c r="J254" i="3" s="1"/>
  <c r="J259" i="3"/>
  <c r="J258" i="3" s="1"/>
  <c r="J257" i="3" s="1"/>
  <c r="J262" i="3"/>
  <c r="J261" i="3" s="1"/>
  <c r="J264" i="3"/>
  <c r="J263" i="3" s="1"/>
  <c r="J266" i="3"/>
  <c r="J265" i="3" s="1"/>
  <c r="J268" i="3"/>
  <c r="J267" i="3" s="1"/>
  <c r="J271" i="3"/>
  <c r="J270" i="3" s="1"/>
  <c r="J269" i="3" s="1"/>
  <c r="J276" i="3"/>
  <c r="J275" i="3" s="1"/>
  <c r="J274" i="3" s="1"/>
  <c r="J279" i="3"/>
  <c r="J278" i="3" s="1"/>
  <c r="J281" i="3"/>
  <c r="J280" i="3" s="1"/>
  <c r="J284" i="3"/>
  <c r="J283" i="3" s="1"/>
  <c r="J282" i="3" s="1"/>
  <c r="J287" i="3"/>
  <c r="J286" i="3" s="1"/>
  <c r="J289" i="3"/>
  <c r="J288" i="3" s="1"/>
  <c r="J292" i="3"/>
  <c r="J291" i="3" s="1"/>
  <c r="J290" i="3" s="1"/>
  <c r="J295" i="3"/>
  <c r="J294" i="3" s="1"/>
  <c r="J297" i="3"/>
  <c r="J296" i="3" s="1"/>
  <c r="J300" i="3"/>
  <c r="J299" i="3" s="1"/>
  <c r="J298" i="3" s="1"/>
  <c r="J306" i="3"/>
  <c r="J305" i="3" s="1"/>
  <c r="J304" i="3" s="1"/>
  <c r="J309" i="3"/>
  <c r="J308" i="3" s="1"/>
  <c r="J307" i="3" s="1"/>
  <c r="J313" i="3"/>
  <c r="J312" i="3" s="1"/>
  <c r="J311" i="3" s="1"/>
  <c r="J310" i="3" s="1"/>
  <c r="J319" i="3"/>
  <c r="J318" i="3" s="1"/>
  <c r="J317" i="3" s="1"/>
  <c r="J316" i="3" s="1"/>
  <c r="J322" i="3"/>
  <c r="J321" i="3" s="1"/>
  <c r="K336" i="3"/>
  <c r="K335" i="3" s="1"/>
  <c r="K334" i="3" s="1"/>
  <c r="L201" i="1"/>
  <c r="L200" i="1" s="1"/>
  <c r="J201" i="1"/>
  <c r="J117" i="1"/>
  <c r="J115" i="1"/>
  <c r="J42" i="1"/>
  <c r="J40" i="1"/>
  <c r="K516" i="1"/>
  <c r="K515" i="1"/>
  <c r="K510" i="1"/>
  <c r="K500" i="1"/>
  <c r="K499" i="1"/>
  <c r="K495" i="1"/>
  <c r="K441" i="1" s="1"/>
  <c r="K494" i="1"/>
  <c r="K439" i="1" s="1"/>
  <c r="K493" i="1"/>
  <c r="K487" i="1"/>
  <c r="K432" i="1" s="1"/>
  <c r="K483" i="1"/>
  <c r="K482" i="1"/>
  <c r="K476" i="1"/>
  <c r="K473" i="1"/>
  <c r="K468" i="1"/>
  <c r="K467" i="1"/>
  <c r="K429" i="1" s="1"/>
  <c r="K466" i="1"/>
  <c r="K465" i="1"/>
  <c r="K464" i="1"/>
  <c r="K459" i="1"/>
  <c r="K440" i="1" s="1"/>
  <c r="K456" i="1"/>
  <c r="K437" i="1" s="1"/>
  <c r="K455" i="1"/>
  <c r="K436" i="1" s="1"/>
  <c r="K453" i="1"/>
  <c r="K434" i="1" s="1"/>
  <c r="K452" i="1"/>
  <c r="K433" i="1" s="1"/>
  <c r="K450" i="1"/>
  <c r="K447" i="1"/>
  <c r="K445" i="1"/>
  <c r="K426" i="1" s="1"/>
  <c r="K431" i="1"/>
  <c r="K420" i="1"/>
  <c r="K405" i="1"/>
  <c r="K402" i="1"/>
  <c r="K401" i="1" s="1"/>
  <c r="K399" i="1"/>
  <c r="K393" i="1"/>
  <c r="K391" i="1"/>
  <c r="K389" i="1"/>
  <c r="K379" i="1"/>
  <c r="K375" i="1"/>
  <c r="K370" i="1"/>
  <c r="K369" i="1" s="1"/>
  <c r="K368" i="1" s="1"/>
  <c r="K366" i="1"/>
  <c r="K363" i="1"/>
  <c r="K361" i="1"/>
  <c r="K359" i="1"/>
  <c r="K353" i="1"/>
  <c r="K350" i="1"/>
  <c r="K348" i="1"/>
  <c r="K344" i="1"/>
  <c r="K340" i="1"/>
  <c r="K337" i="1"/>
  <c r="K333" i="1"/>
  <c r="K328" i="1"/>
  <c r="K325" i="1"/>
  <c r="K323" i="1"/>
  <c r="K321" i="1"/>
  <c r="K319" i="1"/>
  <c r="K316" i="1"/>
  <c r="K315" i="1" s="1"/>
  <c r="K312" i="1"/>
  <c r="K310" i="1"/>
  <c r="K306" i="1"/>
  <c r="K303" i="1"/>
  <c r="K302" i="1" s="1"/>
  <c r="K300" i="1"/>
  <c r="K297" i="1"/>
  <c r="K294" i="1"/>
  <c r="K287" i="1"/>
  <c r="K284" i="1"/>
  <c r="K281" i="1"/>
  <c r="K280" i="1" s="1"/>
  <c r="K278" i="1"/>
  <c r="K277" i="1" s="1"/>
  <c r="K275" i="1"/>
  <c r="K272" i="1"/>
  <c r="K269" i="1"/>
  <c r="K266" i="1"/>
  <c r="K263" i="1"/>
  <c r="K260" i="1"/>
  <c r="K256" i="1"/>
  <c r="K253" i="1"/>
  <c r="K250" i="1"/>
  <c r="K247" i="1"/>
  <c r="K244" i="1"/>
  <c r="K241" i="1"/>
  <c r="K236" i="1"/>
  <c r="K230" i="1"/>
  <c r="K228" i="1"/>
  <c r="K225" i="1"/>
  <c r="K222" i="1"/>
  <c r="K220" i="1"/>
  <c r="K217" i="1"/>
  <c r="K215" i="1"/>
  <c r="K210" i="1"/>
  <c r="K208" i="1"/>
  <c r="K204" i="1"/>
  <c r="K203" i="1" s="1"/>
  <c r="K197" i="1"/>
  <c r="K196" i="1" s="1"/>
  <c r="K194" i="1"/>
  <c r="K190" i="1"/>
  <c r="K185" i="1"/>
  <c r="K181" i="1"/>
  <c r="K178" i="1"/>
  <c r="K177" i="1"/>
  <c r="K176" i="1"/>
  <c r="K172" i="1"/>
  <c r="K169" i="1"/>
  <c r="K167" i="1"/>
  <c r="K164" i="1"/>
  <c r="K161" i="1"/>
  <c r="K159" i="1"/>
  <c r="K156" i="1"/>
  <c r="K153" i="1"/>
  <c r="K151" i="1"/>
  <c r="K148" i="1"/>
  <c r="K143" i="1"/>
  <c r="K140" i="1"/>
  <c r="K137" i="1"/>
  <c r="K134" i="1"/>
  <c r="K131" i="1"/>
  <c r="K127" i="1"/>
  <c r="K124" i="1"/>
  <c r="K119" i="1"/>
  <c r="K116" i="1"/>
  <c r="K114" i="1"/>
  <c r="K110" i="1"/>
  <c r="K106" i="1"/>
  <c r="K103" i="1"/>
  <c r="K100" i="1"/>
  <c r="K99" i="1" s="1"/>
  <c r="K97" i="1"/>
  <c r="K93" i="1"/>
  <c r="K90" i="1"/>
  <c r="K85" i="1"/>
  <c r="K82" i="1"/>
  <c r="K80" i="1"/>
  <c r="K78" i="1"/>
  <c r="K73" i="1"/>
  <c r="K71" i="1"/>
  <c r="K69" i="1"/>
  <c r="K64" i="1"/>
  <c r="K61" i="1"/>
  <c r="K58" i="1"/>
  <c r="K55" i="1"/>
  <c r="K52" i="1"/>
  <c r="K46" i="1"/>
  <c r="K43" i="1"/>
  <c r="K41" i="1"/>
  <c r="K39" i="1"/>
  <c r="K35" i="1"/>
  <c r="K31" i="1"/>
  <c r="K27" i="1"/>
  <c r="K26" i="1"/>
  <c r="K24" i="1"/>
  <c r="K21" i="1"/>
  <c r="K457" i="1"/>
  <c r="K16" i="1"/>
  <c r="K14" i="1"/>
  <c r="K20" i="3"/>
  <c r="K19" i="3" s="1"/>
  <c r="K18" i="3" s="1"/>
  <c r="J15" i="1"/>
  <c r="J12" i="1"/>
  <c r="K224" i="1" l="1"/>
  <c r="J200" i="1"/>
  <c r="J23" i="3"/>
  <c r="J22" i="3" s="1"/>
  <c r="K20" i="1"/>
  <c r="K109" i="1"/>
  <c r="K123" i="1"/>
  <c r="K171" i="1"/>
  <c r="K249" i="1"/>
  <c r="K262" i="1"/>
  <c r="K286" i="1"/>
  <c r="K339" i="1"/>
  <c r="K365" i="1"/>
  <c r="K23" i="1"/>
  <c r="K34" i="1"/>
  <c r="K45" i="1"/>
  <c r="K60" i="1"/>
  <c r="K84" i="1"/>
  <c r="K113" i="1"/>
  <c r="K126" i="1"/>
  <c r="K139" i="1"/>
  <c r="K163" i="1"/>
  <c r="K303" i="3"/>
  <c r="K302" i="3" s="1"/>
  <c r="K301" i="3" s="1"/>
  <c r="K184" i="1"/>
  <c r="K240" i="1"/>
  <c r="K252" i="1"/>
  <c r="K265" i="1"/>
  <c r="K293" i="1"/>
  <c r="K305" i="1"/>
  <c r="K327" i="1"/>
  <c r="K343" i="1"/>
  <c r="K404" i="1"/>
  <c r="J150" i="3"/>
  <c r="J149" i="3" s="1"/>
  <c r="K376" i="3"/>
  <c r="J20" i="3"/>
  <c r="J19" i="3" s="1"/>
  <c r="J18" i="3" s="1"/>
  <c r="K51" i="1"/>
  <c r="K89" i="1"/>
  <c r="K102" i="1"/>
  <c r="K130" i="1"/>
  <c r="K142" i="1"/>
  <c r="K155" i="1"/>
  <c r="K189" i="1"/>
  <c r="K243" i="1"/>
  <c r="K255" i="1"/>
  <c r="K268" i="1"/>
  <c r="K296" i="1"/>
  <c r="K332" i="1"/>
  <c r="K374" i="1"/>
  <c r="J152" i="3"/>
  <c r="J151" i="3" s="1"/>
  <c r="K54" i="1"/>
  <c r="K92" i="1"/>
  <c r="K88" i="1" s="1"/>
  <c r="K118" i="1"/>
  <c r="K133" i="1"/>
  <c r="K147" i="1"/>
  <c r="K193" i="1"/>
  <c r="K246" i="1"/>
  <c r="K259" i="1"/>
  <c r="K271" i="1"/>
  <c r="K283" i="1"/>
  <c r="K299" i="1"/>
  <c r="K336" i="1"/>
  <c r="K378" i="1"/>
  <c r="K398" i="1"/>
  <c r="J72" i="3"/>
  <c r="J71" i="3" s="1"/>
  <c r="J44" i="3"/>
  <c r="J43" i="3" s="1"/>
  <c r="J42" i="3" s="1"/>
  <c r="J41" i="3" s="1"/>
  <c r="K63" i="1"/>
  <c r="K30" i="1"/>
  <c r="K57" i="1"/>
  <c r="K68" i="1"/>
  <c r="K96" i="1"/>
  <c r="K136" i="1"/>
  <c r="K180" i="1"/>
  <c r="K235" i="1"/>
  <c r="K274" i="1"/>
  <c r="K352" i="1"/>
  <c r="J74" i="3"/>
  <c r="J73" i="3" s="1"/>
  <c r="J70" i="3" s="1"/>
  <c r="J69" i="3" s="1"/>
  <c r="J200" i="3"/>
  <c r="K200" i="3"/>
  <c r="K428" i="1"/>
  <c r="K38" i="1"/>
  <c r="K18" i="1"/>
  <c r="K175" i="1"/>
  <c r="K207" i="1"/>
  <c r="K206" i="1" s="1"/>
  <c r="K201" i="1"/>
  <c r="K200" i="1" s="1"/>
  <c r="K166" i="1"/>
  <c r="K158" i="1"/>
  <c r="K347" i="1"/>
  <c r="K454" i="1"/>
  <c r="K435" i="1" s="1"/>
  <c r="K11" i="1"/>
  <c r="K10" i="1" s="1"/>
  <c r="K318" i="1"/>
  <c r="K23" i="3"/>
  <c r="K22" i="3" s="1"/>
  <c r="K77" i="1"/>
  <c r="K150" i="1"/>
  <c r="K309" i="1"/>
  <c r="K27" i="3"/>
  <c r="K26" i="3" s="1"/>
  <c r="M323" i="3"/>
  <c r="K368" i="3"/>
  <c r="K353" i="3"/>
  <c r="K70" i="3"/>
  <c r="K69" i="3" s="1"/>
  <c r="K199" i="1"/>
  <c r="K381" i="3"/>
  <c r="K293" i="3"/>
  <c r="K123" i="3"/>
  <c r="K341" i="3"/>
  <c r="K340" i="3" s="1"/>
  <c r="K330" i="3" s="1"/>
  <c r="K348" i="3"/>
  <c r="K103" i="3"/>
  <c r="K102" i="3" s="1"/>
  <c r="K101" i="3" s="1"/>
  <c r="K21" i="3"/>
  <c r="K17" i="3" s="1"/>
  <c r="J112" i="3"/>
  <c r="J111" i="3" s="1"/>
  <c r="J110" i="3" s="1"/>
  <c r="J293" i="3"/>
  <c r="J285" i="3"/>
  <c r="J277" i="3"/>
  <c r="J10" i="3"/>
  <c r="J9" i="3" s="1"/>
  <c r="K277" i="3"/>
  <c r="K157" i="3"/>
  <c r="K148" i="3"/>
  <c r="K147" i="3" s="1"/>
  <c r="K112" i="3"/>
  <c r="K111" i="3" s="1"/>
  <c r="K110" i="3" s="1"/>
  <c r="K320" i="3"/>
  <c r="K260" i="3"/>
  <c r="K256" i="3" s="1"/>
  <c r="K251" i="3"/>
  <c r="K250" i="3" s="1"/>
  <c r="K42" i="3"/>
  <c r="K41" i="3" s="1"/>
  <c r="K363" i="3"/>
  <c r="K362" i="3" s="1"/>
  <c r="K361" i="3" s="1"/>
  <c r="K130" i="3"/>
  <c r="J251" i="3"/>
  <c r="J250" i="3" s="1"/>
  <c r="J103" i="3"/>
  <c r="J102" i="3" s="1"/>
  <c r="J101" i="3" s="1"/>
  <c r="K285" i="3"/>
  <c r="K10" i="3"/>
  <c r="K9" i="3" s="1"/>
  <c r="K234" i="3"/>
  <c r="K181" i="3"/>
  <c r="K164" i="3"/>
  <c r="J260" i="3"/>
  <c r="J256" i="3" s="1"/>
  <c r="J157" i="3"/>
  <c r="J234" i="3"/>
  <c r="J164" i="3"/>
  <c r="J123" i="3"/>
  <c r="J181" i="3"/>
  <c r="J130" i="3"/>
  <c r="K497" i="1"/>
  <c r="K446" i="1"/>
  <c r="K427" i="1" s="1"/>
  <c r="K438" i="1"/>
  <c r="K219" i="1"/>
  <c r="K227" i="1"/>
  <c r="K358" i="1"/>
  <c r="K388" i="1"/>
  <c r="K480" i="1"/>
  <c r="K214" i="1"/>
  <c r="K463" i="1"/>
  <c r="K513" i="1"/>
  <c r="K192" i="1"/>
  <c r="K112" i="1"/>
  <c r="K449" i="1"/>
  <c r="K430" i="1" s="1"/>
  <c r="J148" i="3" l="1"/>
  <c r="J147" i="3" s="1"/>
  <c r="K357" i="1"/>
  <c r="K356" i="1" s="1"/>
  <c r="K335" i="1"/>
  <c r="K129" i="1"/>
  <c r="K37" i="1"/>
  <c r="K314" i="1"/>
  <c r="K292" i="1"/>
  <c r="K122" i="1"/>
  <c r="K95" i="1"/>
  <c r="K346" i="1"/>
  <c r="K239" i="1"/>
  <c r="K397" i="1"/>
  <c r="K396" i="1" s="1"/>
  <c r="K395" i="1" s="1"/>
  <c r="K377" i="1"/>
  <c r="K33" i="1"/>
  <c r="K308" i="1"/>
  <c r="K174" i="1"/>
  <c r="K234" i="1"/>
  <c r="K67" i="1"/>
  <c r="K29" i="1"/>
  <c r="K373" i="1"/>
  <c r="K188" i="1"/>
  <c r="K512" i="1"/>
  <c r="K13" i="1"/>
  <c r="K9" i="1" s="1"/>
  <c r="K8" i="1" s="1"/>
  <c r="K183" i="1"/>
  <c r="K258" i="1"/>
  <c r="K108" i="1"/>
  <c r="K387" i="1"/>
  <c r="K76" i="1"/>
  <c r="K331" i="1"/>
  <c r="K347" i="3"/>
  <c r="K315" i="3" s="1"/>
  <c r="O316" i="3" s="1"/>
  <c r="K122" i="3"/>
  <c r="K213" i="1"/>
  <c r="K273" i="3"/>
  <c r="K272" i="3" s="1"/>
  <c r="K121" i="1"/>
  <c r="K8" i="3"/>
  <c r="K180" i="3"/>
  <c r="O181" i="3" s="1"/>
  <c r="K156" i="3"/>
  <c r="J180" i="3"/>
  <c r="J122" i="3"/>
  <c r="J156" i="3"/>
  <c r="K424" i="1"/>
  <c r="K330" i="1"/>
  <c r="K444" i="1"/>
  <c r="K238" i="1" l="1"/>
  <c r="K87" i="1"/>
  <c r="K413" i="1" s="1"/>
  <c r="K187" i="1"/>
  <c r="K417" i="1" s="1"/>
  <c r="K394" i="3"/>
  <c r="K212" i="1"/>
  <c r="K386" i="1"/>
  <c r="K414" i="1"/>
  <c r="K233" i="1"/>
  <c r="K75" i="1"/>
  <c r="K372" i="1"/>
  <c r="K66" i="1"/>
  <c r="K146" i="1"/>
  <c r="K415" i="1"/>
  <c r="K314" i="3" l="1"/>
  <c r="K410" i="1"/>
  <c r="K145" i="1"/>
  <c r="K412" i="1"/>
  <c r="K232" i="1"/>
  <c r="K462" i="1" s="1"/>
  <c r="K419" i="1"/>
  <c r="K355" i="1"/>
  <c r="K479" i="1" s="1"/>
  <c r="K418" i="1"/>
  <c r="K411" i="1"/>
  <c r="K385" i="1"/>
  <c r="K496" i="1" l="1"/>
  <c r="K416" i="1"/>
  <c r="K421" i="1"/>
  <c r="K7" i="1"/>
  <c r="K443" i="1" l="1"/>
  <c r="K407" i="1"/>
  <c r="K425" i="1" l="1"/>
  <c r="K395" i="3"/>
  <c r="K422" i="1"/>
  <c r="L14" i="3" l="1"/>
  <c r="L13" i="3" s="1"/>
  <c r="L16" i="3"/>
  <c r="L15" i="3" s="1"/>
  <c r="L25" i="3"/>
  <c r="L30" i="3"/>
  <c r="L33" i="3"/>
  <c r="L32" i="3" s="1"/>
  <c r="L36" i="3"/>
  <c r="L40" i="3"/>
  <c r="L46" i="3"/>
  <c r="L48" i="3"/>
  <c r="L51" i="3"/>
  <c r="L54" i="3"/>
  <c r="L60" i="3"/>
  <c r="L64" i="3"/>
  <c r="L68" i="3"/>
  <c r="L74" i="3"/>
  <c r="L76" i="3"/>
  <c r="L79" i="3"/>
  <c r="L78" i="3" s="1"/>
  <c r="L82" i="3"/>
  <c r="L85" i="3"/>
  <c r="L88" i="3"/>
  <c r="L91" i="3"/>
  <c r="L90" i="3" s="1"/>
  <c r="L94" i="3"/>
  <c r="L97" i="3"/>
  <c r="L100" i="3"/>
  <c r="L107" i="3"/>
  <c r="L106" i="3" s="1"/>
  <c r="L109" i="3"/>
  <c r="L108" i="3" s="1"/>
  <c r="L116" i="3"/>
  <c r="L118" i="3"/>
  <c r="L121" i="3"/>
  <c r="L126" i="3"/>
  <c r="L129" i="3"/>
  <c r="L133" i="3"/>
  <c r="L136" i="3"/>
  <c r="L139" i="3"/>
  <c r="L142" i="3"/>
  <c r="L146" i="3"/>
  <c r="L152" i="3"/>
  <c r="L155" i="3"/>
  <c r="L160" i="3"/>
  <c r="L163" i="3"/>
  <c r="L162" i="3" s="1"/>
  <c r="L167" i="3"/>
  <c r="L170" i="3"/>
  <c r="L173" i="3"/>
  <c r="L172" i="3" s="1"/>
  <c r="L176" i="3"/>
  <c r="L179" i="3"/>
  <c r="L184" i="3"/>
  <c r="L187" i="3"/>
  <c r="L190" i="3"/>
  <c r="L193" i="3"/>
  <c r="L192" i="3" s="1"/>
  <c r="L196" i="3"/>
  <c r="L199" i="3"/>
  <c r="L198" i="3" s="1"/>
  <c r="L203" i="3"/>
  <c r="L202" i="3" s="1"/>
  <c r="L206" i="3"/>
  <c r="L209" i="3"/>
  <c r="L208" i="3" s="1"/>
  <c r="L212" i="3"/>
  <c r="L215" i="3"/>
  <c r="L218" i="3"/>
  <c r="L221" i="3"/>
  <c r="L220" i="3" s="1"/>
  <c r="L224" i="3"/>
  <c r="L227" i="3"/>
  <c r="L226" i="3" s="1"/>
  <c r="L230" i="3"/>
  <c r="L237" i="3"/>
  <c r="L240" i="3"/>
  <c r="L239" i="3" s="1"/>
  <c r="L243" i="3"/>
  <c r="L246" i="3"/>
  <c r="L245" i="3" s="1"/>
  <c r="L249" i="3"/>
  <c r="L253" i="3"/>
  <c r="L255" i="3"/>
  <c r="L264" i="3"/>
  <c r="L266" i="3"/>
  <c r="L268" i="3"/>
  <c r="L271" i="3"/>
  <c r="L276" i="3"/>
  <c r="L275" i="3" s="1"/>
  <c r="L279" i="3"/>
  <c r="L284" i="3"/>
  <c r="L283" i="3" s="1"/>
  <c r="L287" i="3"/>
  <c r="L289" i="3"/>
  <c r="L292" i="3"/>
  <c r="L291" i="3" s="1"/>
  <c r="L295" i="3"/>
  <c r="L300" i="3"/>
  <c r="L299" i="3" s="1"/>
  <c r="L303" i="3"/>
  <c r="L306" i="3"/>
  <c r="L305" i="3" s="1"/>
  <c r="L304" i="3" s="1"/>
  <c r="L309" i="3"/>
  <c r="L313" i="3"/>
  <c r="L319" i="3"/>
  <c r="J326" i="3"/>
  <c r="J325" i="3" s="1"/>
  <c r="J324" i="3" s="1"/>
  <c r="L326" i="3"/>
  <c r="L325" i="3" s="1"/>
  <c r="J329" i="3"/>
  <c r="J328" i="3" s="1"/>
  <c r="J327" i="3" s="1"/>
  <c r="L329" i="3"/>
  <c r="J333" i="3"/>
  <c r="J332" i="3" s="1"/>
  <c r="J331" i="3" s="1"/>
  <c r="L333" i="3"/>
  <c r="J339" i="3"/>
  <c r="J338" i="3" s="1"/>
  <c r="J337" i="3" s="1"/>
  <c r="L339" i="3"/>
  <c r="L338" i="3" s="1"/>
  <c r="J342" i="3"/>
  <c r="L342" i="3"/>
  <c r="J343" i="3"/>
  <c r="L343" i="3"/>
  <c r="J346" i="3"/>
  <c r="J345" i="3" s="1"/>
  <c r="J344" i="3" s="1"/>
  <c r="L346" i="3"/>
  <c r="J350" i="3"/>
  <c r="J349" i="3" s="1"/>
  <c r="J352" i="3"/>
  <c r="J351" i="3" s="1"/>
  <c r="L352" i="3"/>
  <c r="J355" i="3"/>
  <c r="J354" i="3" s="1"/>
  <c r="J357" i="3"/>
  <c r="J356" i="3" s="1"/>
  <c r="L357" i="3"/>
  <c r="L356" i="3" s="1"/>
  <c r="J360" i="3"/>
  <c r="J359" i="3" s="1"/>
  <c r="J358" i="3" s="1"/>
  <c r="L360" i="3"/>
  <c r="J365" i="3"/>
  <c r="J364" i="3" s="1"/>
  <c r="L365" i="3"/>
  <c r="L364" i="3" s="1"/>
  <c r="J367" i="3"/>
  <c r="J366" i="3" s="1"/>
  <c r="L367" i="3"/>
  <c r="L366" i="3" s="1"/>
  <c r="J370" i="3"/>
  <c r="J369" i="3" s="1"/>
  <c r="L370" i="3"/>
  <c r="J372" i="3"/>
  <c r="J371" i="3" s="1"/>
  <c r="L372" i="3"/>
  <c r="J375" i="3"/>
  <c r="J374" i="3" s="1"/>
  <c r="J373" i="3" s="1"/>
  <c r="L375" i="3"/>
  <c r="L374" i="3" s="1"/>
  <c r="J378" i="3"/>
  <c r="J377" i="3" s="1"/>
  <c r="L378" i="3"/>
  <c r="J380" i="3"/>
  <c r="J379" i="3" s="1"/>
  <c r="L380" i="3"/>
  <c r="J385" i="3"/>
  <c r="J384" i="3" s="1"/>
  <c r="J383" i="3" s="1"/>
  <c r="J382" i="3" s="1"/>
  <c r="L385" i="3"/>
  <c r="L384" i="3" s="1"/>
  <c r="J389" i="3"/>
  <c r="J388" i="3" s="1"/>
  <c r="J387" i="3" s="1"/>
  <c r="J386" i="3" s="1"/>
  <c r="L389" i="3"/>
  <c r="L388" i="3" s="1"/>
  <c r="L387" i="3" s="1"/>
  <c r="L386" i="3" s="1"/>
  <c r="J393" i="3"/>
  <c r="L393" i="3"/>
  <c r="L392" i="3" s="1"/>
  <c r="L350" i="3"/>
  <c r="J73" i="1"/>
  <c r="L73" i="1"/>
  <c r="J19" i="1"/>
  <c r="L393" i="1"/>
  <c r="L399" i="1"/>
  <c r="L405" i="1"/>
  <c r="L391" i="1"/>
  <c r="L14" i="1"/>
  <c r="L16" i="1"/>
  <c r="L18" i="1"/>
  <c r="L21" i="1"/>
  <c r="L24" i="1"/>
  <c r="L27" i="1"/>
  <c r="L31" i="1"/>
  <c r="L35" i="1"/>
  <c r="L41" i="1"/>
  <c r="L43" i="1"/>
  <c r="L46" i="1"/>
  <c r="L52" i="1"/>
  <c r="L55" i="1"/>
  <c r="L58" i="1"/>
  <c r="L61" i="1"/>
  <c r="L64" i="1"/>
  <c r="L69" i="1"/>
  <c r="L71" i="1"/>
  <c r="L78" i="1"/>
  <c r="L80" i="1"/>
  <c r="L82" i="1"/>
  <c r="L85" i="1"/>
  <c r="L90" i="1"/>
  <c r="L93" i="1"/>
  <c r="L97" i="1"/>
  <c r="L100" i="1"/>
  <c r="L103" i="1"/>
  <c r="L106" i="1"/>
  <c r="L110" i="1"/>
  <c r="L114" i="1"/>
  <c r="L116" i="1"/>
  <c r="L119" i="1"/>
  <c r="L124" i="1"/>
  <c r="L127" i="1"/>
  <c r="L131" i="1"/>
  <c r="L134" i="1"/>
  <c r="L137" i="1"/>
  <c r="L140" i="1"/>
  <c r="L143" i="1"/>
  <c r="L148" i="1"/>
  <c r="L151" i="1"/>
  <c r="L153" i="1"/>
  <c r="L156" i="1"/>
  <c r="L159" i="1"/>
  <c r="L161" i="1"/>
  <c r="L164" i="1"/>
  <c r="L167" i="1"/>
  <c r="L169" i="1"/>
  <c r="L172" i="1"/>
  <c r="L175" i="1"/>
  <c r="L178" i="1"/>
  <c r="L181" i="1"/>
  <c r="L185" i="1"/>
  <c r="L190" i="1"/>
  <c r="L194" i="1"/>
  <c r="L197" i="1"/>
  <c r="L204" i="1"/>
  <c r="L208" i="1"/>
  <c r="L210" i="1"/>
  <c r="L215" i="1"/>
  <c r="L217" i="1"/>
  <c r="L220" i="1"/>
  <c r="L222" i="1"/>
  <c r="L225" i="1"/>
  <c r="L228" i="1"/>
  <c r="L230" i="1"/>
  <c r="L236" i="1"/>
  <c r="L241" i="1"/>
  <c r="L244" i="1"/>
  <c r="L247" i="1"/>
  <c r="L250" i="1"/>
  <c r="L253" i="1"/>
  <c r="L256" i="1"/>
  <c r="L260" i="1"/>
  <c r="L263" i="1"/>
  <c r="L266" i="1"/>
  <c r="L269" i="1"/>
  <c r="L272" i="1"/>
  <c r="L275" i="1"/>
  <c r="L278" i="1"/>
  <c r="L281" i="1"/>
  <c r="L284" i="1"/>
  <c r="L287" i="1"/>
  <c r="L294" i="1"/>
  <c r="L297" i="1"/>
  <c r="L300" i="1"/>
  <c r="L303" i="1"/>
  <c r="L306" i="1"/>
  <c r="L310" i="1"/>
  <c r="L312" i="1"/>
  <c r="L316" i="1"/>
  <c r="L319" i="1"/>
  <c r="L321" i="1"/>
  <c r="L323" i="1"/>
  <c r="L325" i="1"/>
  <c r="L328" i="1"/>
  <c r="L333" i="1"/>
  <c r="L337" i="1"/>
  <c r="L340" i="1"/>
  <c r="L344" i="1"/>
  <c r="L348" i="1"/>
  <c r="L350" i="1"/>
  <c r="L353" i="1"/>
  <c r="L359" i="1"/>
  <c r="L361" i="1"/>
  <c r="L363" i="1"/>
  <c r="L366" i="1"/>
  <c r="L370" i="1"/>
  <c r="L375" i="1"/>
  <c r="L379" i="1"/>
  <c r="J320" i="3" l="1"/>
  <c r="L374" i="1"/>
  <c r="L332" i="1"/>
  <c r="L296" i="1"/>
  <c r="L280" i="1"/>
  <c r="L268" i="1"/>
  <c r="L255" i="1"/>
  <c r="L243" i="1"/>
  <c r="L203" i="1"/>
  <c r="L184" i="1"/>
  <c r="L171" i="1"/>
  <c r="L136" i="1"/>
  <c r="L123" i="1"/>
  <c r="L109" i="1"/>
  <c r="L96" i="1"/>
  <c r="L54" i="1"/>
  <c r="L23" i="1"/>
  <c r="L369" i="1"/>
  <c r="L343" i="1"/>
  <c r="L327" i="1"/>
  <c r="L305" i="1"/>
  <c r="L293" i="1"/>
  <c r="L277" i="1"/>
  <c r="L265" i="1"/>
  <c r="L252" i="1"/>
  <c r="L240" i="1"/>
  <c r="L224" i="1"/>
  <c r="L196" i="1"/>
  <c r="L180" i="1"/>
  <c r="L147" i="1"/>
  <c r="L133" i="1"/>
  <c r="L92" i="1"/>
  <c r="L63" i="1"/>
  <c r="L51" i="1"/>
  <c r="L34" i="1"/>
  <c r="L20" i="1"/>
  <c r="L365" i="1"/>
  <c r="L352" i="1"/>
  <c r="L339" i="1"/>
  <c r="L315" i="1"/>
  <c r="L302" i="1"/>
  <c r="L286" i="1"/>
  <c r="L274" i="1"/>
  <c r="L262" i="1"/>
  <c r="L249" i="1"/>
  <c r="L235" i="1"/>
  <c r="L193" i="1"/>
  <c r="L177" i="1"/>
  <c r="L155" i="1"/>
  <c r="L142" i="1"/>
  <c r="L130" i="1"/>
  <c r="L102" i="1"/>
  <c r="L89" i="1"/>
  <c r="L60" i="1"/>
  <c r="L45" i="1"/>
  <c r="L30" i="1"/>
  <c r="L404" i="1"/>
  <c r="L378" i="1"/>
  <c r="L336" i="1"/>
  <c r="L299" i="1"/>
  <c r="L283" i="1"/>
  <c r="L271" i="1"/>
  <c r="L259" i="1"/>
  <c r="L246" i="1"/>
  <c r="L189" i="1"/>
  <c r="L174" i="1"/>
  <c r="L163" i="1"/>
  <c r="L139" i="1"/>
  <c r="L126" i="1"/>
  <c r="L99" i="1"/>
  <c r="L84" i="1"/>
  <c r="L57" i="1"/>
  <c r="L26" i="1"/>
  <c r="L398" i="1"/>
  <c r="J27" i="3"/>
  <c r="J26" i="3" s="1"/>
  <c r="J21" i="3" s="1"/>
  <c r="J17" i="3" s="1"/>
  <c r="J8" i="3" s="1"/>
  <c r="J303" i="3"/>
  <c r="J302" i="3" s="1"/>
  <c r="J301" i="3" s="1"/>
  <c r="J273" i="3" s="1"/>
  <c r="J272" i="3" s="1"/>
  <c r="J392" i="3"/>
  <c r="J391" i="3" s="1"/>
  <c r="J390" i="3" s="1"/>
  <c r="M179" i="3"/>
  <c r="L11" i="1"/>
  <c r="L402" i="1"/>
  <c r="L262" i="3"/>
  <c r="L261" i="3" s="1"/>
  <c r="M261" i="3" s="1"/>
  <c r="L114" i="3"/>
  <c r="L113" i="3" s="1"/>
  <c r="L72" i="3"/>
  <c r="L71" i="3" s="1"/>
  <c r="M71" i="3" s="1"/>
  <c r="L56" i="3"/>
  <c r="M56" i="3" s="1"/>
  <c r="L27" i="3"/>
  <c r="M27" i="3" s="1"/>
  <c r="L23" i="3"/>
  <c r="L22" i="3" s="1"/>
  <c r="L12" i="3"/>
  <c r="L11" i="3" s="1"/>
  <c r="M11" i="3" s="1"/>
  <c r="L347" i="1"/>
  <c r="L389" i="1"/>
  <c r="L297" i="3"/>
  <c r="L296" i="3" s="1"/>
  <c r="M296" i="3" s="1"/>
  <c r="L281" i="3"/>
  <c r="M281" i="3" s="1"/>
  <c r="L259" i="3"/>
  <c r="M259" i="3" s="1"/>
  <c r="L150" i="3"/>
  <c r="M150" i="3" s="1"/>
  <c r="L105" i="3"/>
  <c r="L104" i="3" s="1"/>
  <c r="L103" i="3" s="1"/>
  <c r="L44" i="3"/>
  <c r="M44" i="3" s="1"/>
  <c r="L20" i="3"/>
  <c r="L19" i="3" s="1"/>
  <c r="L18" i="3" s="1"/>
  <c r="L355" i="3"/>
  <c r="L354" i="3" s="1"/>
  <c r="M354" i="3" s="1"/>
  <c r="L214" i="1"/>
  <c r="M85" i="3"/>
  <c r="L166" i="1"/>
  <c r="M155" i="3"/>
  <c r="M129" i="3"/>
  <c r="M25" i="3"/>
  <c r="M18" i="3"/>
  <c r="M139" i="3"/>
  <c r="L219" i="1"/>
  <c r="M187" i="3"/>
  <c r="M13" i="3"/>
  <c r="M215" i="3"/>
  <c r="L186" i="3"/>
  <c r="L185" i="3" s="1"/>
  <c r="M185" i="3" s="1"/>
  <c r="M167" i="3"/>
  <c r="M163" i="3"/>
  <c r="M133" i="3"/>
  <c r="M51" i="3"/>
  <c r="M121" i="3"/>
  <c r="M97" i="3"/>
  <c r="J363" i="3"/>
  <c r="L138" i="3"/>
  <c r="M138" i="3" s="1"/>
  <c r="L383" i="3"/>
  <c r="M384" i="3"/>
  <c r="M366" i="3"/>
  <c r="L337" i="3"/>
  <c r="M337" i="3" s="1"/>
  <c r="M338" i="3"/>
  <c r="L290" i="3"/>
  <c r="M290" i="3" s="1"/>
  <c r="M291" i="3"/>
  <c r="L238" i="3"/>
  <c r="M238" i="3" s="1"/>
  <c r="M239" i="3"/>
  <c r="L219" i="3"/>
  <c r="M219" i="3" s="1"/>
  <c r="M220" i="3"/>
  <c r="L171" i="3"/>
  <c r="M171" i="3" s="1"/>
  <c r="M172" i="3"/>
  <c r="M386" i="3"/>
  <c r="L373" i="3"/>
  <c r="M373" i="3" s="1"/>
  <c r="M374" i="3"/>
  <c r="L363" i="3"/>
  <c r="M364" i="3"/>
  <c r="L324" i="3"/>
  <c r="M324" i="3" s="1"/>
  <c r="M325" i="3"/>
  <c r="L298" i="3"/>
  <c r="M298" i="3" s="1"/>
  <c r="M299" i="3"/>
  <c r="L282" i="3"/>
  <c r="M282" i="3" s="1"/>
  <c r="M283" i="3"/>
  <c r="L197" i="3"/>
  <c r="M197" i="3" s="1"/>
  <c r="M198" i="3"/>
  <c r="L192" i="1"/>
  <c r="L377" i="3"/>
  <c r="M377" i="3" s="1"/>
  <c r="M378" i="3"/>
  <c r="L369" i="3"/>
  <c r="M369" i="3" s="1"/>
  <c r="M370" i="3"/>
  <c r="M357" i="3"/>
  <c r="L351" i="3"/>
  <c r="M351" i="3" s="1"/>
  <c r="M352" i="3"/>
  <c r="L345" i="3"/>
  <c r="M346" i="3"/>
  <c r="L341" i="3"/>
  <c r="M342" i="3"/>
  <c r="L328" i="3"/>
  <c r="M329" i="3"/>
  <c r="L318" i="3"/>
  <c r="M319" i="3"/>
  <c r="L312" i="3"/>
  <c r="M313" i="3"/>
  <c r="M306" i="3"/>
  <c r="L302" i="3"/>
  <c r="L294" i="3"/>
  <c r="M295" i="3"/>
  <c r="L286" i="3"/>
  <c r="M287" i="3"/>
  <c r="L278" i="3"/>
  <c r="M278" i="3" s="1"/>
  <c r="M279" i="3"/>
  <c r="L274" i="3"/>
  <c r="M274" i="3" s="1"/>
  <c r="M275" i="3"/>
  <c r="M268" i="3"/>
  <c r="M266" i="3"/>
  <c r="M264" i="3"/>
  <c r="L252" i="3"/>
  <c r="M253" i="3"/>
  <c r="M246" i="3"/>
  <c r="L242" i="3"/>
  <c r="L241" i="3" s="1"/>
  <c r="M241" i="3" s="1"/>
  <c r="M243" i="3"/>
  <c r="L211" i="3"/>
  <c r="M212" i="3"/>
  <c r="M209" i="3"/>
  <c r="L135" i="3"/>
  <c r="M136" i="3"/>
  <c r="J341" i="3"/>
  <c r="J340" i="3" s="1"/>
  <c r="J330" i="3" s="1"/>
  <c r="M227" i="3"/>
  <c r="L217" i="3"/>
  <c r="M218" i="3"/>
  <c r="L214" i="3"/>
  <c r="M203" i="3"/>
  <c r="L195" i="3"/>
  <c r="M196" i="3"/>
  <c r="M193" i="3"/>
  <c r="L189" i="3"/>
  <c r="M190" i="3"/>
  <c r="L178" i="3"/>
  <c r="L169" i="3"/>
  <c r="M170" i="3"/>
  <c r="L166" i="3"/>
  <c r="L154" i="3"/>
  <c r="L153" i="3" s="1"/>
  <c r="M153" i="3" s="1"/>
  <c r="L141" i="3"/>
  <c r="L140" i="3" s="1"/>
  <c r="M140" i="3" s="1"/>
  <c r="M142" i="3"/>
  <c r="L132" i="3"/>
  <c r="L128" i="3"/>
  <c r="L127" i="3" s="1"/>
  <c r="M127" i="3" s="1"/>
  <c r="L120" i="3"/>
  <c r="L115" i="3"/>
  <c r="M115" i="3" s="1"/>
  <c r="M116" i="3"/>
  <c r="M109" i="3"/>
  <c r="M107" i="3"/>
  <c r="L99" i="3"/>
  <c r="L98" i="3" s="1"/>
  <c r="M98" i="3" s="1"/>
  <c r="M100" i="3"/>
  <c r="L96" i="3"/>
  <c r="L95" i="3" s="1"/>
  <c r="M95" i="3" s="1"/>
  <c r="M91" i="3"/>
  <c r="L87" i="3"/>
  <c r="M88" i="3"/>
  <c r="L84" i="3"/>
  <c r="M79" i="3"/>
  <c r="L75" i="3"/>
  <c r="M75" i="3" s="1"/>
  <c r="M76" i="3"/>
  <c r="L63" i="3"/>
  <c r="M64" i="3"/>
  <c r="L53" i="3"/>
  <c r="M54" i="3"/>
  <c r="L50" i="3"/>
  <c r="L45" i="3"/>
  <c r="M45" i="3" s="1"/>
  <c r="M46" i="3"/>
  <c r="L39" i="3"/>
  <c r="M40" i="3"/>
  <c r="M33" i="3"/>
  <c r="L29" i="3"/>
  <c r="M30" i="3"/>
  <c r="L24" i="3"/>
  <c r="M24" i="3" s="1"/>
  <c r="M389" i="3"/>
  <c r="M385" i="3"/>
  <c r="L379" i="3"/>
  <c r="M379" i="3" s="1"/>
  <c r="M380" i="3"/>
  <c r="M375" i="3"/>
  <c r="L371" i="3"/>
  <c r="M371" i="3" s="1"/>
  <c r="M372" i="3"/>
  <c r="M367" i="3"/>
  <c r="M365" i="3"/>
  <c r="L359" i="3"/>
  <c r="M360" i="3"/>
  <c r="M356" i="3"/>
  <c r="L349" i="3"/>
  <c r="M349" i="3" s="1"/>
  <c r="M350" i="3"/>
  <c r="M343" i="3"/>
  <c r="M339" i="3"/>
  <c r="L332" i="3"/>
  <c r="M333" i="3"/>
  <c r="M326" i="3"/>
  <c r="L322" i="3"/>
  <c r="L308" i="3"/>
  <c r="M309" i="3"/>
  <c r="M304" i="3"/>
  <c r="M300" i="3"/>
  <c r="M292" i="3"/>
  <c r="L288" i="3"/>
  <c r="M288" i="3" s="1"/>
  <c r="M289" i="3"/>
  <c r="M284" i="3"/>
  <c r="L280" i="3"/>
  <c r="M280" i="3" s="1"/>
  <c r="M276" i="3"/>
  <c r="L270" i="3"/>
  <c r="M271" i="3"/>
  <c r="L267" i="3"/>
  <c r="M267" i="3" s="1"/>
  <c r="L265" i="3"/>
  <c r="M265" i="3" s="1"/>
  <c r="L263" i="3"/>
  <c r="M263" i="3" s="1"/>
  <c r="L254" i="3"/>
  <c r="M254" i="3" s="1"/>
  <c r="M255" i="3"/>
  <c r="L248" i="3"/>
  <c r="M249" i="3"/>
  <c r="L244" i="3"/>
  <c r="M244" i="3" s="1"/>
  <c r="M245" i="3"/>
  <c r="M240" i="3"/>
  <c r="L223" i="3"/>
  <c r="M224" i="3"/>
  <c r="M221" i="3"/>
  <c r="L207" i="3"/>
  <c r="M207" i="3" s="1"/>
  <c r="M208" i="3"/>
  <c r="M199" i="3"/>
  <c r="M173" i="3"/>
  <c r="L161" i="3"/>
  <c r="M161" i="3" s="1"/>
  <c r="M162" i="3"/>
  <c r="L145" i="3"/>
  <c r="M146" i="3"/>
  <c r="J353" i="3"/>
  <c r="L236" i="3"/>
  <c r="M237" i="3"/>
  <c r="L229" i="3"/>
  <c r="M230" i="3"/>
  <c r="L225" i="3"/>
  <c r="M225" i="3" s="1"/>
  <c r="M226" i="3"/>
  <c r="L205" i="3"/>
  <c r="M206" i="3"/>
  <c r="L201" i="3"/>
  <c r="M202" i="3"/>
  <c r="L191" i="3"/>
  <c r="M191" i="3" s="1"/>
  <c r="M192" i="3"/>
  <c r="L183" i="3"/>
  <c r="M184" i="3"/>
  <c r="L175" i="3"/>
  <c r="M175" i="3" s="1"/>
  <c r="M176" i="3"/>
  <c r="L159" i="3"/>
  <c r="M160" i="3"/>
  <c r="L151" i="3"/>
  <c r="M151" i="3" s="1"/>
  <c r="M152" i="3"/>
  <c r="L125" i="3"/>
  <c r="M126" i="3"/>
  <c r="L117" i="3"/>
  <c r="M117" i="3" s="1"/>
  <c r="M118" i="3"/>
  <c r="M108" i="3"/>
  <c r="M106" i="3"/>
  <c r="L93" i="3"/>
  <c r="L92" i="3" s="1"/>
  <c r="M92" i="3" s="1"/>
  <c r="M94" i="3"/>
  <c r="L89" i="3"/>
  <c r="M89" i="3" s="1"/>
  <c r="M90" i="3"/>
  <c r="L81" i="3"/>
  <c r="L80" i="3" s="1"/>
  <c r="M80" i="3" s="1"/>
  <c r="M82" i="3"/>
  <c r="L77" i="3"/>
  <c r="M77" i="3" s="1"/>
  <c r="M78" i="3"/>
  <c r="L73" i="3"/>
  <c r="M73" i="3" s="1"/>
  <c r="M74" i="3"/>
  <c r="L67" i="3"/>
  <c r="M68" i="3"/>
  <c r="L59" i="3"/>
  <c r="M60" i="3"/>
  <c r="L47" i="3"/>
  <c r="M47" i="3" s="1"/>
  <c r="M48" i="3"/>
  <c r="L35" i="3"/>
  <c r="M36" i="3"/>
  <c r="L31" i="3"/>
  <c r="M31" i="3" s="1"/>
  <c r="M32" i="3"/>
  <c r="M22" i="3"/>
  <c r="M12" i="3"/>
  <c r="M15" i="3"/>
  <c r="M16" i="3"/>
  <c r="M14" i="3"/>
  <c r="M388" i="3"/>
  <c r="M387" i="3"/>
  <c r="L391" i="3"/>
  <c r="M393" i="3"/>
  <c r="M305" i="3"/>
  <c r="J381" i="3"/>
  <c r="J376" i="3"/>
  <c r="J368" i="3"/>
  <c r="J348" i="3"/>
  <c r="L10" i="3"/>
  <c r="L227" i="1"/>
  <c r="L346" i="1"/>
  <c r="L207" i="1"/>
  <c r="L158" i="1"/>
  <c r="L150" i="1"/>
  <c r="L318" i="1"/>
  <c r="L309" i="1"/>
  <c r="L239" i="1"/>
  <c r="L113" i="1"/>
  <c r="L77" i="1"/>
  <c r="L68" i="1"/>
  <c r="L39" i="1"/>
  <c r="L358" i="1"/>
  <c r="L13" i="1"/>
  <c r="L122" i="1"/>
  <c r="L335" i="1"/>
  <c r="L95" i="1"/>
  <c r="L353" i="3" l="1"/>
  <c r="L149" i="3"/>
  <c r="L148" i="3" s="1"/>
  <c r="M297" i="3"/>
  <c r="M355" i="3"/>
  <c r="L388" i="1"/>
  <c r="L387" i="1" s="1"/>
  <c r="L292" i="1"/>
  <c r="L88" i="1"/>
  <c r="L26" i="3"/>
  <c r="M26" i="3" s="1"/>
  <c r="L112" i="1"/>
  <c r="L258" i="3"/>
  <c r="L357" i="1"/>
  <c r="L76" i="1"/>
  <c r="L308" i="1"/>
  <c r="L206" i="1"/>
  <c r="L129" i="1"/>
  <c r="L121" i="1" s="1"/>
  <c r="M20" i="3"/>
  <c r="M186" i="3"/>
  <c r="M72" i="3"/>
  <c r="L188" i="1"/>
  <c r="L29" i="1"/>
  <c r="L234" i="1"/>
  <c r="L258" i="1"/>
  <c r="L33" i="1"/>
  <c r="L199" i="1"/>
  <c r="L331" i="1"/>
  <c r="L401" i="1"/>
  <c r="L314" i="1"/>
  <c r="L38" i="1"/>
  <c r="L213" i="1"/>
  <c r="L67" i="1"/>
  <c r="L10" i="1"/>
  <c r="L377" i="1"/>
  <c r="L368" i="1"/>
  <c r="L108" i="1"/>
  <c r="L183" i="1"/>
  <c r="L373" i="1"/>
  <c r="M104" i="3"/>
  <c r="L55" i="3"/>
  <c r="M114" i="3"/>
  <c r="M201" i="3"/>
  <c r="M19" i="3"/>
  <c r="L43" i="3"/>
  <c r="M43" i="3" s="1"/>
  <c r="L137" i="3"/>
  <c r="M137" i="3" s="1"/>
  <c r="M105" i="3"/>
  <c r="L174" i="3"/>
  <c r="M174" i="3" s="1"/>
  <c r="M392" i="3"/>
  <c r="M23" i="3"/>
  <c r="M262" i="3"/>
  <c r="M303" i="3"/>
  <c r="M128" i="3"/>
  <c r="M57" i="3"/>
  <c r="M154" i="3"/>
  <c r="M141" i="3"/>
  <c r="M242" i="3"/>
  <c r="M96" i="3"/>
  <c r="M363" i="3"/>
  <c r="L376" i="3"/>
  <c r="M376" i="3" s="1"/>
  <c r="M93" i="3"/>
  <c r="J362" i="3"/>
  <c r="J361" i="3" s="1"/>
  <c r="L146" i="1"/>
  <c r="L368" i="3"/>
  <c r="M368" i="3" s="1"/>
  <c r="L70" i="3"/>
  <c r="M70" i="3" s="1"/>
  <c r="L42" i="3"/>
  <c r="M42" i="3" s="1"/>
  <c r="J347" i="3"/>
  <c r="J315" i="3" s="1"/>
  <c r="L348" i="3"/>
  <c r="M348" i="3" s="1"/>
  <c r="M81" i="3"/>
  <c r="M99" i="3"/>
  <c r="L260" i="3"/>
  <c r="M260" i="3" s="1"/>
  <c r="L204" i="3"/>
  <c r="M205" i="3"/>
  <c r="L228" i="3"/>
  <c r="M228" i="3" s="1"/>
  <c r="M229" i="3"/>
  <c r="M149" i="3"/>
  <c r="L247" i="3"/>
  <c r="M247" i="3" s="1"/>
  <c r="M248" i="3"/>
  <c r="L321" i="3"/>
  <c r="M322" i="3"/>
  <c r="L358" i="3"/>
  <c r="M358" i="3" s="1"/>
  <c r="M359" i="3"/>
  <c r="L49" i="3"/>
  <c r="M49" i="3" s="1"/>
  <c r="M50" i="3"/>
  <c r="L177" i="3"/>
  <c r="M177" i="3" s="1"/>
  <c r="M178" i="3"/>
  <c r="L317" i="3"/>
  <c r="M318" i="3"/>
  <c r="L340" i="3"/>
  <c r="M340" i="3" s="1"/>
  <c r="M341" i="3"/>
  <c r="L34" i="3"/>
  <c r="M35" i="3"/>
  <c r="L58" i="3"/>
  <c r="M58" i="3" s="1"/>
  <c r="M59" i="3"/>
  <c r="L269" i="3"/>
  <c r="M269" i="3" s="1"/>
  <c r="M270" i="3"/>
  <c r="M353" i="3"/>
  <c r="L38" i="3"/>
  <c r="M39" i="3"/>
  <c r="L62" i="3"/>
  <c r="M63" i="3"/>
  <c r="L86" i="3"/>
  <c r="M86" i="3" s="1"/>
  <c r="M87" i="3"/>
  <c r="L131" i="3"/>
  <c r="M132" i="3"/>
  <c r="L165" i="3"/>
  <c r="M166" i="3"/>
  <c r="L194" i="3"/>
  <c r="M194" i="3" s="1"/>
  <c r="M195" i="3"/>
  <c r="L216" i="3"/>
  <c r="M216" i="3" s="1"/>
  <c r="M217" i="3"/>
  <c r="L257" i="3"/>
  <c r="M258" i="3"/>
  <c r="L277" i="3"/>
  <c r="L293" i="3"/>
  <c r="M293" i="3" s="1"/>
  <c r="M294" i="3"/>
  <c r="L102" i="3"/>
  <c r="M103" i="3"/>
  <c r="L112" i="3"/>
  <c r="M113" i="3"/>
  <c r="M125" i="3"/>
  <c r="L124" i="3"/>
  <c r="L158" i="3"/>
  <c r="M159" i="3"/>
  <c r="L182" i="3"/>
  <c r="M183" i="3"/>
  <c r="M236" i="3"/>
  <c r="L235" i="3"/>
  <c r="L144" i="3"/>
  <c r="M145" i="3"/>
  <c r="L307" i="3"/>
  <c r="M307" i="3" s="1"/>
  <c r="M308" i="3"/>
  <c r="L28" i="3"/>
  <c r="M28" i="3" s="1"/>
  <c r="M29" i="3"/>
  <c r="L52" i="3"/>
  <c r="M52" i="3" s="1"/>
  <c r="M53" i="3"/>
  <c r="L188" i="3"/>
  <c r="M188" i="3" s="1"/>
  <c r="M189" i="3"/>
  <c r="M211" i="3"/>
  <c r="L210" i="3"/>
  <c r="M210" i="3" s="1"/>
  <c r="L311" i="3"/>
  <c r="M312" i="3"/>
  <c r="L327" i="3"/>
  <c r="M327" i="3" s="1"/>
  <c r="M328" i="3"/>
  <c r="L344" i="3"/>
  <c r="M344" i="3" s="1"/>
  <c r="M345" i="3"/>
  <c r="L66" i="3"/>
  <c r="M67" i="3"/>
  <c r="M223" i="3"/>
  <c r="L222" i="3"/>
  <c r="M222" i="3" s="1"/>
  <c r="L331" i="3"/>
  <c r="M332" i="3"/>
  <c r="L83" i="3"/>
  <c r="M83" i="3" s="1"/>
  <c r="M84" i="3"/>
  <c r="L119" i="3"/>
  <c r="M119" i="3" s="1"/>
  <c r="M120" i="3"/>
  <c r="L168" i="3"/>
  <c r="M168" i="3" s="1"/>
  <c r="M169" i="3"/>
  <c r="L213" i="3"/>
  <c r="M213" i="3" s="1"/>
  <c r="M214" i="3"/>
  <c r="L134" i="3"/>
  <c r="M134" i="3" s="1"/>
  <c r="M135" i="3"/>
  <c r="L251" i="3"/>
  <c r="M252" i="3"/>
  <c r="L285" i="3"/>
  <c r="M285" i="3" s="1"/>
  <c r="M286" i="3"/>
  <c r="L301" i="3"/>
  <c r="M301" i="3" s="1"/>
  <c r="M302" i="3"/>
  <c r="L382" i="3"/>
  <c r="M383" i="3"/>
  <c r="L390" i="3"/>
  <c r="M390" i="3" s="1"/>
  <c r="M391" i="3"/>
  <c r="L9" i="3"/>
  <c r="M9" i="3" s="1"/>
  <c r="M10" i="3"/>
  <c r="L238" i="1"/>
  <c r="L21" i="3" l="1"/>
  <c r="M21" i="3" s="1"/>
  <c r="J394" i="3"/>
  <c r="L330" i="3"/>
  <c r="M330" i="3" s="1"/>
  <c r="L66" i="1"/>
  <c r="L37" i="1"/>
  <c r="L233" i="1"/>
  <c r="L187" i="1"/>
  <c r="L75" i="1"/>
  <c r="L145" i="1"/>
  <c r="L9" i="1"/>
  <c r="L212" i="1"/>
  <c r="L386" i="1"/>
  <c r="L397" i="1"/>
  <c r="L356" i="1"/>
  <c r="L372" i="1"/>
  <c r="L87" i="1"/>
  <c r="L200" i="3"/>
  <c r="M200" i="3" s="1"/>
  <c r="L330" i="1"/>
  <c r="L41" i="3"/>
  <c r="M41" i="3" s="1"/>
  <c r="M55" i="3"/>
  <c r="L362" i="3"/>
  <c r="L361" i="3" s="1"/>
  <c r="M361" i="3" s="1"/>
  <c r="M124" i="3"/>
  <c r="L123" i="3"/>
  <c r="L101" i="3"/>
  <c r="M101" i="3" s="1"/>
  <c r="M102" i="3"/>
  <c r="M277" i="3"/>
  <c r="L273" i="3"/>
  <c r="M165" i="3"/>
  <c r="L164" i="3"/>
  <c r="M164" i="3" s="1"/>
  <c r="L37" i="3"/>
  <c r="M37" i="3" s="1"/>
  <c r="M38" i="3"/>
  <c r="L250" i="3"/>
  <c r="M250" i="3" s="1"/>
  <c r="M251" i="3"/>
  <c r="M331" i="3"/>
  <c r="L65" i="3"/>
  <c r="M65" i="3" s="1"/>
  <c r="M66" i="3"/>
  <c r="L310" i="3"/>
  <c r="M310" i="3" s="1"/>
  <c r="M311" i="3"/>
  <c r="L143" i="3"/>
  <c r="M143" i="3" s="1"/>
  <c r="M144" i="3"/>
  <c r="M182" i="3"/>
  <c r="L181" i="3"/>
  <c r="L69" i="3"/>
  <c r="M69" i="3" s="1"/>
  <c r="L316" i="3"/>
  <c r="M317" i="3"/>
  <c r="M321" i="3"/>
  <c r="L320" i="3"/>
  <c r="M320" i="3" s="1"/>
  <c r="M148" i="3"/>
  <c r="L147" i="3"/>
  <c r="M147" i="3" s="1"/>
  <c r="M204" i="3"/>
  <c r="M235" i="3"/>
  <c r="L234" i="3"/>
  <c r="M234" i="3" s="1"/>
  <c r="L256" i="3"/>
  <c r="M256" i="3" s="1"/>
  <c r="M257" i="3"/>
  <c r="M131" i="3"/>
  <c r="L130" i="3"/>
  <c r="M130" i="3" s="1"/>
  <c r="L61" i="3"/>
  <c r="M61" i="3" s="1"/>
  <c r="M62" i="3"/>
  <c r="M382" i="3"/>
  <c r="L381" i="3"/>
  <c r="M381" i="3" s="1"/>
  <c r="L157" i="3"/>
  <c r="M158" i="3"/>
  <c r="L111" i="3"/>
  <c r="M112" i="3"/>
  <c r="M34" i="3"/>
  <c r="L347" i="3"/>
  <c r="M347" i="3" s="1"/>
  <c r="L17" i="3" l="1"/>
  <c r="M17" i="3" s="1"/>
  <c r="L355" i="1"/>
  <c r="L385" i="1"/>
  <c r="L232" i="1"/>
  <c r="L314" i="3"/>
  <c r="L396" i="1"/>
  <c r="L8" i="1"/>
  <c r="M362" i="3"/>
  <c r="M157" i="3"/>
  <c r="L156" i="3"/>
  <c r="M156" i="3" s="1"/>
  <c r="L110" i="3"/>
  <c r="M110" i="3" s="1"/>
  <c r="M111" i="3"/>
  <c r="M316" i="3"/>
  <c r="L315" i="3"/>
  <c r="M181" i="3"/>
  <c r="L180" i="3"/>
  <c r="M180" i="3" s="1"/>
  <c r="L272" i="3"/>
  <c r="M272" i="3" s="1"/>
  <c r="M273" i="3"/>
  <c r="M123" i="3"/>
  <c r="L122" i="3"/>
  <c r="M122" i="3" s="1"/>
  <c r="L8" i="3" l="1"/>
  <c r="M8" i="3" s="1"/>
  <c r="L395" i="1"/>
  <c r="L7" i="1"/>
  <c r="M315" i="3"/>
  <c r="P316" i="3"/>
  <c r="L394" i="3" l="1"/>
  <c r="M394" i="3" s="1"/>
  <c r="L407" i="1"/>
  <c r="L395" i="3" l="1"/>
  <c r="J473" i="1" l="1"/>
  <c r="L473" i="1"/>
  <c r="J454" i="1"/>
  <c r="L454" i="1"/>
  <c r="J278" i="1" l="1"/>
  <c r="J281" i="1"/>
  <c r="J280" i="1" l="1"/>
  <c r="J277" i="1"/>
  <c r="J468" i="1" l="1"/>
  <c r="L468" i="1"/>
  <c r="L410" i="1"/>
  <c r="L411" i="1"/>
  <c r="L412" i="1"/>
  <c r="L413" i="1"/>
  <c r="L415" i="1"/>
  <c r="L416" i="1"/>
  <c r="L417" i="1"/>
  <c r="L418" i="1"/>
  <c r="L419" i="1"/>
  <c r="J420" i="1"/>
  <c r="L420" i="1"/>
  <c r="L421" i="1"/>
  <c r="J445" i="1"/>
  <c r="L445" i="1"/>
  <c r="J446" i="1"/>
  <c r="L446" i="1"/>
  <c r="L447" i="1"/>
  <c r="J449" i="1"/>
  <c r="L449" i="1"/>
  <c r="J450" i="1"/>
  <c r="J431" i="1" s="1"/>
  <c r="J452" i="1"/>
  <c r="J433" i="1" s="1"/>
  <c r="L452" i="1"/>
  <c r="L433" i="1" s="1"/>
  <c r="J453" i="1"/>
  <c r="J434" i="1" s="1"/>
  <c r="L453" i="1"/>
  <c r="L434" i="1" s="1"/>
  <c r="J455" i="1"/>
  <c r="J436" i="1" s="1"/>
  <c r="L455" i="1"/>
  <c r="L436" i="1" s="1"/>
  <c r="J456" i="1"/>
  <c r="J437" i="1" s="1"/>
  <c r="L456" i="1"/>
  <c r="L437" i="1" s="1"/>
  <c r="J457" i="1"/>
  <c r="L457" i="1"/>
  <c r="J459" i="1"/>
  <c r="J440" i="1" s="1"/>
  <c r="L459" i="1"/>
  <c r="L440" i="1" s="1"/>
  <c r="J464" i="1"/>
  <c r="L464" i="1"/>
  <c r="J465" i="1"/>
  <c r="L465" i="1"/>
  <c r="J466" i="1"/>
  <c r="L466" i="1"/>
  <c r="J467" i="1"/>
  <c r="J429" i="1" s="1"/>
  <c r="L467" i="1"/>
  <c r="L429" i="1" s="1"/>
  <c r="J476" i="1"/>
  <c r="L476" i="1"/>
  <c r="J482" i="1"/>
  <c r="L482" i="1"/>
  <c r="J483" i="1"/>
  <c r="L483" i="1"/>
  <c r="J487" i="1"/>
  <c r="J432" i="1" s="1"/>
  <c r="L487" i="1"/>
  <c r="L432" i="1" s="1"/>
  <c r="J493" i="1"/>
  <c r="L493" i="1"/>
  <c r="J494" i="1"/>
  <c r="J439" i="1" s="1"/>
  <c r="L494" i="1"/>
  <c r="L439" i="1" s="1"/>
  <c r="J495" i="1"/>
  <c r="J441" i="1" s="1"/>
  <c r="L495" i="1"/>
  <c r="L441" i="1" s="1"/>
  <c r="J499" i="1"/>
  <c r="L499" i="1"/>
  <c r="J500" i="1"/>
  <c r="L500" i="1"/>
  <c r="J510" i="1"/>
  <c r="L510" i="1"/>
  <c r="J515" i="1"/>
  <c r="L515" i="1"/>
  <c r="J516" i="1"/>
  <c r="L516" i="1"/>
  <c r="L426" i="1" l="1"/>
  <c r="L513" i="1"/>
  <c r="L512" i="1" s="1"/>
  <c r="J513" i="1"/>
  <c r="L497" i="1"/>
  <c r="L496" i="1" s="1"/>
  <c r="J497" i="1"/>
  <c r="L480" i="1"/>
  <c r="L479" i="1" s="1"/>
  <c r="J480" i="1"/>
  <c r="J463" i="1"/>
  <c r="L427" i="1"/>
  <c r="L463" i="1"/>
  <c r="L462" i="1" s="1"/>
  <c r="L438" i="1"/>
  <c r="L435" i="1"/>
  <c r="L430" i="1"/>
  <c r="L428" i="1"/>
  <c r="J438" i="1"/>
  <c r="J435" i="1"/>
  <c r="J430" i="1"/>
  <c r="J427" i="1"/>
  <c r="J426" i="1"/>
  <c r="J323" i="1" l="1"/>
  <c r="L450" i="1" l="1"/>
  <c r="L444" i="1" s="1"/>
  <c r="L431" i="1" l="1"/>
  <c r="L424" i="1" s="1"/>
  <c r="J52" i="1" l="1"/>
  <c r="J51" i="1" l="1"/>
  <c r="L414" i="1"/>
  <c r="L443" i="1" l="1"/>
  <c r="L425" i="1" l="1"/>
  <c r="L422" i="1"/>
  <c r="J405" i="1"/>
  <c r="J402" i="1"/>
  <c r="J399" i="1"/>
  <c r="J393" i="1"/>
  <c r="J391" i="1"/>
  <c r="J389" i="1"/>
  <c r="J379" i="1"/>
  <c r="J375" i="1"/>
  <c r="J370" i="1"/>
  <c r="J366" i="1"/>
  <c r="J363" i="1"/>
  <c r="J361" i="1"/>
  <c r="J359" i="1"/>
  <c r="J353" i="1"/>
  <c r="J350" i="1"/>
  <c r="J348" i="1"/>
  <c r="J344" i="1"/>
  <c r="J340" i="1"/>
  <c r="J337" i="1"/>
  <c r="J333" i="1"/>
  <c r="J328" i="1"/>
  <c r="J325" i="1"/>
  <c r="J321" i="1"/>
  <c r="J319" i="1"/>
  <c r="J316" i="1"/>
  <c r="J312" i="1"/>
  <c r="J310" i="1"/>
  <c r="J306" i="1"/>
  <c r="J303" i="1"/>
  <c r="J300" i="1"/>
  <c r="J297" i="1"/>
  <c r="J294" i="1"/>
  <c r="J287" i="1"/>
  <c r="J284" i="1"/>
  <c r="J275" i="1"/>
  <c r="J272" i="1"/>
  <c r="J269" i="1"/>
  <c r="J266" i="1"/>
  <c r="J263" i="1"/>
  <c r="J260" i="1"/>
  <c r="J256" i="1"/>
  <c r="J253" i="1"/>
  <c r="J250" i="1"/>
  <c r="J247" i="1"/>
  <c r="J244" i="1"/>
  <c r="J241" i="1"/>
  <c r="J236" i="1"/>
  <c r="J230" i="1"/>
  <c r="J228" i="1"/>
  <c r="J225" i="1"/>
  <c r="J222" i="1"/>
  <c r="J220" i="1"/>
  <c r="J217" i="1"/>
  <c r="J215" i="1"/>
  <c r="J210" i="1"/>
  <c r="J208" i="1"/>
  <c r="J204" i="1"/>
  <c r="J197" i="1"/>
  <c r="J194" i="1"/>
  <c r="J190" i="1"/>
  <c r="J185" i="1"/>
  <c r="J181" i="1"/>
  <c r="J178" i="1"/>
  <c r="J172" i="1"/>
  <c r="J169" i="1"/>
  <c r="J167" i="1"/>
  <c r="J164" i="1"/>
  <c r="J161" i="1"/>
  <c r="J159" i="1"/>
  <c r="J156" i="1"/>
  <c r="J153" i="1"/>
  <c r="J151" i="1"/>
  <c r="J148" i="1"/>
  <c r="J143" i="1"/>
  <c r="J140" i="1"/>
  <c r="J137" i="1"/>
  <c r="J134" i="1"/>
  <c r="J131" i="1"/>
  <c r="J127" i="1"/>
  <c r="J124" i="1"/>
  <c r="J119" i="1"/>
  <c r="J116" i="1"/>
  <c r="J114" i="1"/>
  <c r="J110" i="1"/>
  <c r="J106" i="1"/>
  <c r="J103" i="1"/>
  <c r="J100" i="1"/>
  <c r="J97" i="1"/>
  <c r="J93" i="1"/>
  <c r="J90" i="1"/>
  <c r="J85" i="1"/>
  <c r="J82" i="1"/>
  <c r="J80" i="1"/>
  <c r="J78" i="1"/>
  <c r="J71" i="1"/>
  <c r="J69" i="1"/>
  <c r="J64" i="1"/>
  <c r="J61" i="1"/>
  <c r="J58" i="1"/>
  <c r="J55" i="1"/>
  <c r="J43" i="1"/>
  <c r="J41" i="1"/>
  <c r="J39" i="1"/>
  <c r="J35" i="1"/>
  <c r="J31" i="1"/>
  <c r="J27" i="1"/>
  <c r="J24" i="1"/>
  <c r="J21" i="1"/>
  <c r="J18" i="1"/>
  <c r="J16" i="1"/>
  <c r="J14" i="1"/>
  <c r="J11" i="1"/>
  <c r="M420" i="1"/>
  <c r="M445" i="1"/>
  <c r="M446" i="1"/>
  <c r="M449" i="1"/>
  <c r="M450" i="1"/>
  <c r="M431" i="1" s="1"/>
  <c r="M452" i="1"/>
  <c r="M433" i="1" s="1"/>
  <c r="M453" i="1"/>
  <c r="M434" i="1" s="1"/>
  <c r="M454" i="1"/>
  <c r="M455" i="1"/>
  <c r="M436" i="1" s="1"/>
  <c r="M456" i="1"/>
  <c r="M437" i="1" s="1"/>
  <c r="M457" i="1"/>
  <c r="M459" i="1"/>
  <c r="M440" i="1" s="1"/>
  <c r="M464" i="1"/>
  <c r="M465" i="1"/>
  <c r="M466" i="1"/>
  <c r="M467" i="1"/>
  <c r="M429" i="1" s="1"/>
  <c r="M468" i="1"/>
  <c r="M473" i="1"/>
  <c r="M476" i="1"/>
  <c r="M482" i="1"/>
  <c r="M483" i="1"/>
  <c r="M487" i="1"/>
  <c r="M432" i="1" s="1"/>
  <c r="M493" i="1"/>
  <c r="M494" i="1"/>
  <c r="M439" i="1" s="1"/>
  <c r="M495" i="1"/>
  <c r="M499" i="1"/>
  <c r="M500" i="1"/>
  <c r="M510" i="1"/>
  <c r="M513" i="1"/>
  <c r="M515" i="1"/>
  <c r="M516" i="1"/>
  <c r="J246" i="1" l="1"/>
  <c r="J63" i="1"/>
  <c r="J99" i="1"/>
  <c r="J30" i="1"/>
  <c r="J60" i="1"/>
  <c r="J84" i="1"/>
  <c r="J96" i="1"/>
  <c r="J109" i="1"/>
  <c r="J118" i="1"/>
  <c r="J133" i="1"/>
  <c r="J147" i="1"/>
  <c r="J180" i="1"/>
  <c r="J196" i="1"/>
  <c r="J235" i="1"/>
  <c r="J249" i="1"/>
  <c r="J262" i="1"/>
  <c r="J271" i="1"/>
  <c r="J299" i="1"/>
  <c r="J332" i="1"/>
  <c r="J343" i="1"/>
  <c r="J369" i="1"/>
  <c r="J404" i="1"/>
  <c r="J10" i="1"/>
  <c r="J20" i="1"/>
  <c r="J113" i="1"/>
  <c r="J123" i="1"/>
  <c r="J136" i="1"/>
  <c r="J171" i="1"/>
  <c r="J184" i="1"/>
  <c r="J203" i="1"/>
  <c r="J214" i="1"/>
  <c r="J224" i="1"/>
  <c r="J240" i="1"/>
  <c r="J252" i="1"/>
  <c r="J265" i="1"/>
  <c r="J286" i="1"/>
  <c r="J374" i="1"/>
  <c r="J23" i="1"/>
  <c r="J34" i="1"/>
  <c r="J54" i="1"/>
  <c r="J89" i="1"/>
  <c r="J102" i="1"/>
  <c r="J126" i="1"/>
  <c r="J139" i="1"/>
  <c r="J163" i="1"/>
  <c r="J174" i="1"/>
  <c r="J189" i="1"/>
  <c r="J243" i="1"/>
  <c r="J255" i="1"/>
  <c r="J268" i="1"/>
  <c r="J274" i="1"/>
  <c r="J293" i="1"/>
  <c r="J302" i="1"/>
  <c r="J315" i="1"/>
  <c r="J327" i="1"/>
  <c r="J336" i="1"/>
  <c r="J378" i="1"/>
  <c r="J398" i="1"/>
  <c r="J26" i="1"/>
  <c r="J57" i="1"/>
  <c r="J92" i="1"/>
  <c r="J130" i="1"/>
  <c r="J142" i="1"/>
  <c r="J155" i="1"/>
  <c r="J177" i="1"/>
  <c r="J193" i="1"/>
  <c r="J259" i="1"/>
  <c r="J283" i="1"/>
  <c r="J296" i="1"/>
  <c r="J305" i="1"/>
  <c r="J339" i="1"/>
  <c r="J352" i="1"/>
  <c r="J365" i="1"/>
  <c r="J388" i="1"/>
  <c r="J401" i="1"/>
  <c r="J38" i="1"/>
  <c r="J166" i="1"/>
  <c r="J77" i="1"/>
  <c r="J158" i="1"/>
  <c r="J150" i="1"/>
  <c r="J68" i="1"/>
  <c r="J318" i="1"/>
  <c r="M497" i="1"/>
  <c r="J112" i="1"/>
  <c r="J347" i="1"/>
  <c r="J207" i="1"/>
  <c r="J335" i="1"/>
  <c r="J358" i="1"/>
  <c r="M435" i="1"/>
  <c r="M430" i="1"/>
  <c r="J13" i="1"/>
  <c r="J219" i="1"/>
  <c r="J227" i="1"/>
  <c r="J309" i="1"/>
  <c r="M480" i="1"/>
  <c r="M463" i="1"/>
  <c r="M426" i="1"/>
  <c r="M427" i="1"/>
  <c r="M438" i="1"/>
  <c r="J314" i="1" l="1"/>
  <c r="J95" i="1"/>
  <c r="J199" i="1"/>
  <c r="J239" i="1"/>
  <c r="J129" i="1"/>
  <c r="J397" i="1"/>
  <c r="J122" i="1"/>
  <c r="J258" i="1"/>
  <c r="J9" i="1"/>
  <c r="J292" i="1"/>
  <c r="J192" i="1"/>
  <c r="J146" i="1"/>
  <c r="J76" i="1"/>
  <c r="J206" i="1"/>
  <c r="J346" i="1"/>
  <c r="J377" i="1"/>
  <c r="J188" i="1"/>
  <c r="J88" i="1"/>
  <c r="J33" i="1"/>
  <c r="J373" i="1"/>
  <c r="J183" i="1"/>
  <c r="J368" i="1"/>
  <c r="J234" i="1"/>
  <c r="J108" i="1"/>
  <c r="J308" i="1"/>
  <c r="J447" i="1"/>
  <c r="J444" i="1" s="1"/>
  <c r="M447" i="1"/>
  <c r="J67" i="1"/>
  <c r="J387" i="1"/>
  <c r="J396" i="1"/>
  <c r="J357" i="1"/>
  <c r="J331" i="1"/>
  <c r="J29" i="1"/>
  <c r="J213" i="1"/>
  <c r="J46" i="1"/>
  <c r="J121" i="1" l="1"/>
  <c r="J75" i="1"/>
  <c r="J238" i="1"/>
  <c r="J415" i="1" s="1"/>
  <c r="J330" i="1"/>
  <c r="M428" i="1"/>
  <c r="M424" i="1" s="1"/>
  <c r="M444" i="1"/>
  <c r="J187" i="1"/>
  <c r="J428" i="1"/>
  <c r="J424" i="1" s="1"/>
  <c r="J212" i="1"/>
  <c r="J233" i="1"/>
  <c r="J145" i="1"/>
  <c r="J395" i="1"/>
  <c r="J386" i="1"/>
  <c r="J414" i="1"/>
  <c r="M414" i="1"/>
  <c r="J372" i="1"/>
  <c r="J87" i="1"/>
  <c r="J45" i="1"/>
  <c r="J356" i="1"/>
  <c r="J66" i="1"/>
  <c r="M415" i="1" l="1"/>
  <c r="M412" i="1"/>
  <c r="J412" i="1"/>
  <c r="J314" i="3"/>
  <c r="M314" i="3" s="1"/>
  <c r="J232" i="1"/>
  <c r="M417" i="1"/>
  <c r="J417" i="1"/>
  <c r="J411" i="1"/>
  <c r="M411" i="1"/>
  <c r="J37" i="1"/>
  <c r="J413" i="1"/>
  <c r="M413" i="1"/>
  <c r="J512" i="1"/>
  <c r="J355" i="1"/>
  <c r="M416" i="1"/>
  <c r="J416" i="1"/>
  <c r="J421" i="1"/>
  <c r="J419" i="1"/>
  <c r="M419" i="1"/>
  <c r="J385" i="1"/>
  <c r="J418" i="1"/>
  <c r="M418" i="1"/>
  <c r="J462" i="1" l="1"/>
  <c r="M462" i="1"/>
  <c r="J479" i="1"/>
  <c r="M479" i="1"/>
  <c r="J8" i="1"/>
  <c r="J496" i="1"/>
  <c r="M496" i="1"/>
  <c r="M410" i="1" l="1"/>
  <c r="M421" i="1" s="1"/>
  <c r="J7" i="1"/>
  <c r="J410" i="1"/>
  <c r="J443" i="1" l="1"/>
  <c r="M443" i="1"/>
  <c r="J407" i="1"/>
  <c r="J395" i="3" s="1"/>
  <c r="J425" i="1" l="1"/>
  <c r="J422" i="1"/>
  <c r="M422" i="1" l="1"/>
  <c r="M425" i="1"/>
  <c r="E421" i="1" l="1"/>
  <c r="I421" i="1"/>
  <c r="A141" i="3" l="1"/>
  <c r="A142" i="3"/>
  <c r="A140" i="3"/>
</calcChain>
</file>

<file path=xl/sharedStrings.xml><?xml version="1.0" encoding="utf-8"?>
<sst xmlns="http://schemas.openxmlformats.org/spreadsheetml/2006/main" count="3555" uniqueCount="303">
  <si>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</si>
  <si>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</si>
  <si>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</si>
  <si>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</si>
  <si>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</si>
  <si>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</si>
  <si>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</si>
  <si>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</si>
  <si>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</si>
  <si>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</si>
  <si>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</si>
  <si>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</si>
  <si>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</si>
  <si>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</si>
  <si>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</si>
  <si>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</si>
  <si>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</si>
  <si>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</si>
  <si>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</si>
  <si>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</si>
  <si>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</si>
  <si>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</si>
  <si>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</si>
  <si>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</si>
  <si>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</si>
  <si>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</si>
  <si>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</si>
  <si>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</si>
  <si>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</si>
  <si>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</si>
  <si>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</si>
  <si>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</si>
  <si>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</si>
  <si>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</si>
  <si>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</si>
  <si>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</si>
  <si>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</si>
  <si>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</si>
  <si>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</si>
  <si>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</si>
  <si>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</si>
  <si>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</si>
  <si>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</si>
  <si>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</si>
  <si>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</si>
  <si>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</si>
  <si>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</si>
  <si>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</si>
  <si>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</si>
  <si>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</si>
  <si>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</si>
  <si>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</si>
  <si>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</si>
  <si>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</si>
  <si>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</si>
  <si>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</si>
  <si>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</si>
  <si>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</si>
  <si>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</si>
  <si>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</si>
  <si>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</si>
  <si>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</si>
  <si>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</si>
  <si>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</si>
  <si>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</si>
  <si>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</si>
  <si>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</si>
  <si>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</si>
  <si>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</si>
  <si>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</si>
  <si>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</si>
  <si>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</si>
  <si>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</si>
  <si>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</si>
  <si>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</si>
  <si>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</si>
  <si>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</si>
  <si>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</si>
  <si>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</si>
  <si>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</si>
  <si>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</si>
  <si>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</si>
  <si>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</si>
  <si>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</si>
  <si>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</si>
  <si>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</si>
  <si>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</si>
  <si>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</si>
  <si>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</si>
  <si>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</si>
  <si>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</si>
  <si>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</si>
  <si>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</si>
  <si>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</si>
  <si>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</si>
  <si>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</si>
  <si>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</si>
  <si>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</si>
  <si>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</si>
  <si>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</si>
  <si>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</si>
  <si>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</si>
  <si>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</si>
  <si>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</si>
  <si>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</si>
  <si>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</si>
  <si>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</si>
  <si>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</si>
  <si>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</si>
  <si>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</si>
  <si>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</si>
  <si>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</si>
  <si>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</si>
  <si>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</si>
  <si>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</si>
  <si>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</si>
  <si>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</si>
  <si>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</si>
  <si>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</si>
  <si>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</si>
  <si>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</si>
  <si>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</si>
  <si>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</si>
  <si>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</si>
  <si>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</si>
  <si>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</si>
  <si>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</si>
  <si>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</si>
  <si>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</si>
  <si>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</si>
  <si>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</si>
  <si>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</si>
  <si>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</si>
  <si>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</si>
  <si>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</si>
  <si>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</si>
  <si>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</si>
  <si>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</si>
  <si>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</si>
  <si>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</si>
  <si>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</si>
  <si>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</si>
  <si>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</si>
  <si>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</si>
  <si>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</si>
  <si>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</si>
  <si>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</si>
  <si>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</si>
  <si>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</si>
  <si>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</si>
  <si>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</si>
  <si>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</si>
  <si>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</si>
  <si>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</si>
  <si>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</si>
  <si>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</si>
  <si>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</si>
  <si>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</si>
  <si>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</si>
  <si>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</si>
  <si>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</si>
  <si>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</si>
  <si>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</si>
  <si>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</si>
  <si>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</si>
  <si>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</si>
  <si>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</si>
  <si>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</si>
  <si>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</si>
  <si>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</si>
  <si>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</si>
  <si>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</si>
  <si>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</si>
  <si>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</si>
  <si>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</si>
  <si>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</si>
  <si>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</si>
  <si>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</si>
  <si>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</si>
  <si>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</si>
  <si>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</si>
  <si>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</si>
  <si>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</si>
  <si>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</si>
  <si>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</si>
  <si>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</si>
  <si>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</si>
  <si>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</si>
  <si>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</si>
  <si>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</si>
  <si>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</si>
  <si>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</si>
  <si>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</si>
  <si>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</si>
  <si>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</si>
  <si>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</si>
  <si>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</si>
  <si>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</si>
  <si>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</si>
  <si>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</si>
  <si>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</si>
  <si>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</si>
  <si>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</si>
  <si>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</si>
  <si>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</si>
  <si>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</si>
  <si>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</si>
  <si>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</si>
  <si>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</si>
  <si>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</si>
  <si>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</si>
  <si>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</si>
  <si>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</si>
  <si>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51 0 51 83360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</si>
  <si>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</si>
  <si>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</si>
  <si>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51 0 31 83710</t>
  </si>
  <si>
    <t>53 0 12 15840</t>
  </si>
  <si>
    <t>70 0 00 83030</t>
  </si>
  <si>
    <t>51 0 31 L5670</t>
  </si>
  <si>
    <t xml:space="preserve">Выравнивание бюджетной обеспеченности поселений </t>
  </si>
  <si>
    <t>Приложение 1</t>
  </si>
  <si>
    <t>Приложение 2</t>
  </si>
  <si>
    <t>Утверждено на 2019 год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</si>
  <si>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</si>
  <si>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</si>
  <si>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99</t>
  </si>
  <si>
    <t>АКР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</si>
  <si>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</si>
  <si>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</si>
  <si>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</si>
  <si>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</si>
  <si>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</si>
  <si>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</si>
  <si>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</si>
  <si>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</si>
  <si>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</si>
  <si>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</si>
  <si>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</si>
  <si>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</si>
  <si>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2015 - 2020 годы за счет средств местного бюджета</t>
  </si>
  <si>
    <t>РУО</t>
  </si>
  <si>
    <t>Финансовое управление</t>
  </si>
  <si>
    <t>Районный Совет</t>
  </si>
  <si>
    <t>Всего по ВР</t>
  </si>
  <si>
    <t>Изм.на 2018 от 21.02.18.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</si>
  <si>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</si>
  <si>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</si>
  <si>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</si>
  <si>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</si>
  <si>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Разработка (актуализация) документов стратегического планирования и прогнозирования</t>
  </si>
  <si>
    <t>51 0 11 83390</t>
  </si>
  <si>
    <t>51 2 11 L4670</t>
  </si>
  <si>
    <t>51 2 11 S4240</t>
  </si>
  <si>
    <t>Мероприятия в сфере коммунального хозяйства</t>
  </si>
  <si>
    <t>51 0 31 81740</t>
  </si>
  <si>
    <t>51 2 11 L5190</t>
  </si>
  <si>
    <t>830</t>
  </si>
  <si>
    <t>Исполнение судебных актов</t>
  </si>
  <si>
    <t>52 0 12 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</si>
  <si>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</si>
  <si>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</si>
  <si>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</si>
  <si>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</si>
  <si>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</si>
  <si>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</si>
  <si>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</si>
  <si>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</si>
  <si>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</si>
  <si>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</si>
  <si>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</si>
  <si>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>51 2 11 S5870</t>
  </si>
  <si>
    <t xml:space="preserve">Реализация программ (проектов) инициативного бюджетирования 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</si>
  <si>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</si>
  <si>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</si>
  <si>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Приобретение автомобильного транспорта общего пользования </t>
  </si>
  <si>
    <t>51 0 51 S8440</t>
  </si>
  <si>
    <t>52 0 21 83410</t>
  </si>
  <si>
    <t>Приобретение, установка и техническое обслуживание программного и технического обеспечения, аттестация рабочих мест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</si>
  <si>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</si>
  <si>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</si>
  <si>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</si>
  <si>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</si>
  <si>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</si>
  <si>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</si>
  <si>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</si>
  <si>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</si>
  <si>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</si>
  <si>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70 0 00 80080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</si>
  <si>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</si>
  <si>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</si>
  <si>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999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</si>
  <si>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</si>
  <si>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</si>
  <si>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</si>
  <si>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</si>
  <si>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(в рублях)</t>
  </si>
  <si>
    <t>Процент исполнения к уточненной бюджетной росписи</t>
  </si>
  <si>
    <t>Уточненная бюджетная роспись на 2019 год</t>
  </si>
  <si>
    <t>52 0 Е2 50970</t>
  </si>
  <si>
    <t>Кассовое исполнение за 1 полугодие 2019 года</t>
  </si>
  <si>
    <t>Расходы бюджета муниципального образования "Клетнянский муниципальный район" по ведомственной структуре за  1 полугодие 2019 года</t>
  </si>
  <si>
    <t>к постановлению администрации Клетнянского района                                               от  19 июля 2019 года №497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</si>
</sst>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</font>
    <font>
      <sz val="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7">
      <alignment horizontal="left" wrapText="1" indent="2"/>
    </xf>
    <xf numFmtId="49" fontId="10" fillId="0" borderId="8">
      <alignment horizontal="center"/>
    </xf>
  </cellStyleXfs>
  <cellXfs count="107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3" fillId="0" borderId="0" xfId="0" applyNumberFormat="1" applyFont="1" applyFill="1" applyAlignment="1">
      <alignment vertical="top"/>
    </xf>
    <xf numFmtId="49" fontId="7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left" vertical="top" wrapText="1"/>
    </xf>
  </cellXfs>
  <cellStyles count="3">
    <cellStyle name="xl31" xfId="1"/>
    <cellStyle name="xl44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CC"/>
      <color rgb="FFFFCC99"/>
      <color rgb="FFCCFF99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O1067"/>
  <sheetViews>
    <sheetView tabSelected="1" zoomScale="90" zoomScaleNormal="90" workbookViewId="0">
      <pane xSplit="9" ySplit="7" topLeftCell="J8" activePane="bottomRight" state="frozen"/>
      <selection activeCell="J408" sqref="J408"/>
      <selection pane="topRight" activeCell="J408" sqref="J408"/>
      <selection pane="bottomLeft" activeCell="J408" sqref="J408"/>
      <selection pane="bottomRight" activeCell="H9" sqref="H9"/>
    </sheetView>
  </sheetViews>
  <sheetFormatPr defaultRowHeight="15" x14ac:dyDescent="0.25"/>
  <cols>
    <col min="1" max="1" width="24.28515625" style="2" customWidth="1"/>
    <col min="2" max="4" width="4" style="14" hidden="1" customWidth="1"/>
    <col min="5" max="5" width="4.140625" style="13" customWidth="1"/>
    <col min="6" max="7" width="3.7109375" style="13" customWidth="1"/>
    <col min="8" max="8" width="12.85546875" style="2" customWidth="1"/>
    <col min="9" max="9" width="4.5703125" style="13" customWidth="1"/>
    <col min="10" max="11" width="14.42578125" style="14" customWidth="1"/>
    <col min="12" max="12" width="14.5703125" style="14" customWidth="1"/>
    <col min="13" max="13" width="8.28515625" style="14" customWidth="1"/>
    <col min="14" max="143" width="9.140625" style="14"/>
    <col min="144" max="144" width="1.42578125" style="14" customWidth="1"/>
    <col min="145" max="145" width="59.5703125" style="14" customWidth="1"/>
    <col min="146" max="146" width="9.140625" style="14" customWidth="1"/>
    <col min="147" max="148" width="3.85546875" style="14" customWidth="1"/>
    <col min="149" max="149" width="10.5703125" style="14" customWidth="1"/>
    <col min="150" max="150" width="3.85546875" style="14" customWidth="1"/>
    <col min="151" max="153" width="14.42578125" style="14" customWidth="1"/>
    <col min="154" max="154" width="4.140625" style="14" customWidth="1"/>
    <col min="155" max="155" width="15" style="14" customWidth="1"/>
    <col min="156" max="157" width="9.140625" style="14" customWidth="1"/>
    <col min="158" max="158" width="11.5703125" style="14" customWidth="1"/>
    <col min="159" max="159" width="18.140625" style="14" customWidth="1"/>
    <col min="160" max="160" width="13.140625" style="14" customWidth="1"/>
    <col min="161" max="161" width="12.28515625" style="14" customWidth="1"/>
    <col min="162" max="399" width="9.140625" style="14"/>
    <col min="400" max="400" width="1.42578125" style="14" customWidth="1"/>
    <col min="401" max="401" width="59.5703125" style="14" customWidth="1"/>
    <col min="402" max="402" width="9.140625" style="14" customWidth="1"/>
    <col min="403" max="404" width="3.85546875" style="14" customWidth="1"/>
    <col min="405" max="405" width="10.5703125" style="14" customWidth="1"/>
    <col min="406" max="406" width="3.85546875" style="14" customWidth="1"/>
    <col min="407" max="409" width="14.42578125" style="14" customWidth="1"/>
    <col min="410" max="410" width="4.140625" style="14" customWidth="1"/>
    <col min="411" max="411" width="15" style="14" customWidth="1"/>
    <col min="412" max="413" width="9.140625" style="14" customWidth="1"/>
    <col min="414" max="414" width="11.5703125" style="14" customWidth="1"/>
    <col min="415" max="415" width="18.140625" style="14" customWidth="1"/>
    <col min="416" max="416" width="13.140625" style="14" customWidth="1"/>
    <col min="417" max="417" width="12.28515625" style="14" customWidth="1"/>
    <col min="418" max="655" width="9.140625" style="14"/>
    <col min="656" max="656" width="1.42578125" style="14" customWidth="1"/>
    <col min="657" max="657" width="59.5703125" style="14" customWidth="1"/>
    <col min="658" max="658" width="9.140625" style="14" customWidth="1"/>
    <col min="659" max="660" width="3.85546875" style="14" customWidth="1"/>
    <col min="661" max="661" width="10.5703125" style="14" customWidth="1"/>
    <col min="662" max="662" width="3.85546875" style="14" customWidth="1"/>
    <col min="663" max="665" width="14.42578125" style="14" customWidth="1"/>
    <col min="666" max="666" width="4.140625" style="14" customWidth="1"/>
    <col min="667" max="667" width="15" style="14" customWidth="1"/>
    <col min="668" max="669" width="9.140625" style="14" customWidth="1"/>
    <col min="670" max="670" width="11.5703125" style="14" customWidth="1"/>
    <col min="671" max="671" width="18.140625" style="14" customWidth="1"/>
    <col min="672" max="672" width="13.140625" style="14" customWidth="1"/>
    <col min="673" max="673" width="12.28515625" style="14" customWidth="1"/>
    <col min="674" max="911" width="9.140625" style="14"/>
    <col min="912" max="912" width="1.42578125" style="14" customWidth="1"/>
    <col min="913" max="913" width="59.5703125" style="14" customWidth="1"/>
    <col min="914" max="914" width="9.140625" style="14" customWidth="1"/>
    <col min="915" max="916" width="3.85546875" style="14" customWidth="1"/>
    <col min="917" max="917" width="10.5703125" style="14" customWidth="1"/>
    <col min="918" max="918" width="3.85546875" style="14" customWidth="1"/>
    <col min="919" max="921" width="14.42578125" style="14" customWidth="1"/>
    <col min="922" max="922" width="4.140625" style="14" customWidth="1"/>
    <col min="923" max="923" width="15" style="14" customWidth="1"/>
    <col min="924" max="925" width="9.140625" style="14" customWidth="1"/>
    <col min="926" max="926" width="11.5703125" style="14" customWidth="1"/>
    <col min="927" max="927" width="18.140625" style="14" customWidth="1"/>
    <col min="928" max="928" width="13.140625" style="14" customWidth="1"/>
    <col min="929" max="929" width="12.28515625" style="14" customWidth="1"/>
    <col min="930" max="1167" width="9.140625" style="14"/>
    <col min="1168" max="1168" width="1.42578125" style="14" customWidth="1"/>
    <col min="1169" max="1169" width="59.5703125" style="14" customWidth="1"/>
    <col min="1170" max="1170" width="9.140625" style="14" customWidth="1"/>
    <col min="1171" max="1172" width="3.85546875" style="14" customWidth="1"/>
    <col min="1173" max="1173" width="10.5703125" style="14" customWidth="1"/>
    <col min="1174" max="1174" width="3.85546875" style="14" customWidth="1"/>
    <col min="1175" max="1177" width="14.42578125" style="14" customWidth="1"/>
    <col min="1178" max="1178" width="4.140625" style="14" customWidth="1"/>
    <col min="1179" max="1179" width="15" style="14" customWidth="1"/>
    <col min="1180" max="1181" width="9.140625" style="14" customWidth="1"/>
    <col min="1182" max="1182" width="11.5703125" style="14" customWidth="1"/>
    <col min="1183" max="1183" width="18.140625" style="14" customWidth="1"/>
    <col min="1184" max="1184" width="13.140625" style="14" customWidth="1"/>
    <col min="1185" max="1185" width="12.28515625" style="14" customWidth="1"/>
    <col min="1186" max="1423" width="9.140625" style="14"/>
    <col min="1424" max="1424" width="1.42578125" style="14" customWidth="1"/>
    <col min="1425" max="1425" width="59.5703125" style="14" customWidth="1"/>
    <col min="1426" max="1426" width="9.140625" style="14" customWidth="1"/>
    <col min="1427" max="1428" width="3.85546875" style="14" customWidth="1"/>
    <col min="1429" max="1429" width="10.5703125" style="14" customWidth="1"/>
    <col min="1430" max="1430" width="3.85546875" style="14" customWidth="1"/>
    <col min="1431" max="1433" width="14.42578125" style="14" customWidth="1"/>
    <col min="1434" max="1434" width="4.140625" style="14" customWidth="1"/>
    <col min="1435" max="1435" width="15" style="14" customWidth="1"/>
    <col min="1436" max="1437" width="9.140625" style="14" customWidth="1"/>
    <col min="1438" max="1438" width="11.5703125" style="14" customWidth="1"/>
    <col min="1439" max="1439" width="18.140625" style="14" customWidth="1"/>
    <col min="1440" max="1440" width="13.140625" style="14" customWidth="1"/>
    <col min="1441" max="1441" width="12.28515625" style="14" customWidth="1"/>
    <col min="1442" max="1679" width="9.140625" style="14"/>
    <col min="1680" max="1680" width="1.42578125" style="14" customWidth="1"/>
    <col min="1681" max="1681" width="59.5703125" style="14" customWidth="1"/>
    <col min="1682" max="1682" width="9.140625" style="14" customWidth="1"/>
    <col min="1683" max="1684" width="3.85546875" style="14" customWidth="1"/>
    <col min="1685" max="1685" width="10.5703125" style="14" customWidth="1"/>
    <col min="1686" max="1686" width="3.85546875" style="14" customWidth="1"/>
    <col min="1687" max="1689" width="14.42578125" style="14" customWidth="1"/>
    <col min="1690" max="1690" width="4.140625" style="14" customWidth="1"/>
    <col min="1691" max="1691" width="15" style="14" customWidth="1"/>
    <col min="1692" max="1693" width="9.140625" style="14" customWidth="1"/>
    <col min="1694" max="1694" width="11.5703125" style="14" customWidth="1"/>
    <col min="1695" max="1695" width="18.140625" style="14" customWidth="1"/>
    <col min="1696" max="1696" width="13.140625" style="14" customWidth="1"/>
    <col min="1697" max="1697" width="12.28515625" style="14" customWidth="1"/>
    <col min="1698" max="1935" width="9.140625" style="14"/>
    <col min="1936" max="1936" width="1.42578125" style="14" customWidth="1"/>
    <col min="1937" max="1937" width="59.5703125" style="14" customWidth="1"/>
    <col min="1938" max="1938" width="9.140625" style="14" customWidth="1"/>
    <col min="1939" max="1940" width="3.85546875" style="14" customWidth="1"/>
    <col min="1941" max="1941" width="10.5703125" style="14" customWidth="1"/>
    <col min="1942" max="1942" width="3.85546875" style="14" customWidth="1"/>
    <col min="1943" max="1945" width="14.42578125" style="14" customWidth="1"/>
    <col min="1946" max="1946" width="4.140625" style="14" customWidth="1"/>
    <col min="1947" max="1947" width="15" style="14" customWidth="1"/>
    <col min="1948" max="1949" width="9.140625" style="14" customWidth="1"/>
    <col min="1950" max="1950" width="11.5703125" style="14" customWidth="1"/>
    <col min="1951" max="1951" width="18.140625" style="14" customWidth="1"/>
    <col min="1952" max="1952" width="13.140625" style="14" customWidth="1"/>
    <col min="1953" max="1953" width="12.28515625" style="14" customWidth="1"/>
    <col min="1954" max="2191" width="9.140625" style="14"/>
    <col min="2192" max="2192" width="1.42578125" style="14" customWidth="1"/>
    <col min="2193" max="2193" width="59.5703125" style="14" customWidth="1"/>
    <col min="2194" max="2194" width="9.140625" style="14" customWidth="1"/>
    <col min="2195" max="2196" width="3.85546875" style="14" customWidth="1"/>
    <col min="2197" max="2197" width="10.5703125" style="14" customWidth="1"/>
    <col min="2198" max="2198" width="3.85546875" style="14" customWidth="1"/>
    <col min="2199" max="2201" width="14.42578125" style="14" customWidth="1"/>
    <col min="2202" max="2202" width="4.140625" style="14" customWidth="1"/>
    <col min="2203" max="2203" width="15" style="14" customWidth="1"/>
    <col min="2204" max="2205" width="9.140625" style="14" customWidth="1"/>
    <col min="2206" max="2206" width="11.5703125" style="14" customWidth="1"/>
    <col min="2207" max="2207" width="18.140625" style="14" customWidth="1"/>
    <col min="2208" max="2208" width="13.140625" style="14" customWidth="1"/>
    <col min="2209" max="2209" width="12.28515625" style="14" customWidth="1"/>
    <col min="2210" max="2447" width="9.140625" style="14"/>
    <col min="2448" max="2448" width="1.42578125" style="14" customWidth="1"/>
    <col min="2449" max="2449" width="59.5703125" style="14" customWidth="1"/>
    <col min="2450" max="2450" width="9.140625" style="14" customWidth="1"/>
    <col min="2451" max="2452" width="3.85546875" style="14" customWidth="1"/>
    <col min="2453" max="2453" width="10.5703125" style="14" customWidth="1"/>
    <col min="2454" max="2454" width="3.85546875" style="14" customWidth="1"/>
    <col min="2455" max="2457" width="14.42578125" style="14" customWidth="1"/>
    <col min="2458" max="2458" width="4.140625" style="14" customWidth="1"/>
    <col min="2459" max="2459" width="15" style="14" customWidth="1"/>
    <col min="2460" max="2461" width="9.140625" style="14" customWidth="1"/>
    <col min="2462" max="2462" width="11.5703125" style="14" customWidth="1"/>
    <col min="2463" max="2463" width="18.140625" style="14" customWidth="1"/>
    <col min="2464" max="2464" width="13.140625" style="14" customWidth="1"/>
    <col min="2465" max="2465" width="12.28515625" style="14" customWidth="1"/>
    <col min="2466" max="2703" width="9.140625" style="14"/>
    <col min="2704" max="2704" width="1.42578125" style="14" customWidth="1"/>
    <col min="2705" max="2705" width="59.5703125" style="14" customWidth="1"/>
    <col min="2706" max="2706" width="9.140625" style="14" customWidth="1"/>
    <col min="2707" max="2708" width="3.85546875" style="14" customWidth="1"/>
    <col min="2709" max="2709" width="10.5703125" style="14" customWidth="1"/>
    <col min="2710" max="2710" width="3.85546875" style="14" customWidth="1"/>
    <col min="2711" max="2713" width="14.42578125" style="14" customWidth="1"/>
    <col min="2714" max="2714" width="4.140625" style="14" customWidth="1"/>
    <col min="2715" max="2715" width="15" style="14" customWidth="1"/>
    <col min="2716" max="2717" width="9.140625" style="14" customWidth="1"/>
    <col min="2718" max="2718" width="11.5703125" style="14" customWidth="1"/>
    <col min="2719" max="2719" width="18.140625" style="14" customWidth="1"/>
    <col min="2720" max="2720" width="13.140625" style="14" customWidth="1"/>
    <col min="2721" max="2721" width="12.28515625" style="14" customWidth="1"/>
    <col min="2722" max="2959" width="9.140625" style="14"/>
    <col min="2960" max="2960" width="1.42578125" style="14" customWidth="1"/>
    <col min="2961" max="2961" width="59.5703125" style="14" customWidth="1"/>
    <col min="2962" max="2962" width="9.140625" style="14" customWidth="1"/>
    <col min="2963" max="2964" width="3.85546875" style="14" customWidth="1"/>
    <col min="2965" max="2965" width="10.5703125" style="14" customWidth="1"/>
    <col min="2966" max="2966" width="3.85546875" style="14" customWidth="1"/>
    <col min="2967" max="2969" width="14.42578125" style="14" customWidth="1"/>
    <col min="2970" max="2970" width="4.140625" style="14" customWidth="1"/>
    <col min="2971" max="2971" width="15" style="14" customWidth="1"/>
    <col min="2972" max="2973" width="9.140625" style="14" customWidth="1"/>
    <col min="2974" max="2974" width="11.5703125" style="14" customWidth="1"/>
    <col min="2975" max="2975" width="18.140625" style="14" customWidth="1"/>
    <col min="2976" max="2976" width="13.140625" style="14" customWidth="1"/>
    <col min="2977" max="2977" width="12.28515625" style="14" customWidth="1"/>
    <col min="2978" max="3215" width="9.140625" style="14"/>
    <col min="3216" max="3216" width="1.42578125" style="14" customWidth="1"/>
    <col min="3217" max="3217" width="59.5703125" style="14" customWidth="1"/>
    <col min="3218" max="3218" width="9.140625" style="14" customWidth="1"/>
    <col min="3219" max="3220" width="3.85546875" style="14" customWidth="1"/>
    <col min="3221" max="3221" width="10.5703125" style="14" customWidth="1"/>
    <col min="3222" max="3222" width="3.85546875" style="14" customWidth="1"/>
    <col min="3223" max="3225" width="14.42578125" style="14" customWidth="1"/>
    <col min="3226" max="3226" width="4.140625" style="14" customWidth="1"/>
    <col min="3227" max="3227" width="15" style="14" customWidth="1"/>
    <col min="3228" max="3229" width="9.140625" style="14" customWidth="1"/>
    <col min="3230" max="3230" width="11.5703125" style="14" customWidth="1"/>
    <col min="3231" max="3231" width="18.140625" style="14" customWidth="1"/>
    <col min="3232" max="3232" width="13.140625" style="14" customWidth="1"/>
    <col min="3233" max="3233" width="12.28515625" style="14" customWidth="1"/>
    <col min="3234" max="3471" width="9.140625" style="14"/>
    <col min="3472" max="3472" width="1.42578125" style="14" customWidth="1"/>
    <col min="3473" max="3473" width="59.5703125" style="14" customWidth="1"/>
    <col min="3474" max="3474" width="9.140625" style="14" customWidth="1"/>
    <col min="3475" max="3476" width="3.85546875" style="14" customWidth="1"/>
    <col min="3477" max="3477" width="10.5703125" style="14" customWidth="1"/>
    <col min="3478" max="3478" width="3.85546875" style="14" customWidth="1"/>
    <col min="3479" max="3481" width="14.42578125" style="14" customWidth="1"/>
    <col min="3482" max="3482" width="4.140625" style="14" customWidth="1"/>
    <col min="3483" max="3483" width="15" style="14" customWidth="1"/>
    <col min="3484" max="3485" width="9.140625" style="14" customWidth="1"/>
    <col min="3486" max="3486" width="11.5703125" style="14" customWidth="1"/>
    <col min="3487" max="3487" width="18.140625" style="14" customWidth="1"/>
    <col min="3488" max="3488" width="13.140625" style="14" customWidth="1"/>
    <col min="3489" max="3489" width="12.28515625" style="14" customWidth="1"/>
    <col min="3490" max="3727" width="9.140625" style="14"/>
    <col min="3728" max="3728" width="1.42578125" style="14" customWidth="1"/>
    <col min="3729" max="3729" width="59.5703125" style="14" customWidth="1"/>
    <col min="3730" max="3730" width="9.140625" style="14" customWidth="1"/>
    <col min="3731" max="3732" width="3.85546875" style="14" customWidth="1"/>
    <col min="3733" max="3733" width="10.5703125" style="14" customWidth="1"/>
    <col min="3734" max="3734" width="3.85546875" style="14" customWidth="1"/>
    <col min="3735" max="3737" width="14.42578125" style="14" customWidth="1"/>
    <col min="3738" max="3738" width="4.140625" style="14" customWidth="1"/>
    <col min="3739" max="3739" width="15" style="14" customWidth="1"/>
    <col min="3740" max="3741" width="9.140625" style="14" customWidth="1"/>
    <col min="3742" max="3742" width="11.5703125" style="14" customWidth="1"/>
    <col min="3743" max="3743" width="18.140625" style="14" customWidth="1"/>
    <col min="3744" max="3744" width="13.140625" style="14" customWidth="1"/>
    <col min="3745" max="3745" width="12.28515625" style="14" customWidth="1"/>
    <col min="3746" max="3983" width="9.140625" style="14"/>
    <col min="3984" max="3984" width="1.42578125" style="14" customWidth="1"/>
    <col min="3985" max="3985" width="59.5703125" style="14" customWidth="1"/>
    <col min="3986" max="3986" width="9.140625" style="14" customWidth="1"/>
    <col min="3987" max="3988" width="3.85546875" style="14" customWidth="1"/>
    <col min="3989" max="3989" width="10.5703125" style="14" customWidth="1"/>
    <col min="3990" max="3990" width="3.85546875" style="14" customWidth="1"/>
    <col min="3991" max="3993" width="14.42578125" style="14" customWidth="1"/>
    <col min="3994" max="3994" width="4.140625" style="14" customWidth="1"/>
    <col min="3995" max="3995" width="15" style="14" customWidth="1"/>
    <col min="3996" max="3997" width="9.140625" style="14" customWidth="1"/>
    <col min="3998" max="3998" width="11.5703125" style="14" customWidth="1"/>
    <col min="3999" max="3999" width="18.140625" style="14" customWidth="1"/>
    <col min="4000" max="4000" width="13.140625" style="14" customWidth="1"/>
    <col min="4001" max="4001" width="12.28515625" style="14" customWidth="1"/>
    <col min="4002" max="4239" width="9.140625" style="14"/>
    <col min="4240" max="4240" width="1.42578125" style="14" customWidth="1"/>
    <col min="4241" max="4241" width="59.5703125" style="14" customWidth="1"/>
    <col min="4242" max="4242" width="9.140625" style="14" customWidth="1"/>
    <col min="4243" max="4244" width="3.85546875" style="14" customWidth="1"/>
    <col min="4245" max="4245" width="10.5703125" style="14" customWidth="1"/>
    <col min="4246" max="4246" width="3.85546875" style="14" customWidth="1"/>
    <col min="4247" max="4249" width="14.42578125" style="14" customWidth="1"/>
    <col min="4250" max="4250" width="4.140625" style="14" customWidth="1"/>
    <col min="4251" max="4251" width="15" style="14" customWidth="1"/>
    <col min="4252" max="4253" width="9.140625" style="14" customWidth="1"/>
    <col min="4254" max="4254" width="11.5703125" style="14" customWidth="1"/>
    <col min="4255" max="4255" width="18.140625" style="14" customWidth="1"/>
    <col min="4256" max="4256" width="13.140625" style="14" customWidth="1"/>
    <col min="4257" max="4257" width="12.28515625" style="14" customWidth="1"/>
    <col min="4258" max="4495" width="9.140625" style="14"/>
    <col min="4496" max="4496" width="1.42578125" style="14" customWidth="1"/>
    <col min="4497" max="4497" width="59.5703125" style="14" customWidth="1"/>
    <col min="4498" max="4498" width="9.140625" style="14" customWidth="1"/>
    <col min="4499" max="4500" width="3.85546875" style="14" customWidth="1"/>
    <col min="4501" max="4501" width="10.5703125" style="14" customWidth="1"/>
    <col min="4502" max="4502" width="3.85546875" style="14" customWidth="1"/>
    <col min="4503" max="4505" width="14.42578125" style="14" customWidth="1"/>
    <col min="4506" max="4506" width="4.140625" style="14" customWidth="1"/>
    <col min="4507" max="4507" width="15" style="14" customWidth="1"/>
    <col min="4508" max="4509" width="9.140625" style="14" customWidth="1"/>
    <col min="4510" max="4510" width="11.5703125" style="14" customWidth="1"/>
    <col min="4511" max="4511" width="18.140625" style="14" customWidth="1"/>
    <col min="4512" max="4512" width="13.140625" style="14" customWidth="1"/>
    <col min="4513" max="4513" width="12.28515625" style="14" customWidth="1"/>
    <col min="4514" max="4751" width="9.140625" style="14"/>
    <col min="4752" max="4752" width="1.42578125" style="14" customWidth="1"/>
    <col min="4753" max="4753" width="59.5703125" style="14" customWidth="1"/>
    <col min="4754" max="4754" width="9.140625" style="14" customWidth="1"/>
    <col min="4755" max="4756" width="3.85546875" style="14" customWidth="1"/>
    <col min="4757" max="4757" width="10.5703125" style="14" customWidth="1"/>
    <col min="4758" max="4758" width="3.85546875" style="14" customWidth="1"/>
    <col min="4759" max="4761" width="14.42578125" style="14" customWidth="1"/>
    <col min="4762" max="4762" width="4.140625" style="14" customWidth="1"/>
    <col min="4763" max="4763" width="15" style="14" customWidth="1"/>
    <col min="4764" max="4765" width="9.140625" style="14" customWidth="1"/>
    <col min="4766" max="4766" width="11.5703125" style="14" customWidth="1"/>
    <col min="4767" max="4767" width="18.140625" style="14" customWidth="1"/>
    <col min="4768" max="4768" width="13.140625" style="14" customWidth="1"/>
    <col min="4769" max="4769" width="12.28515625" style="14" customWidth="1"/>
    <col min="4770" max="5007" width="9.140625" style="14"/>
    <col min="5008" max="5008" width="1.42578125" style="14" customWidth="1"/>
    <col min="5009" max="5009" width="59.5703125" style="14" customWidth="1"/>
    <col min="5010" max="5010" width="9.140625" style="14" customWidth="1"/>
    <col min="5011" max="5012" width="3.85546875" style="14" customWidth="1"/>
    <col min="5013" max="5013" width="10.5703125" style="14" customWidth="1"/>
    <col min="5014" max="5014" width="3.85546875" style="14" customWidth="1"/>
    <col min="5015" max="5017" width="14.42578125" style="14" customWidth="1"/>
    <col min="5018" max="5018" width="4.140625" style="14" customWidth="1"/>
    <col min="5019" max="5019" width="15" style="14" customWidth="1"/>
    <col min="5020" max="5021" width="9.140625" style="14" customWidth="1"/>
    <col min="5022" max="5022" width="11.5703125" style="14" customWidth="1"/>
    <col min="5023" max="5023" width="18.140625" style="14" customWidth="1"/>
    <col min="5024" max="5024" width="13.140625" style="14" customWidth="1"/>
    <col min="5025" max="5025" width="12.28515625" style="14" customWidth="1"/>
    <col min="5026" max="5263" width="9.140625" style="14"/>
    <col min="5264" max="5264" width="1.42578125" style="14" customWidth="1"/>
    <col min="5265" max="5265" width="59.5703125" style="14" customWidth="1"/>
    <col min="5266" max="5266" width="9.140625" style="14" customWidth="1"/>
    <col min="5267" max="5268" width="3.85546875" style="14" customWidth="1"/>
    <col min="5269" max="5269" width="10.5703125" style="14" customWidth="1"/>
    <col min="5270" max="5270" width="3.85546875" style="14" customWidth="1"/>
    <col min="5271" max="5273" width="14.42578125" style="14" customWidth="1"/>
    <col min="5274" max="5274" width="4.140625" style="14" customWidth="1"/>
    <col min="5275" max="5275" width="15" style="14" customWidth="1"/>
    <col min="5276" max="5277" width="9.140625" style="14" customWidth="1"/>
    <col min="5278" max="5278" width="11.5703125" style="14" customWidth="1"/>
    <col min="5279" max="5279" width="18.140625" style="14" customWidth="1"/>
    <col min="5280" max="5280" width="13.140625" style="14" customWidth="1"/>
    <col min="5281" max="5281" width="12.28515625" style="14" customWidth="1"/>
    <col min="5282" max="5519" width="9.140625" style="14"/>
    <col min="5520" max="5520" width="1.42578125" style="14" customWidth="1"/>
    <col min="5521" max="5521" width="59.5703125" style="14" customWidth="1"/>
    <col min="5522" max="5522" width="9.140625" style="14" customWidth="1"/>
    <col min="5523" max="5524" width="3.85546875" style="14" customWidth="1"/>
    <col min="5525" max="5525" width="10.5703125" style="14" customWidth="1"/>
    <col min="5526" max="5526" width="3.85546875" style="14" customWidth="1"/>
    <col min="5527" max="5529" width="14.42578125" style="14" customWidth="1"/>
    <col min="5530" max="5530" width="4.140625" style="14" customWidth="1"/>
    <col min="5531" max="5531" width="15" style="14" customWidth="1"/>
    <col min="5532" max="5533" width="9.140625" style="14" customWidth="1"/>
    <col min="5534" max="5534" width="11.5703125" style="14" customWidth="1"/>
    <col min="5535" max="5535" width="18.140625" style="14" customWidth="1"/>
    <col min="5536" max="5536" width="13.140625" style="14" customWidth="1"/>
    <col min="5537" max="5537" width="12.28515625" style="14" customWidth="1"/>
    <col min="5538" max="5775" width="9.140625" style="14"/>
    <col min="5776" max="5776" width="1.42578125" style="14" customWidth="1"/>
    <col min="5777" max="5777" width="59.5703125" style="14" customWidth="1"/>
    <col min="5778" max="5778" width="9.140625" style="14" customWidth="1"/>
    <col min="5779" max="5780" width="3.85546875" style="14" customWidth="1"/>
    <col min="5781" max="5781" width="10.5703125" style="14" customWidth="1"/>
    <col min="5782" max="5782" width="3.85546875" style="14" customWidth="1"/>
    <col min="5783" max="5785" width="14.42578125" style="14" customWidth="1"/>
    <col min="5786" max="5786" width="4.140625" style="14" customWidth="1"/>
    <col min="5787" max="5787" width="15" style="14" customWidth="1"/>
    <col min="5788" max="5789" width="9.140625" style="14" customWidth="1"/>
    <col min="5790" max="5790" width="11.5703125" style="14" customWidth="1"/>
    <col min="5791" max="5791" width="18.140625" style="14" customWidth="1"/>
    <col min="5792" max="5792" width="13.140625" style="14" customWidth="1"/>
    <col min="5793" max="5793" width="12.28515625" style="14" customWidth="1"/>
    <col min="5794" max="6031" width="9.140625" style="14"/>
    <col min="6032" max="6032" width="1.42578125" style="14" customWidth="1"/>
    <col min="6033" max="6033" width="59.5703125" style="14" customWidth="1"/>
    <col min="6034" max="6034" width="9.140625" style="14" customWidth="1"/>
    <col min="6035" max="6036" width="3.85546875" style="14" customWidth="1"/>
    <col min="6037" max="6037" width="10.5703125" style="14" customWidth="1"/>
    <col min="6038" max="6038" width="3.85546875" style="14" customWidth="1"/>
    <col min="6039" max="6041" width="14.42578125" style="14" customWidth="1"/>
    <col min="6042" max="6042" width="4.140625" style="14" customWidth="1"/>
    <col min="6043" max="6043" width="15" style="14" customWidth="1"/>
    <col min="6044" max="6045" width="9.140625" style="14" customWidth="1"/>
    <col min="6046" max="6046" width="11.5703125" style="14" customWidth="1"/>
    <col min="6047" max="6047" width="18.140625" style="14" customWidth="1"/>
    <col min="6048" max="6048" width="13.140625" style="14" customWidth="1"/>
    <col min="6049" max="6049" width="12.28515625" style="14" customWidth="1"/>
    <col min="6050" max="6287" width="9.140625" style="14"/>
    <col min="6288" max="6288" width="1.42578125" style="14" customWidth="1"/>
    <col min="6289" max="6289" width="59.5703125" style="14" customWidth="1"/>
    <col min="6290" max="6290" width="9.140625" style="14" customWidth="1"/>
    <col min="6291" max="6292" width="3.85546875" style="14" customWidth="1"/>
    <col min="6293" max="6293" width="10.5703125" style="14" customWidth="1"/>
    <col min="6294" max="6294" width="3.85546875" style="14" customWidth="1"/>
    <col min="6295" max="6297" width="14.42578125" style="14" customWidth="1"/>
    <col min="6298" max="6298" width="4.140625" style="14" customWidth="1"/>
    <col min="6299" max="6299" width="15" style="14" customWidth="1"/>
    <col min="6300" max="6301" width="9.140625" style="14" customWidth="1"/>
    <col min="6302" max="6302" width="11.5703125" style="14" customWidth="1"/>
    <col min="6303" max="6303" width="18.140625" style="14" customWidth="1"/>
    <col min="6304" max="6304" width="13.140625" style="14" customWidth="1"/>
    <col min="6305" max="6305" width="12.28515625" style="14" customWidth="1"/>
    <col min="6306" max="6543" width="9.140625" style="14"/>
    <col min="6544" max="6544" width="1.42578125" style="14" customWidth="1"/>
    <col min="6545" max="6545" width="59.5703125" style="14" customWidth="1"/>
    <col min="6546" max="6546" width="9.140625" style="14" customWidth="1"/>
    <col min="6547" max="6548" width="3.85546875" style="14" customWidth="1"/>
    <col min="6549" max="6549" width="10.5703125" style="14" customWidth="1"/>
    <col min="6550" max="6550" width="3.85546875" style="14" customWidth="1"/>
    <col min="6551" max="6553" width="14.42578125" style="14" customWidth="1"/>
    <col min="6554" max="6554" width="4.140625" style="14" customWidth="1"/>
    <col min="6555" max="6555" width="15" style="14" customWidth="1"/>
    <col min="6556" max="6557" width="9.140625" style="14" customWidth="1"/>
    <col min="6558" max="6558" width="11.5703125" style="14" customWidth="1"/>
    <col min="6559" max="6559" width="18.140625" style="14" customWidth="1"/>
    <col min="6560" max="6560" width="13.140625" style="14" customWidth="1"/>
    <col min="6561" max="6561" width="12.28515625" style="14" customWidth="1"/>
    <col min="6562" max="6799" width="9.140625" style="14"/>
    <col min="6800" max="6800" width="1.42578125" style="14" customWidth="1"/>
    <col min="6801" max="6801" width="59.5703125" style="14" customWidth="1"/>
    <col min="6802" max="6802" width="9.140625" style="14" customWidth="1"/>
    <col min="6803" max="6804" width="3.85546875" style="14" customWidth="1"/>
    <col min="6805" max="6805" width="10.5703125" style="14" customWidth="1"/>
    <col min="6806" max="6806" width="3.85546875" style="14" customWidth="1"/>
    <col min="6807" max="6809" width="14.42578125" style="14" customWidth="1"/>
    <col min="6810" max="6810" width="4.140625" style="14" customWidth="1"/>
    <col min="6811" max="6811" width="15" style="14" customWidth="1"/>
    <col min="6812" max="6813" width="9.140625" style="14" customWidth="1"/>
    <col min="6814" max="6814" width="11.5703125" style="14" customWidth="1"/>
    <col min="6815" max="6815" width="18.140625" style="14" customWidth="1"/>
    <col min="6816" max="6816" width="13.140625" style="14" customWidth="1"/>
    <col min="6817" max="6817" width="12.28515625" style="14" customWidth="1"/>
    <col min="6818" max="7055" width="9.140625" style="14"/>
    <col min="7056" max="7056" width="1.42578125" style="14" customWidth="1"/>
    <col min="7057" max="7057" width="59.5703125" style="14" customWidth="1"/>
    <col min="7058" max="7058" width="9.140625" style="14" customWidth="1"/>
    <col min="7059" max="7060" width="3.85546875" style="14" customWidth="1"/>
    <col min="7061" max="7061" width="10.5703125" style="14" customWidth="1"/>
    <col min="7062" max="7062" width="3.85546875" style="14" customWidth="1"/>
    <col min="7063" max="7065" width="14.42578125" style="14" customWidth="1"/>
    <col min="7066" max="7066" width="4.140625" style="14" customWidth="1"/>
    <col min="7067" max="7067" width="15" style="14" customWidth="1"/>
    <col min="7068" max="7069" width="9.140625" style="14" customWidth="1"/>
    <col min="7070" max="7070" width="11.5703125" style="14" customWidth="1"/>
    <col min="7071" max="7071" width="18.140625" style="14" customWidth="1"/>
    <col min="7072" max="7072" width="13.140625" style="14" customWidth="1"/>
    <col min="7073" max="7073" width="12.28515625" style="14" customWidth="1"/>
    <col min="7074" max="7311" width="9.140625" style="14"/>
    <col min="7312" max="7312" width="1.42578125" style="14" customWidth="1"/>
    <col min="7313" max="7313" width="59.5703125" style="14" customWidth="1"/>
    <col min="7314" max="7314" width="9.140625" style="14" customWidth="1"/>
    <col min="7315" max="7316" width="3.85546875" style="14" customWidth="1"/>
    <col min="7317" max="7317" width="10.5703125" style="14" customWidth="1"/>
    <col min="7318" max="7318" width="3.85546875" style="14" customWidth="1"/>
    <col min="7319" max="7321" width="14.42578125" style="14" customWidth="1"/>
    <col min="7322" max="7322" width="4.140625" style="14" customWidth="1"/>
    <col min="7323" max="7323" width="15" style="14" customWidth="1"/>
    <col min="7324" max="7325" width="9.140625" style="14" customWidth="1"/>
    <col min="7326" max="7326" width="11.5703125" style="14" customWidth="1"/>
    <col min="7327" max="7327" width="18.140625" style="14" customWidth="1"/>
    <col min="7328" max="7328" width="13.140625" style="14" customWidth="1"/>
    <col min="7329" max="7329" width="12.28515625" style="14" customWidth="1"/>
    <col min="7330" max="7567" width="9.140625" style="14"/>
    <col min="7568" max="7568" width="1.42578125" style="14" customWidth="1"/>
    <col min="7569" max="7569" width="59.5703125" style="14" customWidth="1"/>
    <col min="7570" max="7570" width="9.140625" style="14" customWidth="1"/>
    <col min="7571" max="7572" width="3.85546875" style="14" customWidth="1"/>
    <col min="7573" max="7573" width="10.5703125" style="14" customWidth="1"/>
    <col min="7574" max="7574" width="3.85546875" style="14" customWidth="1"/>
    <col min="7575" max="7577" width="14.42578125" style="14" customWidth="1"/>
    <col min="7578" max="7578" width="4.140625" style="14" customWidth="1"/>
    <col min="7579" max="7579" width="15" style="14" customWidth="1"/>
    <col min="7580" max="7581" width="9.140625" style="14" customWidth="1"/>
    <col min="7582" max="7582" width="11.5703125" style="14" customWidth="1"/>
    <col min="7583" max="7583" width="18.140625" style="14" customWidth="1"/>
    <col min="7584" max="7584" width="13.140625" style="14" customWidth="1"/>
    <col min="7585" max="7585" width="12.28515625" style="14" customWidth="1"/>
    <col min="7586" max="7823" width="9.140625" style="14"/>
    <col min="7824" max="7824" width="1.42578125" style="14" customWidth="1"/>
    <col min="7825" max="7825" width="59.5703125" style="14" customWidth="1"/>
    <col min="7826" max="7826" width="9.140625" style="14" customWidth="1"/>
    <col min="7827" max="7828" width="3.85546875" style="14" customWidth="1"/>
    <col min="7829" max="7829" width="10.5703125" style="14" customWidth="1"/>
    <col min="7830" max="7830" width="3.85546875" style="14" customWidth="1"/>
    <col min="7831" max="7833" width="14.42578125" style="14" customWidth="1"/>
    <col min="7834" max="7834" width="4.140625" style="14" customWidth="1"/>
    <col min="7835" max="7835" width="15" style="14" customWidth="1"/>
    <col min="7836" max="7837" width="9.140625" style="14" customWidth="1"/>
    <col min="7838" max="7838" width="11.5703125" style="14" customWidth="1"/>
    <col min="7839" max="7839" width="18.140625" style="14" customWidth="1"/>
    <col min="7840" max="7840" width="13.140625" style="14" customWidth="1"/>
    <col min="7841" max="7841" width="12.28515625" style="14" customWidth="1"/>
    <col min="7842" max="8079" width="9.140625" style="14"/>
    <col min="8080" max="8080" width="1.42578125" style="14" customWidth="1"/>
    <col min="8081" max="8081" width="59.5703125" style="14" customWidth="1"/>
    <col min="8082" max="8082" width="9.140625" style="14" customWidth="1"/>
    <col min="8083" max="8084" width="3.85546875" style="14" customWidth="1"/>
    <col min="8085" max="8085" width="10.5703125" style="14" customWidth="1"/>
    <col min="8086" max="8086" width="3.85546875" style="14" customWidth="1"/>
    <col min="8087" max="8089" width="14.42578125" style="14" customWidth="1"/>
    <col min="8090" max="8090" width="4.140625" style="14" customWidth="1"/>
    <col min="8091" max="8091" width="15" style="14" customWidth="1"/>
    <col min="8092" max="8093" width="9.140625" style="14" customWidth="1"/>
    <col min="8094" max="8094" width="11.5703125" style="14" customWidth="1"/>
    <col min="8095" max="8095" width="18.140625" style="14" customWidth="1"/>
    <col min="8096" max="8096" width="13.140625" style="14" customWidth="1"/>
    <col min="8097" max="8097" width="12.28515625" style="14" customWidth="1"/>
    <col min="8098" max="8335" width="9.140625" style="14"/>
    <col min="8336" max="8336" width="1.42578125" style="14" customWidth="1"/>
    <col min="8337" max="8337" width="59.5703125" style="14" customWidth="1"/>
    <col min="8338" max="8338" width="9.140625" style="14" customWidth="1"/>
    <col min="8339" max="8340" width="3.85546875" style="14" customWidth="1"/>
    <col min="8341" max="8341" width="10.5703125" style="14" customWidth="1"/>
    <col min="8342" max="8342" width="3.85546875" style="14" customWidth="1"/>
    <col min="8343" max="8345" width="14.42578125" style="14" customWidth="1"/>
    <col min="8346" max="8346" width="4.140625" style="14" customWidth="1"/>
    <col min="8347" max="8347" width="15" style="14" customWidth="1"/>
    <col min="8348" max="8349" width="9.140625" style="14" customWidth="1"/>
    <col min="8350" max="8350" width="11.5703125" style="14" customWidth="1"/>
    <col min="8351" max="8351" width="18.140625" style="14" customWidth="1"/>
    <col min="8352" max="8352" width="13.140625" style="14" customWidth="1"/>
    <col min="8353" max="8353" width="12.28515625" style="14" customWidth="1"/>
    <col min="8354" max="8591" width="9.140625" style="14"/>
    <col min="8592" max="8592" width="1.42578125" style="14" customWidth="1"/>
    <col min="8593" max="8593" width="59.5703125" style="14" customWidth="1"/>
    <col min="8594" max="8594" width="9.140625" style="14" customWidth="1"/>
    <col min="8595" max="8596" width="3.85546875" style="14" customWidth="1"/>
    <col min="8597" max="8597" width="10.5703125" style="14" customWidth="1"/>
    <col min="8598" max="8598" width="3.85546875" style="14" customWidth="1"/>
    <col min="8599" max="8601" width="14.42578125" style="14" customWidth="1"/>
    <col min="8602" max="8602" width="4.140625" style="14" customWidth="1"/>
    <col min="8603" max="8603" width="15" style="14" customWidth="1"/>
    <col min="8604" max="8605" width="9.140625" style="14" customWidth="1"/>
    <col min="8606" max="8606" width="11.5703125" style="14" customWidth="1"/>
    <col min="8607" max="8607" width="18.140625" style="14" customWidth="1"/>
    <col min="8608" max="8608" width="13.140625" style="14" customWidth="1"/>
    <col min="8609" max="8609" width="12.28515625" style="14" customWidth="1"/>
    <col min="8610" max="8847" width="9.140625" style="14"/>
    <col min="8848" max="8848" width="1.42578125" style="14" customWidth="1"/>
    <col min="8849" max="8849" width="59.5703125" style="14" customWidth="1"/>
    <col min="8850" max="8850" width="9.140625" style="14" customWidth="1"/>
    <col min="8851" max="8852" width="3.85546875" style="14" customWidth="1"/>
    <col min="8853" max="8853" width="10.5703125" style="14" customWidth="1"/>
    <col min="8854" max="8854" width="3.85546875" style="14" customWidth="1"/>
    <col min="8855" max="8857" width="14.42578125" style="14" customWidth="1"/>
    <col min="8858" max="8858" width="4.140625" style="14" customWidth="1"/>
    <col min="8859" max="8859" width="15" style="14" customWidth="1"/>
    <col min="8860" max="8861" width="9.140625" style="14" customWidth="1"/>
    <col min="8862" max="8862" width="11.5703125" style="14" customWidth="1"/>
    <col min="8863" max="8863" width="18.140625" style="14" customWidth="1"/>
    <col min="8864" max="8864" width="13.140625" style="14" customWidth="1"/>
    <col min="8865" max="8865" width="12.28515625" style="14" customWidth="1"/>
    <col min="8866" max="9103" width="9.140625" style="14"/>
    <col min="9104" max="9104" width="1.42578125" style="14" customWidth="1"/>
    <col min="9105" max="9105" width="59.5703125" style="14" customWidth="1"/>
    <col min="9106" max="9106" width="9.140625" style="14" customWidth="1"/>
    <col min="9107" max="9108" width="3.85546875" style="14" customWidth="1"/>
    <col min="9109" max="9109" width="10.5703125" style="14" customWidth="1"/>
    <col min="9110" max="9110" width="3.85546875" style="14" customWidth="1"/>
    <col min="9111" max="9113" width="14.42578125" style="14" customWidth="1"/>
    <col min="9114" max="9114" width="4.140625" style="14" customWidth="1"/>
    <col min="9115" max="9115" width="15" style="14" customWidth="1"/>
    <col min="9116" max="9117" width="9.140625" style="14" customWidth="1"/>
    <col min="9118" max="9118" width="11.5703125" style="14" customWidth="1"/>
    <col min="9119" max="9119" width="18.140625" style="14" customWidth="1"/>
    <col min="9120" max="9120" width="13.140625" style="14" customWidth="1"/>
    <col min="9121" max="9121" width="12.28515625" style="14" customWidth="1"/>
    <col min="9122" max="9359" width="9.140625" style="14"/>
    <col min="9360" max="9360" width="1.42578125" style="14" customWidth="1"/>
    <col min="9361" max="9361" width="59.5703125" style="14" customWidth="1"/>
    <col min="9362" max="9362" width="9.140625" style="14" customWidth="1"/>
    <col min="9363" max="9364" width="3.85546875" style="14" customWidth="1"/>
    <col min="9365" max="9365" width="10.5703125" style="14" customWidth="1"/>
    <col min="9366" max="9366" width="3.85546875" style="14" customWidth="1"/>
    <col min="9367" max="9369" width="14.42578125" style="14" customWidth="1"/>
    <col min="9370" max="9370" width="4.140625" style="14" customWidth="1"/>
    <col min="9371" max="9371" width="15" style="14" customWidth="1"/>
    <col min="9372" max="9373" width="9.140625" style="14" customWidth="1"/>
    <col min="9374" max="9374" width="11.5703125" style="14" customWidth="1"/>
    <col min="9375" max="9375" width="18.140625" style="14" customWidth="1"/>
    <col min="9376" max="9376" width="13.140625" style="14" customWidth="1"/>
    <col min="9377" max="9377" width="12.28515625" style="14" customWidth="1"/>
    <col min="9378" max="9615" width="9.140625" style="14"/>
    <col min="9616" max="9616" width="1.42578125" style="14" customWidth="1"/>
    <col min="9617" max="9617" width="59.5703125" style="14" customWidth="1"/>
    <col min="9618" max="9618" width="9.140625" style="14" customWidth="1"/>
    <col min="9619" max="9620" width="3.85546875" style="14" customWidth="1"/>
    <col min="9621" max="9621" width="10.5703125" style="14" customWidth="1"/>
    <col min="9622" max="9622" width="3.85546875" style="14" customWidth="1"/>
    <col min="9623" max="9625" width="14.42578125" style="14" customWidth="1"/>
    <col min="9626" max="9626" width="4.140625" style="14" customWidth="1"/>
    <col min="9627" max="9627" width="15" style="14" customWidth="1"/>
    <col min="9628" max="9629" width="9.140625" style="14" customWidth="1"/>
    <col min="9630" max="9630" width="11.5703125" style="14" customWidth="1"/>
    <col min="9631" max="9631" width="18.140625" style="14" customWidth="1"/>
    <col min="9632" max="9632" width="13.140625" style="14" customWidth="1"/>
    <col min="9633" max="9633" width="12.28515625" style="14" customWidth="1"/>
    <col min="9634" max="9871" width="9.140625" style="14"/>
    <col min="9872" max="9872" width="1.42578125" style="14" customWidth="1"/>
    <col min="9873" max="9873" width="59.5703125" style="14" customWidth="1"/>
    <col min="9874" max="9874" width="9.140625" style="14" customWidth="1"/>
    <col min="9875" max="9876" width="3.85546875" style="14" customWidth="1"/>
    <col min="9877" max="9877" width="10.5703125" style="14" customWidth="1"/>
    <col min="9878" max="9878" width="3.85546875" style="14" customWidth="1"/>
    <col min="9879" max="9881" width="14.42578125" style="14" customWidth="1"/>
    <col min="9882" max="9882" width="4.140625" style="14" customWidth="1"/>
    <col min="9883" max="9883" width="15" style="14" customWidth="1"/>
    <col min="9884" max="9885" width="9.140625" style="14" customWidth="1"/>
    <col min="9886" max="9886" width="11.5703125" style="14" customWidth="1"/>
    <col min="9887" max="9887" width="18.140625" style="14" customWidth="1"/>
    <col min="9888" max="9888" width="13.140625" style="14" customWidth="1"/>
    <col min="9889" max="9889" width="12.28515625" style="14" customWidth="1"/>
    <col min="9890" max="10127" width="9.140625" style="14"/>
    <col min="10128" max="10128" width="1.42578125" style="14" customWidth="1"/>
    <col min="10129" max="10129" width="59.5703125" style="14" customWidth="1"/>
    <col min="10130" max="10130" width="9.140625" style="14" customWidth="1"/>
    <col min="10131" max="10132" width="3.85546875" style="14" customWidth="1"/>
    <col min="10133" max="10133" width="10.5703125" style="14" customWidth="1"/>
    <col min="10134" max="10134" width="3.85546875" style="14" customWidth="1"/>
    <col min="10135" max="10137" width="14.42578125" style="14" customWidth="1"/>
    <col min="10138" max="10138" width="4.140625" style="14" customWidth="1"/>
    <col min="10139" max="10139" width="15" style="14" customWidth="1"/>
    <col min="10140" max="10141" width="9.140625" style="14" customWidth="1"/>
    <col min="10142" max="10142" width="11.5703125" style="14" customWidth="1"/>
    <col min="10143" max="10143" width="18.140625" style="14" customWidth="1"/>
    <col min="10144" max="10144" width="13.140625" style="14" customWidth="1"/>
    <col min="10145" max="10145" width="12.28515625" style="14" customWidth="1"/>
    <col min="10146" max="10383" width="9.140625" style="14"/>
    <col min="10384" max="10384" width="1.42578125" style="14" customWidth="1"/>
    <col min="10385" max="10385" width="59.5703125" style="14" customWidth="1"/>
    <col min="10386" max="10386" width="9.140625" style="14" customWidth="1"/>
    <col min="10387" max="10388" width="3.85546875" style="14" customWidth="1"/>
    <col min="10389" max="10389" width="10.5703125" style="14" customWidth="1"/>
    <col min="10390" max="10390" width="3.85546875" style="14" customWidth="1"/>
    <col min="10391" max="10393" width="14.42578125" style="14" customWidth="1"/>
    <col min="10394" max="10394" width="4.140625" style="14" customWidth="1"/>
    <col min="10395" max="10395" width="15" style="14" customWidth="1"/>
    <col min="10396" max="10397" width="9.140625" style="14" customWidth="1"/>
    <col min="10398" max="10398" width="11.5703125" style="14" customWidth="1"/>
    <col min="10399" max="10399" width="18.140625" style="14" customWidth="1"/>
    <col min="10400" max="10400" width="13.140625" style="14" customWidth="1"/>
    <col min="10401" max="10401" width="12.28515625" style="14" customWidth="1"/>
    <col min="10402" max="10639" width="9.140625" style="14"/>
    <col min="10640" max="10640" width="1.42578125" style="14" customWidth="1"/>
    <col min="10641" max="10641" width="59.5703125" style="14" customWidth="1"/>
    <col min="10642" max="10642" width="9.140625" style="14" customWidth="1"/>
    <col min="10643" max="10644" width="3.85546875" style="14" customWidth="1"/>
    <col min="10645" max="10645" width="10.5703125" style="14" customWidth="1"/>
    <col min="10646" max="10646" width="3.85546875" style="14" customWidth="1"/>
    <col min="10647" max="10649" width="14.42578125" style="14" customWidth="1"/>
    <col min="10650" max="10650" width="4.140625" style="14" customWidth="1"/>
    <col min="10651" max="10651" width="15" style="14" customWidth="1"/>
    <col min="10652" max="10653" width="9.140625" style="14" customWidth="1"/>
    <col min="10654" max="10654" width="11.5703125" style="14" customWidth="1"/>
    <col min="10655" max="10655" width="18.140625" style="14" customWidth="1"/>
    <col min="10656" max="10656" width="13.140625" style="14" customWidth="1"/>
    <col min="10657" max="10657" width="12.28515625" style="14" customWidth="1"/>
    <col min="10658" max="10895" width="9.140625" style="14"/>
    <col min="10896" max="10896" width="1.42578125" style="14" customWidth="1"/>
    <col min="10897" max="10897" width="59.5703125" style="14" customWidth="1"/>
    <col min="10898" max="10898" width="9.140625" style="14" customWidth="1"/>
    <col min="10899" max="10900" width="3.85546875" style="14" customWidth="1"/>
    <col min="10901" max="10901" width="10.5703125" style="14" customWidth="1"/>
    <col min="10902" max="10902" width="3.85546875" style="14" customWidth="1"/>
    <col min="10903" max="10905" width="14.42578125" style="14" customWidth="1"/>
    <col min="10906" max="10906" width="4.140625" style="14" customWidth="1"/>
    <col min="10907" max="10907" width="15" style="14" customWidth="1"/>
    <col min="10908" max="10909" width="9.140625" style="14" customWidth="1"/>
    <col min="10910" max="10910" width="11.5703125" style="14" customWidth="1"/>
    <col min="10911" max="10911" width="18.140625" style="14" customWidth="1"/>
    <col min="10912" max="10912" width="13.140625" style="14" customWidth="1"/>
    <col min="10913" max="10913" width="12.28515625" style="14" customWidth="1"/>
    <col min="10914" max="11151" width="9.140625" style="14"/>
    <col min="11152" max="11152" width="1.42578125" style="14" customWidth="1"/>
    <col min="11153" max="11153" width="59.5703125" style="14" customWidth="1"/>
    <col min="11154" max="11154" width="9.140625" style="14" customWidth="1"/>
    <col min="11155" max="11156" width="3.85546875" style="14" customWidth="1"/>
    <col min="11157" max="11157" width="10.5703125" style="14" customWidth="1"/>
    <col min="11158" max="11158" width="3.85546875" style="14" customWidth="1"/>
    <col min="11159" max="11161" width="14.42578125" style="14" customWidth="1"/>
    <col min="11162" max="11162" width="4.140625" style="14" customWidth="1"/>
    <col min="11163" max="11163" width="15" style="14" customWidth="1"/>
    <col min="11164" max="11165" width="9.140625" style="14" customWidth="1"/>
    <col min="11166" max="11166" width="11.5703125" style="14" customWidth="1"/>
    <col min="11167" max="11167" width="18.140625" style="14" customWidth="1"/>
    <col min="11168" max="11168" width="13.140625" style="14" customWidth="1"/>
    <col min="11169" max="11169" width="12.28515625" style="14" customWidth="1"/>
    <col min="11170" max="11407" width="9.140625" style="14"/>
    <col min="11408" max="11408" width="1.42578125" style="14" customWidth="1"/>
    <col min="11409" max="11409" width="59.5703125" style="14" customWidth="1"/>
    <col min="11410" max="11410" width="9.140625" style="14" customWidth="1"/>
    <col min="11411" max="11412" width="3.85546875" style="14" customWidth="1"/>
    <col min="11413" max="11413" width="10.5703125" style="14" customWidth="1"/>
    <col min="11414" max="11414" width="3.85546875" style="14" customWidth="1"/>
    <col min="11415" max="11417" width="14.42578125" style="14" customWidth="1"/>
    <col min="11418" max="11418" width="4.140625" style="14" customWidth="1"/>
    <col min="11419" max="11419" width="15" style="14" customWidth="1"/>
    <col min="11420" max="11421" width="9.140625" style="14" customWidth="1"/>
    <col min="11422" max="11422" width="11.5703125" style="14" customWidth="1"/>
    <col min="11423" max="11423" width="18.140625" style="14" customWidth="1"/>
    <col min="11424" max="11424" width="13.140625" style="14" customWidth="1"/>
    <col min="11425" max="11425" width="12.28515625" style="14" customWidth="1"/>
    <col min="11426" max="11663" width="9.140625" style="14"/>
    <col min="11664" max="11664" width="1.42578125" style="14" customWidth="1"/>
    <col min="11665" max="11665" width="59.5703125" style="14" customWidth="1"/>
    <col min="11666" max="11666" width="9.140625" style="14" customWidth="1"/>
    <col min="11667" max="11668" width="3.85546875" style="14" customWidth="1"/>
    <col min="11669" max="11669" width="10.5703125" style="14" customWidth="1"/>
    <col min="11670" max="11670" width="3.85546875" style="14" customWidth="1"/>
    <col min="11671" max="11673" width="14.42578125" style="14" customWidth="1"/>
    <col min="11674" max="11674" width="4.140625" style="14" customWidth="1"/>
    <col min="11675" max="11675" width="15" style="14" customWidth="1"/>
    <col min="11676" max="11677" width="9.140625" style="14" customWidth="1"/>
    <col min="11678" max="11678" width="11.5703125" style="14" customWidth="1"/>
    <col min="11679" max="11679" width="18.140625" style="14" customWidth="1"/>
    <col min="11680" max="11680" width="13.140625" style="14" customWidth="1"/>
    <col min="11681" max="11681" width="12.28515625" style="14" customWidth="1"/>
    <col min="11682" max="11919" width="9.140625" style="14"/>
    <col min="11920" max="11920" width="1.42578125" style="14" customWidth="1"/>
    <col min="11921" max="11921" width="59.5703125" style="14" customWidth="1"/>
    <col min="11922" max="11922" width="9.140625" style="14" customWidth="1"/>
    <col min="11923" max="11924" width="3.85546875" style="14" customWidth="1"/>
    <col min="11925" max="11925" width="10.5703125" style="14" customWidth="1"/>
    <col min="11926" max="11926" width="3.85546875" style="14" customWidth="1"/>
    <col min="11927" max="11929" width="14.42578125" style="14" customWidth="1"/>
    <col min="11930" max="11930" width="4.140625" style="14" customWidth="1"/>
    <col min="11931" max="11931" width="15" style="14" customWidth="1"/>
    <col min="11932" max="11933" width="9.140625" style="14" customWidth="1"/>
    <col min="11934" max="11934" width="11.5703125" style="14" customWidth="1"/>
    <col min="11935" max="11935" width="18.140625" style="14" customWidth="1"/>
    <col min="11936" max="11936" width="13.140625" style="14" customWidth="1"/>
    <col min="11937" max="11937" width="12.28515625" style="14" customWidth="1"/>
    <col min="11938" max="12175" width="9.140625" style="14"/>
    <col min="12176" max="12176" width="1.42578125" style="14" customWidth="1"/>
    <col min="12177" max="12177" width="59.5703125" style="14" customWidth="1"/>
    <col min="12178" max="12178" width="9.140625" style="14" customWidth="1"/>
    <col min="12179" max="12180" width="3.85546875" style="14" customWidth="1"/>
    <col min="12181" max="12181" width="10.5703125" style="14" customWidth="1"/>
    <col min="12182" max="12182" width="3.85546875" style="14" customWidth="1"/>
    <col min="12183" max="12185" width="14.42578125" style="14" customWidth="1"/>
    <col min="12186" max="12186" width="4.140625" style="14" customWidth="1"/>
    <col min="12187" max="12187" width="15" style="14" customWidth="1"/>
    <col min="12188" max="12189" width="9.140625" style="14" customWidth="1"/>
    <col min="12190" max="12190" width="11.5703125" style="14" customWidth="1"/>
    <col min="12191" max="12191" width="18.140625" style="14" customWidth="1"/>
    <col min="12192" max="12192" width="13.140625" style="14" customWidth="1"/>
    <col min="12193" max="12193" width="12.28515625" style="14" customWidth="1"/>
    <col min="12194" max="12431" width="9.140625" style="14"/>
    <col min="12432" max="12432" width="1.42578125" style="14" customWidth="1"/>
    <col min="12433" max="12433" width="59.5703125" style="14" customWidth="1"/>
    <col min="12434" max="12434" width="9.140625" style="14" customWidth="1"/>
    <col min="12435" max="12436" width="3.85546875" style="14" customWidth="1"/>
    <col min="12437" max="12437" width="10.5703125" style="14" customWidth="1"/>
    <col min="12438" max="12438" width="3.85546875" style="14" customWidth="1"/>
    <col min="12439" max="12441" width="14.42578125" style="14" customWidth="1"/>
    <col min="12442" max="12442" width="4.140625" style="14" customWidth="1"/>
    <col min="12443" max="12443" width="15" style="14" customWidth="1"/>
    <col min="12444" max="12445" width="9.140625" style="14" customWidth="1"/>
    <col min="12446" max="12446" width="11.5703125" style="14" customWidth="1"/>
    <col min="12447" max="12447" width="18.140625" style="14" customWidth="1"/>
    <col min="12448" max="12448" width="13.140625" style="14" customWidth="1"/>
    <col min="12449" max="12449" width="12.28515625" style="14" customWidth="1"/>
    <col min="12450" max="12687" width="9.140625" style="14"/>
    <col min="12688" max="12688" width="1.42578125" style="14" customWidth="1"/>
    <col min="12689" max="12689" width="59.5703125" style="14" customWidth="1"/>
    <col min="12690" max="12690" width="9.140625" style="14" customWidth="1"/>
    <col min="12691" max="12692" width="3.85546875" style="14" customWidth="1"/>
    <col min="12693" max="12693" width="10.5703125" style="14" customWidth="1"/>
    <col min="12694" max="12694" width="3.85546875" style="14" customWidth="1"/>
    <col min="12695" max="12697" width="14.42578125" style="14" customWidth="1"/>
    <col min="12698" max="12698" width="4.140625" style="14" customWidth="1"/>
    <col min="12699" max="12699" width="15" style="14" customWidth="1"/>
    <col min="12700" max="12701" width="9.140625" style="14" customWidth="1"/>
    <col min="12702" max="12702" width="11.5703125" style="14" customWidth="1"/>
    <col min="12703" max="12703" width="18.140625" style="14" customWidth="1"/>
    <col min="12704" max="12704" width="13.140625" style="14" customWidth="1"/>
    <col min="12705" max="12705" width="12.28515625" style="14" customWidth="1"/>
    <col min="12706" max="12943" width="9.140625" style="14"/>
    <col min="12944" max="12944" width="1.42578125" style="14" customWidth="1"/>
    <col min="12945" max="12945" width="59.5703125" style="14" customWidth="1"/>
    <col min="12946" max="12946" width="9.140625" style="14" customWidth="1"/>
    <col min="12947" max="12948" width="3.85546875" style="14" customWidth="1"/>
    <col min="12949" max="12949" width="10.5703125" style="14" customWidth="1"/>
    <col min="12950" max="12950" width="3.85546875" style="14" customWidth="1"/>
    <col min="12951" max="12953" width="14.42578125" style="14" customWidth="1"/>
    <col min="12954" max="12954" width="4.140625" style="14" customWidth="1"/>
    <col min="12955" max="12955" width="15" style="14" customWidth="1"/>
    <col min="12956" max="12957" width="9.140625" style="14" customWidth="1"/>
    <col min="12958" max="12958" width="11.5703125" style="14" customWidth="1"/>
    <col min="12959" max="12959" width="18.140625" style="14" customWidth="1"/>
    <col min="12960" max="12960" width="13.140625" style="14" customWidth="1"/>
    <col min="12961" max="12961" width="12.28515625" style="14" customWidth="1"/>
    <col min="12962" max="13199" width="9.140625" style="14"/>
    <col min="13200" max="13200" width="1.42578125" style="14" customWidth="1"/>
    <col min="13201" max="13201" width="59.5703125" style="14" customWidth="1"/>
    <col min="13202" max="13202" width="9.140625" style="14" customWidth="1"/>
    <col min="13203" max="13204" width="3.85546875" style="14" customWidth="1"/>
    <col min="13205" max="13205" width="10.5703125" style="14" customWidth="1"/>
    <col min="13206" max="13206" width="3.85546875" style="14" customWidth="1"/>
    <col min="13207" max="13209" width="14.42578125" style="14" customWidth="1"/>
    <col min="13210" max="13210" width="4.140625" style="14" customWidth="1"/>
    <col min="13211" max="13211" width="15" style="14" customWidth="1"/>
    <col min="13212" max="13213" width="9.140625" style="14" customWidth="1"/>
    <col min="13214" max="13214" width="11.5703125" style="14" customWidth="1"/>
    <col min="13215" max="13215" width="18.140625" style="14" customWidth="1"/>
    <col min="13216" max="13216" width="13.140625" style="14" customWidth="1"/>
    <col min="13217" max="13217" width="12.28515625" style="14" customWidth="1"/>
    <col min="13218" max="13455" width="9.140625" style="14"/>
    <col min="13456" max="13456" width="1.42578125" style="14" customWidth="1"/>
    <col min="13457" max="13457" width="59.5703125" style="14" customWidth="1"/>
    <col min="13458" max="13458" width="9.140625" style="14" customWidth="1"/>
    <col min="13459" max="13460" width="3.85546875" style="14" customWidth="1"/>
    <col min="13461" max="13461" width="10.5703125" style="14" customWidth="1"/>
    <col min="13462" max="13462" width="3.85546875" style="14" customWidth="1"/>
    <col min="13463" max="13465" width="14.42578125" style="14" customWidth="1"/>
    <col min="13466" max="13466" width="4.140625" style="14" customWidth="1"/>
    <col min="13467" max="13467" width="15" style="14" customWidth="1"/>
    <col min="13468" max="13469" width="9.140625" style="14" customWidth="1"/>
    <col min="13470" max="13470" width="11.5703125" style="14" customWidth="1"/>
    <col min="13471" max="13471" width="18.140625" style="14" customWidth="1"/>
    <col min="13472" max="13472" width="13.140625" style="14" customWidth="1"/>
    <col min="13473" max="13473" width="12.28515625" style="14" customWidth="1"/>
    <col min="13474" max="13711" width="9.140625" style="14"/>
    <col min="13712" max="13712" width="1.42578125" style="14" customWidth="1"/>
    <col min="13713" max="13713" width="59.5703125" style="14" customWidth="1"/>
    <col min="13714" max="13714" width="9.140625" style="14" customWidth="1"/>
    <col min="13715" max="13716" width="3.85546875" style="14" customWidth="1"/>
    <col min="13717" max="13717" width="10.5703125" style="14" customWidth="1"/>
    <col min="13718" max="13718" width="3.85546875" style="14" customWidth="1"/>
    <col min="13719" max="13721" width="14.42578125" style="14" customWidth="1"/>
    <col min="13722" max="13722" width="4.140625" style="14" customWidth="1"/>
    <col min="13723" max="13723" width="15" style="14" customWidth="1"/>
    <col min="13724" max="13725" width="9.140625" style="14" customWidth="1"/>
    <col min="13726" max="13726" width="11.5703125" style="14" customWidth="1"/>
    <col min="13727" max="13727" width="18.140625" style="14" customWidth="1"/>
    <col min="13728" max="13728" width="13.140625" style="14" customWidth="1"/>
    <col min="13729" max="13729" width="12.28515625" style="14" customWidth="1"/>
    <col min="13730" max="13967" width="9.140625" style="14"/>
    <col min="13968" max="13968" width="1.42578125" style="14" customWidth="1"/>
    <col min="13969" max="13969" width="59.5703125" style="14" customWidth="1"/>
    <col min="13970" max="13970" width="9.140625" style="14" customWidth="1"/>
    <col min="13971" max="13972" width="3.85546875" style="14" customWidth="1"/>
    <col min="13973" max="13973" width="10.5703125" style="14" customWidth="1"/>
    <col min="13974" max="13974" width="3.85546875" style="14" customWidth="1"/>
    <col min="13975" max="13977" width="14.42578125" style="14" customWidth="1"/>
    <col min="13978" max="13978" width="4.140625" style="14" customWidth="1"/>
    <col min="13979" max="13979" width="15" style="14" customWidth="1"/>
    <col min="13980" max="13981" width="9.140625" style="14" customWidth="1"/>
    <col min="13982" max="13982" width="11.5703125" style="14" customWidth="1"/>
    <col min="13983" max="13983" width="18.140625" style="14" customWidth="1"/>
    <col min="13984" max="13984" width="13.140625" style="14" customWidth="1"/>
    <col min="13985" max="13985" width="12.28515625" style="14" customWidth="1"/>
    <col min="13986" max="14223" width="9.140625" style="14"/>
    <col min="14224" max="14224" width="1.42578125" style="14" customWidth="1"/>
    <col min="14225" max="14225" width="59.5703125" style="14" customWidth="1"/>
    <col min="14226" max="14226" width="9.140625" style="14" customWidth="1"/>
    <col min="14227" max="14228" width="3.85546875" style="14" customWidth="1"/>
    <col min="14229" max="14229" width="10.5703125" style="14" customWidth="1"/>
    <col min="14230" max="14230" width="3.85546875" style="14" customWidth="1"/>
    <col min="14231" max="14233" width="14.42578125" style="14" customWidth="1"/>
    <col min="14234" max="14234" width="4.140625" style="14" customWidth="1"/>
    <col min="14235" max="14235" width="15" style="14" customWidth="1"/>
    <col min="14236" max="14237" width="9.140625" style="14" customWidth="1"/>
    <col min="14238" max="14238" width="11.5703125" style="14" customWidth="1"/>
    <col min="14239" max="14239" width="18.140625" style="14" customWidth="1"/>
    <col min="14240" max="14240" width="13.140625" style="14" customWidth="1"/>
    <col min="14241" max="14241" width="12.28515625" style="14" customWidth="1"/>
    <col min="14242" max="14479" width="9.140625" style="14"/>
    <col min="14480" max="14480" width="1.42578125" style="14" customWidth="1"/>
    <col min="14481" max="14481" width="59.5703125" style="14" customWidth="1"/>
    <col min="14482" max="14482" width="9.140625" style="14" customWidth="1"/>
    <col min="14483" max="14484" width="3.85546875" style="14" customWidth="1"/>
    <col min="14485" max="14485" width="10.5703125" style="14" customWidth="1"/>
    <col min="14486" max="14486" width="3.85546875" style="14" customWidth="1"/>
    <col min="14487" max="14489" width="14.42578125" style="14" customWidth="1"/>
    <col min="14490" max="14490" width="4.140625" style="14" customWidth="1"/>
    <col min="14491" max="14491" width="15" style="14" customWidth="1"/>
    <col min="14492" max="14493" width="9.140625" style="14" customWidth="1"/>
    <col min="14494" max="14494" width="11.5703125" style="14" customWidth="1"/>
    <col min="14495" max="14495" width="18.140625" style="14" customWidth="1"/>
    <col min="14496" max="14496" width="13.140625" style="14" customWidth="1"/>
    <col min="14497" max="14497" width="12.28515625" style="14" customWidth="1"/>
    <col min="14498" max="14735" width="9.140625" style="14"/>
    <col min="14736" max="14736" width="1.42578125" style="14" customWidth="1"/>
    <col min="14737" max="14737" width="59.5703125" style="14" customWidth="1"/>
    <col min="14738" max="14738" width="9.140625" style="14" customWidth="1"/>
    <col min="14739" max="14740" width="3.85546875" style="14" customWidth="1"/>
    <col min="14741" max="14741" width="10.5703125" style="14" customWidth="1"/>
    <col min="14742" max="14742" width="3.85546875" style="14" customWidth="1"/>
    <col min="14743" max="14745" width="14.42578125" style="14" customWidth="1"/>
    <col min="14746" max="14746" width="4.140625" style="14" customWidth="1"/>
    <col min="14747" max="14747" width="15" style="14" customWidth="1"/>
    <col min="14748" max="14749" width="9.140625" style="14" customWidth="1"/>
    <col min="14750" max="14750" width="11.5703125" style="14" customWidth="1"/>
    <col min="14751" max="14751" width="18.140625" style="14" customWidth="1"/>
    <col min="14752" max="14752" width="13.140625" style="14" customWidth="1"/>
    <col min="14753" max="14753" width="12.28515625" style="14" customWidth="1"/>
    <col min="14754" max="14991" width="9.140625" style="14"/>
    <col min="14992" max="14992" width="1.42578125" style="14" customWidth="1"/>
    <col min="14993" max="14993" width="59.5703125" style="14" customWidth="1"/>
    <col min="14994" max="14994" width="9.140625" style="14" customWidth="1"/>
    <col min="14995" max="14996" width="3.85546875" style="14" customWidth="1"/>
    <col min="14997" max="14997" width="10.5703125" style="14" customWidth="1"/>
    <col min="14998" max="14998" width="3.85546875" style="14" customWidth="1"/>
    <col min="14999" max="15001" width="14.42578125" style="14" customWidth="1"/>
    <col min="15002" max="15002" width="4.140625" style="14" customWidth="1"/>
    <col min="15003" max="15003" width="15" style="14" customWidth="1"/>
    <col min="15004" max="15005" width="9.140625" style="14" customWidth="1"/>
    <col min="15006" max="15006" width="11.5703125" style="14" customWidth="1"/>
    <col min="15007" max="15007" width="18.140625" style="14" customWidth="1"/>
    <col min="15008" max="15008" width="13.140625" style="14" customWidth="1"/>
    <col min="15009" max="15009" width="12.28515625" style="14" customWidth="1"/>
    <col min="15010" max="15247" width="9.140625" style="14"/>
    <col min="15248" max="15248" width="1.42578125" style="14" customWidth="1"/>
    <col min="15249" max="15249" width="59.5703125" style="14" customWidth="1"/>
    <col min="15250" max="15250" width="9.140625" style="14" customWidth="1"/>
    <col min="15251" max="15252" width="3.85546875" style="14" customWidth="1"/>
    <col min="15253" max="15253" width="10.5703125" style="14" customWidth="1"/>
    <col min="15254" max="15254" width="3.85546875" style="14" customWidth="1"/>
    <col min="15255" max="15257" width="14.42578125" style="14" customWidth="1"/>
    <col min="15258" max="15258" width="4.140625" style="14" customWidth="1"/>
    <col min="15259" max="15259" width="15" style="14" customWidth="1"/>
    <col min="15260" max="15261" width="9.140625" style="14" customWidth="1"/>
    <col min="15262" max="15262" width="11.5703125" style="14" customWidth="1"/>
    <col min="15263" max="15263" width="18.140625" style="14" customWidth="1"/>
    <col min="15264" max="15264" width="13.140625" style="14" customWidth="1"/>
    <col min="15265" max="15265" width="12.28515625" style="14" customWidth="1"/>
    <col min="15266" max="15503" width="9.140625" style="14"/>
    <col min="15504" max="15504" width="1.42578125" style="14" customWidth="1"/>
    <col min="15505" max="15505" width="59.5703125" style="14" customWidth="1"/>
    <col min="15506" max="15506" width="9.140625" style="14" customWidth="1"/>
    <col min="15507" max="15508" width="3.85546875" style="14" customWidth="1"/>
    <col min="15509" max="15509" width="10.5703125" style="14" customWidth="1"/>
    <col min="15510" max="15510" width="3.85546875" style="14" customWidth="1"/>
    <col min="15511" max="15513" width="14.42578125" style="14" customWidth="1"/>
    <col min="15514" max="15514" width="4.140625" style="14" customWidth="1"/>
    <col min="15515" max="15515" width="15" style="14" customWidth="1"/>
    <col min="15516" max="15517" width="9.140625" style="14" customWidth="1"/>
    <col min="15518" max="15518" width="11.5703125" style="14" customWidth="1"/>
    <col min="15519" max="15519" width="18.140625" style="14" customWidth="1"/>
    <col min="15520" max="15520" width="13.140625" style="14" customWidth="1"/>
    <col min="15521" max="15521" width="12.28515625" style="14" customWidth="1"/>
    <col min="15522" max="15759" width="9.140625" style="14"/>
    <col min="15760" max="15760" width="1.42578125" style="14" customWidth="1"/>
    <col min="15761" max="15761" width="59.5703125" style="14" customWidth="1"/>
    <col min="15762" max="15762" width="9.140625" style="14" customWidth="1"/>
    <col min="15763" max="15764" width="3.85546875" style="14" customWidth="1"/>
    <col min="15765" max="15765" width="10.5703125" style="14" customWidth="1"/>
    <col min="15766" max="15766" width="3.85546875" style="14" customWidth="1"/>
    <col min="15767" max="15769" width="14.42578125" style="14" customWidth="1"/>
    <col min="15770" max="15770" width="4.140625" style="14" customWidth="1"/>
    <col min="15771" max="15771" width="15" style="14" customWidth="1"/>
    <col min="15772" max="15773" width="9.140625" style="14" customWidth="1"/>
    <col min="15774" max="15774" width="11.5703125" style="14" customWidth="1"/>
    <col min="15775" max="15775" width="18.140625" style="14" customWidth="1"/>
    <col min="15776" max="15776" width="13.140625" style="14" customWidth="1"/>
    <col min="15777" max="15777" width="12.28515625" style="14" customWidth="1"/>
    <col min="15778" max="16015" width="9.140625" style="14"/>
    <col min="16016" max="16016" width="1.42578125" style="14" customWidth="1"/>
    <col min="16017" max="16017" width="59.5703125" style="14" customWidth="1"/>
    <col min="16018" max="16018" width="9.140625" style="14" customWidth="1"/>
    <col min="16019" max="16020" width="3.85546875" style="14" customWidth="1"/>
    <col min="16021" max="16021" width="10.5703125" style="14" customWidth="1"/>
    <col min="16022" max="16022" width="3.85546875" style="14" customWidth="1"/>
    <col min="16023" max="16025" width="14.42578125" style="14" customWidth="1"/>
    <col min="16026" max="16026" width="4.140625" style="14" customWidth="1"/>
    <col min="16027" max="16027" width="15" style="14" customWidth="1"/>
    <col min="16028" max="16029" width="9.140625" style="14" customWidth="1"/>
    <col min="16030" max="16030" width="11.5703125" style="14" customWidth="1"/>
    <col min="16031" max="16031" width="18.140625" style="14" customWidth="1"/>
    <col min="16032" max="16032" width="13.140625" style="14" customWidth="1"/>
    <col min="16033" max="16033" width="12.28515625" style="14" customWidth="1"/>
    <col min="16034" max="16384" width="9.140625" style="14"/>
  </cols>
  <sheetData>
    <row r="1" spans="1:15" ht="15.75" customHeight="1" x14ac:dyDescent="0.25">
      <c r="A1" s="90"/>
      <c r="E1" s="14"/>
      <c r="F1" s="14"/>
      <c r="G1" s="14"/>
      <c r="I1" s="104" t="s">
        <v>222</v>
      </c>
      <c r="J1" s="104"/>
      <c r="K1" s="104"/>
      <c r="L1" s="104"/>
      <c r="M1" s="104"/>
    </row>
    <row r="2" spans="1:15" ht="32.25" customHeight="1" x14ac:dyDescent="0.25">
      <c r="E2" s="14"/>
      <c r="F2" s="20"/>
      <c r="G2" s="20"/>
      <c r="H2" s="20"/>
      <c r="I2" s="106" t="s">
        <v>302</v>
      </c>
      <c r="J2" s="106"/>
      <c r="K2" s="106"/>
      <c r="L2" s="106"/>
      <c r="M2" s="106"/>
    </row>
    <row r="3" spans="1:15" ht="32.25" customHeight="1" x14ac:dyDescent="0.25">
      <c r="A3" s="103" t="s">
        <v>301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5" s="44" customFormat="1" ht="20.25" customHeight="1" x14ac:dyDescent="0.25">
      <c r="A4" s="71"/>
      <c r="B4" s="41"/>
      <c r="C4" s="41"/>
      <c r="D4" s="41"/>
      <c r="E4" s="42"/>
      <c r="F4" s="42"/>
      <c r="G4" s="42"/>
      <c r="H4" s="71"/>
      <c r="I4" s="42"/>
      <c r="J4" s="43"/>
      <c r="K4" s="43"/>
      <c r="L4" s="105" t="s">
        <v>296</v>
      </c>
      <c r="M4" s="105"/>
    </row>
    <row r="5" spans="1:15" ht="84.75" customHeight="1" x14ac:dyDescent="0.25">
      <c r="A5" s="69" t="s">
        <v>0</v>
      </c>
      <c r="B5" s="69"/>
      <c r="C5" s="69"/>
      <c r="D5" s="69"/>
      <c r="E5" s="69" t="s">
        <v>1</v>
      </c>
      <c r="F5" s="70" t="s">
        <v>2</v>
      </c>
      <c r="G5" s="70" t="s">
        <v>3</v>
      </c>
      <c r="H5" s="96" t="s">
        <v>4</v>
      </c>
      <c r="I5" s="70" t="s">
        <v>5</v>
      </c>
      <c r="J5" s="102" t="s">
        <v>223</v>
      </c>
      <c r="K5" s="102" t="s">
        <v>298</v>
      </c>
      <c r="L5" s="102" t="s">
        <v>300</v>
      </c>
      <c r="M5" s="102" t="s">
        <v>297</v>
      </c>
      <c r="N5" s="2"/>
    </row>
    <row r="6" spans="1:15" ht="16.5" hidden="1" customHeight="1" x14ac:dyDescent="0.25">
      <c r="A6" s="93"/>
      <c r="B6" s="93"/>
      <c r="C6" s="93"/>
      <c r="D6" s="93"/>
      <c r="E6" s="93"/>
      <c r="F6" s="3"/>
      <c r="G6" s="3"/>
      <c r="H6" s="4"/>
      <c r="I6" s="3"/>
      <c r="J6" s="17"/>
      <c r="K6" s="17"/>
      <c r="L6" s="17"/>
      <c r="M6" s="12" t="s">
        <v>245</v>
      </c>
    </row>
    <row r="7" spans="1:15" ht="28.5" x14ac:dyDescent="0.25">
      <c r="A7" s="72" t="s">
        <v>6</v>
      </c>
      <c r="B7" s="34"/>
      <c r="C7" s="34"/>
      <c r="D7" s="34"/>
      <c r="E7" s="34">
        <v>851</v>
      </c>
      <c r="F7" s="3"/>
      <c r="G7" s="3"/>
      <c r="H7" s="4"/>
      <c r="I7" s="3"/>
      <c r="J7" s="24">
        <f t="shared" ref="J7" si="0">J8+J66+J75+J87+J121+J145+J187+J212</f>
        <v>77484437.74000001</v>
      </c>
      <c r="K7" s="24">
        <f t="shared" ref="K7" si="1">K8+K66+K75+K87+K121+K145+K187+K212</f>
        <v>80204906.74000001</v>
      </c>
      <c r="L7" s="24">
        <f t="shared" ref="L7" si="2">L8+L66+L75+L87+L121+L145+L187+L212</f>
        <v>26799317.770000003</v>
      </c>
      <c r="M7" s="91">
        <f t="shared" ref="M7:M8" si="3">L7/K7*100</f>
        <v>33.413563906850818</v>
      </c>
      <c r="O7" s="95"/>
    </row>
    <row r="8" spans="1:15" s="45" customFormat="1" ht="28.5" x14ac:dyDescent="0.25">
      <c r="A8" s="72" t="s">
        <v>10</v>
      </c>
      <c r="B8" s="46"/>
      <c r="C8" s="46"/>
      <c r="D8" s="46"/>
      <c r="E8" s="93">
        <v>851</v>
      </c>
      <c r="F8" s="23" t="s">
        <v>11</v>
      </c>
      <c r="G8" s="23"/>
      <c r="H8" s="38"/>
      <c r="I8" s="23"/>
      <c r="J8" s="36">
        <f t="shared" ref="J8:L8" si="4">J9+J29+J33+J37</f>
        <v>24943467</v>
      </c>
      <c r="K8" s="36">
        <f t="shared" ref="K8" si="5">K9+K29+K33+K37</f>
        <v>24943467</v>
      </c>
      <c r="L8" s="36">
        <f t="shared" si="4"/>
        <v>10044647.35</v>
      </c>
      <c r="M8" s="91">
        <f t="shared" si="3"/>
        <v>40.269651969391425</v>
      </c>
      <c r="O8" s="95"/>
    </row>
    <row r="9" spans="1:15" s="32" customFormat="1" ht="121.5" customHeight="1" x14ac:dyDescent="0.25">
      <c r="A9" s="6" t="s">
        <v>12</v>
      </c>
      <c r="B9" s="88"/>
      <c r="C9" s="88"/>
      <c r="D9" s="88"/>
      <c r="E9" s="93">
        <v>851</v>
      </c>
      <c r="F9" s="27" t="s">
        <v>11</v>
      </c>
      <c r="G9" s="27" t="s">
        <v>13</v>
      </c>
      <c r="H9" s="33"/>
      <c r="I9" s="27"/>
      <c r="J9" s="31">
        <f t="shared" ref="J9:L9" si="6">J10+J13+J26+J20+J23</f>
        <v>20324562</v>
      </c>
      <c r="K9" s="31">
        <f t="shared" ref="K9" si="7">K10+K13+K26+K20+K23</f>
        <v>20324562</v>
      </c>
      <c r="L9" s="31">
        <f t="shared" si="6"/>
        <v>8323756.2000000002</v>
      </c>
      <c r="M9" s="91">
        <f>L9/K9*100</f>
        <v>40.954172591763601</v>
      </c>
      <c r="O9" s="95"/>
    </row>
    <row r="10" spans="1:15" ht="105" x14ac:dyDescent="0.25">
      <c r="A10" s="94" t="s">
        <v>14</v>
      </c>
      <c r="B10" s="89"/>
      <c r="C10" s="89"/>
      <c r="D10" s="89"/>
      <c r="E10" s="93">
        <v>851</v>
      </c>
      <c r="F10" s="3" t="s">
        <v>11</v>
      </c>
      <c r="G10" s="3" t="s">
        <v>13</v>
      </c>
      <c r="H10" s="4" t="s">
        <v>15</v>
      </c>
      <c r="I10" s="3"/>
      <c r="J10" s="30">
        <f t="shared" ref="J10:L11" si="8">J11</f>
        <v>1306200</v>
      </c>
      <c r="K10" s="30">
        <f t="shared" si="8"/>
        <v>1306200</v>
      </c>
      <c r="L10" s="30">
        <f t="shared" si="8"/>
        <v>500333.18</v>
      </c>
      <c r="M10" s="91">
        <f t="shared" ref="M10:M73" si="9">L10/K10*100</f>
        <v>38.304484764967079</v>
      </c>
      <c r="O10" s="95"/>
    </row>
    <row r="11" spans="1:15" ht="151.5" customHeight="1" x14ac:dyDescent="0.25">
      <c r="A11" s="94" t="s">
        <v>16</v>
      </c>
      <c r="B11" s="89"/>
      <c r="C11" s="89"/>
      <c r="D11" s="89"/>
      <c r="E11" s="93">
        <v>851</v>
      </c>
      <c r="F11" s="3" t="s">
        <v>17</v>
      </c>
      <c r="G11" s="3" t="s">
        <v>13</v>
      </c>
      <c r="H11" s="4" t="s">
        <v>15</v>
      </c>
      <c r="I11" s="3" t="s">
        <v>18</v>
      </c>
      <c r="J11" s="30">
        <f t="shared" si="8"/>
        <v>1306200</v>
      </c>
      <c r="K11" s="30">
        <f t="shared" si="8"/>
        <v>1306200</v>
      </c>
      <c r="L11" s="30">
        <f t="shared" si="8"/>
        <v>500333.18</v>
      </c>
      <c r="M11" s="91">
        <f t="shared" si="9"/>
        <v>38.304484764967079</v>
      </c>
      <c r="O11" s="95"/>
    </row>
    <row r="12" spans="1:15" ht="50.25" customHeight="1" x14ac:dyDescent="0.25">
      <c r="A12" s="94" t="s">
        <v>8</v>
      </c>
      <c r="B12" s="94"/>
      <c r="C12" s="94"/>
      <c r="D12" s="94"/>
      <c r="E12" s="93">
        <v>851</v>
      </c>
      <c r="F12" s="3" t="s">
        <v>11</v>
      </c>
      <c r="G12" s="3" t="s">
        <v>13</v>
      </c>
      <c r="H12" s="4" t="s">
        <v>15</v>
      </c>
      <c r="I12" s="3" t="s">
        <v>19</v>
      </c>
      <c r="J12" s="30">
        <f>1010900+295300</f>
        <v>1306200</v>
      </c>
      <c r="K12" s="30">
        <f>1004100+302100</f>
        <v>1306200</v>
      </c>
      <c r="L12" s="30">
        <f>94933.18+405400</f>
        <v>500333.18</v>
      </c>
      <c r="M12" s="91">
        <f t="shared" si="9"/>
        <v>38.304484764967079</v>
      </c>
      <c r="O12" s="95"/>
    </row>
    <row r="13" spans="1:15" ht="61.5" customHeight="1" x14ac:dyDescent="0.25">
      <c r="A13" s="94" t="s">
        <v>20</v>
      </c>
      <c r="B13" s="94"/>
      <c r="C13" s="93"/>
      <c r="D13" s="93"/>
      <c r="E13" s="93">
        <v>851</v>
      </c>
      <c r="F13" s="3" t="s">
        <v>17</v>
      </c>
      <c r="G13" s="3" t="s">
        <v>13</v>
      </c>
      <c r="H13" s="4" t="s">
        <v>21</v>
      </c>
      <c r="I13" s="3"/>
      <c r="J13" s="30">
        <f t="shared" ref="J13:L13" si="10">J14+J16+J18</f>
        <v>18560266</v>
      </c>
      <c r="K13" s="30">
        <f t="shared" ref="K13" si="11">K14+K16+K18</f>
        <v>18560266</v>
      </c>
      <c r="L13" s="30">
        <f t="shared" si="10"/>
        <v>7461562.4800000004</v>
      </c>
      <c r="M13" s="91">
        <f t="shared" si="9"/>
        <v>40.201807883572357</v>
      </c>
      <c r="O13" s="95"/>
    </row>
    <row r="14" spans="1:15" ht="154.5" customHeight="1" x14ac:dyDescent="0.25">
      <c r="A14" s="94" t="s">
        <v>16</v>
      </c>
      <c r="B14" s="93"/>
      <c r="C14" s="93"/>
      <c r="D14" s="93"/>
      <c r="E14" s="93">
        <v>851</v>
      </c>
      <c r="F14" s="3" t="s">
        <v>11</v>
      </c>
      <c r="G14" s="3" t="s">
        <v>13</v>
      </c>
      <c r="H14" s="4" t="s">
        <v>21</v>
      </c>
      <c r="I14" s="3" t="s">
        <v>18</v>
      </c>
      <c r="J14" s="30">
        <f t="shared" ref="J14:L14" si="12">J15</f>
        <v>13698300</v>
      </c>
      <c r="K14" s="30">
        <f t="shared" si="12"/>
        <v>13698300</v>
      </c>
      <c r="L14" s="30">
        <f t="shared" si="12"/>
        <v>5322226.42</v>
      </c>
      <c r="M14" s="91">
        <f t="shared" si="9"/>
        <v>38.853189227860391</v>
      </c>
      <c r="O14" s="95"/>
    </row>
    <row r="15" spans="1:15" ht="45.75" customHeight="1" x14ac:dyDescent="0.25">
      <c r="A15" s="94" t="s">
        <v>8</v>
      </c>
      <c r="B15" s="93"/>
      <c r="C15" s="93"/>
      <c r="D15" s="93"/>
      <c r="E15" s="93">
        <v>851</v>
      </c>
      <c r="F15" s="3" t="s">
        <v>11</v>
      </c>
      <c r="G15" s="3" t="s">
        <v>13</v>
      </c>
      <c r="H15" s="4" t="s">
        <v>21</v>
      </c>
      <c r="I15" s="3" t="s">
        <v>19</v>
      </c>
      <c r="J15" s="30">
        <f>11837300+1861000</f>
        <v>13698300</v>
      </c>
      <c r="K15" s="30">
        <f>10481500+109400+3107400</f>
        <v>13698300</v>
      </c>
      <c r="L15" s="30">
        <f>4206175.4+13240+1102811.02</f>
        <v>5322226.42</v>
      </c>
      <c r="M15" s="91">
        <f t="shared" si="9"/>
        <v>38.853189227860391</v>
      </c>
      <c r="O15" s="95"/>
    </row>
    <row r="16" spans="1:15" ht="60" x14ac:dyDescent="0.25">
      <c r="A16" s="89" t="s">
        <v>22</v>
      </c>
      <c r="B16" s="93"/>
      <c r="C16" s="93"/>
      <c r="D16" s="93"/>
      <c r="E16" s="93">
        <v>851</v>
      </c>
      <c r="F16" s="3" t="s">
        <v>11</v>
      </c>
      <c r="G16" s="3" t="s">
        <v>13</v>
      </c>
      <c r="H16" s="4" t="s">
        <v>21</v>
      </c>
      <c r="I16" s="3" t="s">
        <v>23</v>
      </c>
      <c r="J16" s="30">
        <f t="shared" ref="J16:L16" si="13">J17</f>
        <v>4694366</v>
      </c>
      <c r="K16" s="30">
        <f t="shared" si="13"/>
        <v>4694366</v>
      </c>
      <c r="L16" s="30">
        <f t="shared" si="13"/>
        <v>2000484.57</v>
      </c>
      <c r="M16" s="91">
        <f t="shared" si="9"/>
        <v>42.61458458927148</v>
      </c>
      <c r="O16" s="95"/>
    </row>
    <row r="17" spans="1:15" ht="75" x14ac:dyDescent="0.25">
      <c r="A17" s="89" t="s">
        <v>9</v>
      </c>
      <c r="B17" s="93"/>
      <c r="C17" s="93"/>
      <c r="D17" s="93"/>
      <c r="E17" s="93">
        <v>851</v>
      </c>
      <c r="F17" s="3" t="s">
        <v>11</v>
      </c>
      <c r="G17" s="3" t="s">
        <v>13</v>
      </c>
      <c r="H17" s="4" t="s">
        <v>21</v>
      </c>
      <c r="I17" s="3" t="s">
        <v>24</v>
      </c>
      <c r="J17" s="30">
        <v>4694366</v>
      </c>
      <c r="K17" s="30">
        <v>4694366</v>
      </c>
      <c r="L17" s="30">
        <v>2000484.57</v>
      </c>
      <c r="M17" s="91">
        <f t="shared" si="9"/>
        <v>42.61458458927148</v>
      </c>
      <c r="O17" s="95"/>
    </row>
    <row r="18" spans="1:15" ht="30" x14ac:dyDescent="0.25">
      <c r="A18" s="89" t="s">
        <v>25</v>
      </c>
      <c r="B18" s="93"/>
      <c r="C18" s="93"/>
      <c r="D18" s="93"/>
      <c r="E18" s="93">
        <v>851</v>
      </c>
      <c r="F18" s="3" t="s">
        <v>11</v>
      </c>
      <c r="G18" s="3" t="s">
        <v>13</v>
      </c>
      <c r="H18" s="4" t="s">
        <v>21</v>
      </c>
      <c r="I18" s="3" t="s">
        <v>26</v>
      </c>
      <c r="J18" s="30">
        <f t="shared" ref="J18:L18" si="14">J19</f>
        <v>167600</v>
      </c>
      <c r="K18" s="30">
        <f t="shared" si="14"/>
        <v>167600</v>
      </c>
      <c r="L18" s="30">
        <f t="shared" si="14"/>
        <v>138851.49</v>
      </c>
      <c r="M18" s="91">
        <f t="shared" si="9"/>
        <v>82.846951073985679</v>
      </c>
      <c r="O18" s="95"/>
    </row>
    <row r="19" spans="1:15" ht="30" x14ac:dyDescent="0.25">
      <c r="A19" s="89" t="s">
        <v>27</v>
      </c>
      <c r="B19" s="93"/>
      <c r="C19" s="93"/>
      <c r="D19" s="93"/>
      <c r="E19" s="93">
        <v>851</v>
      </c>
      <c r="F19" s="3" t="s">
        <v>11</v>
      </c>
      <c r="G19" s="3" t="s">
        <v>13</v>
      </c>
      <c r="H19" s="4" t="s">
        <v>21</v>
      </c>
      <c r="I19" s="3" t="s">
        <v>28</v>
      </c>
      <c r="J19" s="30">
        <f>167600</f>
        <v>167600</v>
      </c>
      <c r="K19" s="30">
        <f>146700+12500+8400</f>
        <v>167600</v>
      </c>
      <c r="L19" s="30">
        <f>123359+10965+4527.49</f>
        <v>138851.49</v>
      </c>
      <c r="M19" s="91">
        <f t="shared" si="9"/>
        <v>82.846951073985679</v>
      </c>
      <c r="O19" s="95"/>
    </row>
    <row r="20" spans="1:15" ht="62.25" customHeight="1" x14ac:dyDescent="0.25">
      <c r="A20" s="94" t="s">
        <v>237</v>
      </c>
      <c r="B20" s="94"/>
      <c r="C20" s="89"/>
      <c r="D20" s="89"/>
      <c r="E20" s="93">
        <v>851</v>
      </c>
      <c r="F20" s="3" t="s">
        <v>11</v>
      </c>
      <c r="G20" s="3" t="s">
        <v>13</v>
      </c>
      <c r="H20" s="4" t="s">
        <v>31</v>
      </c>
      <c r="I20" s="3"/>
      <c r="J20" s="30">
        <f t="shared" ref="J20:L21" si="15">J21</f>
        <v>390596</v>
      </c>
      <c r="K20" s="30">
        <f t="shared" si="15"/>
        <v>390596</v>
      </c>
      <c r="L20" s="30">
        <f t="shared" si="15"/>
        <v>296860.53999999998</v>
      </c>
      <c r="M20" s="91">
        <f t="shared" si="9"/>
        <v>76.001940624071935</v>
      </c>
      <c r="O20" s="95"/>
    </row>
    <row r="21" spans="1:15" ht="60" x14ac:dyDescent="0.25">
      <c r="A21" s="89" t="s">
        <v>22</v>
      </c>
      <c r="B21" s="89"/>
      <c r="C21" s="89"/>
      <c r="D21" s="89"/>
      <c r="E21" s="93">
        <v>851</v>
      </c>
      <c r="F21" s="3" t="s">
        <v>11</v>
      </c>
      <c r="G21" s="3" t="s">
        <v>13</v>
      </c>
      <c r="H21" s="4" t="s">
        <v>31</v>
      </c>
      <c r="I21" s="3" t="s">
        <v>23</v>
      </c>
      <c r="J21" s="30">
        <f t="shared" si="15"/>
        <v>390596</v>
      </c>
      <c r="K21" s="30">
        <f t="shared" si="15"/>
        <v>390596</v>
      </c>
      <c r="L21" s="30">
        <f t="shared" si="15"/>
        <v>296860.53999999998</v>
      </c>
      <c r="M21" s="91">
        <f t="shared" si="9"/>
        <v>76.001940624071935</v>
      </c>
      <c r="O21" s="95"/>
    </row>
    <row r="22" spans="1:15" ht="75" x14ac:dyDescent="0.25">
      <c r="A22" s="89" t="s">
        <v>9</v>
      </c>
      <c r="B22" s="89"/>
      <c r="C22" s="89"/>
      <c r="D22" s="89"/>
      <c r="E22" s="93">
        <v>851</v>
      </c>
      <c r="F22" s="3" t="s">
        <v>11</v>
      </c>
      <c r="G22" s="3" t="s">
        <v>13</v>
      </c>
      <c r="H22" s="4" t="s">
        <v>31</v>
      </c>
      <c r="I22" s="3" t="s">
        <v>24</v>
      </c>
      <c r="J22" s="30">
        <v>390596</v>
      </c>
      <c r="K22" s="30">
        <v>390596</v>
      </c>
      <c r="L22" s="30">
        <v>296860.53999999998</v>
      </c>
      <c r="M22" s="91">
        <f t="shared" si="9"/>
        <v>76.001940624071935</v>
      </c>
      <c r="O22" s="95"/>
    </row>
    <row r="23" spans="1:15" ht="45" x14ac:dyDescent="0.25">
      <c r="A23" s="94" t="s">
        <v>32</v>
      </c>
      <c r="B23" s="94"/>
      <c r="C23" s="89"/>
      <c r="D23" s="89"/>
      <c r="E23" s="93">
        <v>851</v>
      </c>
      <c r="F23" s="3" t="s">
        <v>11</v>
      </c>
      <c r="G23" s="3" t="s">
        <v>13</v>
      </c>
      <c r="H23" s="4" t="s">
        <v>33</v>
      </c>
      <c r="I23" s="3"/>
      <c r="J23" s="30">
        <f t="shared" ref="J23:L24" si="16">J24</f>
        <v>65000</v>
      </c>
      <c r="K23" s="30">
        <f t="shared" si="16"/>
        <v>65000</v>
      </c>
      <c r="L23" s="30">
        <f t="shared" si="16"/>
        <v>65000</v>
      </c>
      <c r="M23" s="91">
        <f t="shared" si="9"/>
        <v>100</v>
      </c>
      <c r="O23" s="95"/>
    </row>
    <row r="24" spans="1:15" ht="30" x14ac:dyDescent="0.25">
      <c r="A24" s="89" t="s">
        <v>25</v>
      </c>
      <c r="B24" s="89"/>
      <c r="C24" s="89"/>
      <c r="D24" s="89"/>
      <c r="E24" s="93">
        <v>851</v>
      </c>
      <c r="F24" s="3" t="s">
        <v>11</v>
      </c>
      <c r="G24" s="3" t="s">
        <v>13</v>
      </c>
      <c r="H24" s="4" t="s">
        <v>33</v>
      </c>
      <c r="I24" s="3" t="s">
        <v>26</v>
      </c>
      <c r="J24" s="30">
        <f t="shared" si="16"/>
        <v>65000</v>
      </c>
      <c r="K24" s="30">
        <f t="shared" si="16"/>
        <v>65000</v>
      </c>
      <c r="L24" s="30">
        <f t="shared" si="16"/>
        <v>65000</v>
      </c>
      <c r="M24" s="91">
        <f t="shared" si="9"/>
        <v>100</v>
      </c>
      <c r="O24" s="95"/>
    </row>
    <row r="25" spans="1:15" ht="30" x14ac:dyDescent="0.25">
      <c r="A25" s="89" t="s">
        <v>27</v>
      </c>
      <c r="B25" s="89"/>
      <c r="C25" s="89"/>
      <c r="D25" s="89"/>
      <c r="E25" s="93">
        <v>851</v>
      </c>
      <c r="F25" s="3" t="s">
        <v>11</v>
      </c>
      <c r="G25" s="3" t="s">
        <v>13</v>
      </c>
      <c r="H25" s="4" t="s">
        <v>33</v>
      </c>
      <c r="I25" s="3" t="s">
        <v>28</v>
      </c>
      <c r="J25" s="30">
        <v>65000</v>
      </c>
      <c r="K25" s="30">
        <v>65000</v>
      </c>
      <c r="L25" s="30">
        <v>65000</v>
      </c>
      <c r="M25" s="91">
        <f t="shared" si="9"/>
        <v>100</v>
      </c>
      <c r="O25" s="95"/>
    </row>
    <row r="26" spans="1:15" ht="138" customHeight="1" x14ac:dyDescent="0.25">
      <c r="A26" s="94" t="s">
        <v>29</v>
      </c>
      <c r="B26" s="94"/>
      <c r="C26" s="89"/>
      <c r="D26" s="89"/>
      <c r="E26" s="93">
        <v>851</v>
      </c>
      <c r="F26" s="3" t="s">
        <v>11</v>
      </c>
      <c r="G26" s="3" t="s">
        <v>13</v>
      </c>
      <c r="H26" s="4" t="s">
        <v>30</v>
      </c>
      <c r="I26" s="3"/>
      <c r="J26" s="30">
        <f t="shared" ref="J26:L27" si="17">J27</f>
        <v>2500</v>
      </c>
      <c r="K26" s="30">
        <f t="shared" si="17"/>
        <v>2500</v>
      </c>
      <c r="L26" s="30">
        <f t="shared" si="17"/>
        <v>0</v>
      </c>
      <c r="M26" s="91">
        <f t="shared" si="9"/>
        <v>0</v>
      </c>
      <c r="O26" s="95"/>
    </row>
    <row r="27" spans="1:15" ht="60" x14ac:dyDescent="0.25">
      <c r="A27" s="89" t="s">
        <v>22</v>
      </c>
      <c r="B27" s="94"/>
      <c r="C27" s="94"/>
      <c r="D27" s="94"/>
      <c r="E27" s="93">
        <v>851</v>
      </c>
      <c r="F27" s="3" t="s">
        <v>11</v>
      </c>
      <c r="G27" s="3" t="s">
        <v>13</v>
      </c>
      <c r="H27" s="4" t="s">
        <v>30</v>
      </c>
      <c r="I27" s="3" t="s">
        <v>23</v>
      </c>
      <c r="J27" s="30">
        <f t="shared" si="17"/>
        <v>2500</v>
      </c>
      <c r="K27" s="30">
        <f t="shared" si="17"/>
        <v>2500</v>
      </c>
      <c r="L27" s="30">
        <f t="shared" si="17"/>
        <v>0</v>
      </c>
      <c r="M27" s="91">
        <f t="shared" si="9"/>
        <v>0</v>
      </c>
      <c r="O27" s="95"/>
    </row>
    <row r="28" spans="1:15" ht="75" x14ac:dyDescent="0.25">
      <c r="A28" s="89" t="s">
        <v>9</v>
      </c>
      <c r="B28" s="89"/>
      <c r="C28" s="89"/>
      <c r="D28" s="89"/>
      <c r="E28" s="93">
        <v>851</v>
      </c>
      <c r="F28" s="3" t="s">
        <v>11</v>
      </c>
      <c r="G28" s="3" t="s">
        <v>13</v>
      </c>
      <c r="H28" s="4" t="s">
        <v>30</v>
      </c>
      <c r="I28" s="3" t="s">
        <v>24</v>
      </c>
      <c r="J28" s="30">
        <v>2500</v>
      </c>
      <c r="K28" s="30">
        <v>2500</v>
      </c>
      <c r="L28" s="30"/>
      <c r="M28" s="91">
        <f t="shared" si="9"/>
        <v>0</v>
      </c>
      <c r="O28" s="95"/>
    </row>
    <row r="29" spans="1:15" x14ac:dyDescent="0.25">
      <c r="A29" s="6" t="s">
        <v>34</v>
      </c>
      <c r="B29" s="89"/>
      <c r="C29" s="89"/>
      <c r="D29" s="89"/>
      <c r="E29" s="12">
        <v>851</v>
      </c>
      <c r="F29" s="27" t="s">
        <v>11</v>
      </c>
      <c r="G29" s="27" t="s">
        <v>35</v>
      </c>
      <c r="H29" s="33"/>
      <c r="I29" s="27"/>
      <c r="J29" s="31">
        <f t="shared" ref="J29:L31" si="18">J30</f>
        <v>5980</v>
      </c>
      <c r="K29" s="31">
        <f t="shared" si="18"/>
        <v>5980</v>
      </c>
      <c r="L29" s="31">
        <f t="shared" si="18"/>
        <v>0</v>
      </c>
      <c r="M29" s="91">
        <f t="shared" si="9"/>
        <v>0</v>
      </c>
      <c r="O29" s="95"/>
    </row>
    <row r="30" spans="1:15" ht="120" x14ac:dyDescent="0.25">
      <c r="A30" s="94" t="s">
        <v>36</v>
      </c>
      <c r="B30" s="89"/>
      <c r="C30" s="89"/>
      <c r="D30" s="89"/>
      <c r="E30" s="93">
        <v>851</v>
      </c>
      <c r="F30" s="3" t="s">
        <v>11</v>
      </c>
      <c r="G30" s="3" t="s">
        <v>35</v>
      </c>
      <c r="H30" s="4" t="s">
        <v>37</v>
      </c>
      <c r="I30" s="3"/>
      <c r="J30" s="30">
        <f t="shared" si="18"/>
        <v>5980</v>
      </c>
      <c r="K30" s="30">
        <f t="shared" si="18"/>
        <v>5980</v>
      </c>
      <c r="L30" s="30">
        <f t="shared" si="18"/>
        <v>0</v>
      </c>
      <c r="M30" s="91">
        <f t="shared" si="9"/>
        <v>0</v>
      </c>
      <c r="O30" s="95"/>
    </row>
    <row r="31" spans="1:15" ht="60" x14ac:dyDescent="0.25">
      <c r="A31" s="89" t="s">
        <v>22</v>
      </c>
      <c r="B31" s="94"/>
      <c r="C31" s="94"/>
      <c r="D31" s="94"/>
      <c r="E31" s="93">
        <v>851</v>
      </c>
      <c r="F31" s="3" t="s">
        <v>11</v>
      </c>
      <c r="G31" s="3" t="s">
        <v>35</v>
      </c>
      <c r="H31" s="4" t="s">
        <v>37</v>
      </c>
      <c r="I31" s="3" t="s">
        <v>23</v>
      </c>
      <c r="J31" s="30">
        <f t="shared" si="18"/>
        <v>5980</v>
      </c>
      <c r="K31" s="30">
        <f t="shared" si="18"/>
        <v>5980</v>
      </c>
      <c r="L31" s="30">
        <f t="shared" si="18"/>
        <v>0</v>
      </c>
      <c r="M31" s="91">
        <f t="shared" si="9"/>
        <v>0</v>
      </c>
      <c r="O31" s="95"/>
    </row>
    <row r="32" spans="1:15" ht="75" x14ac:dyDescent="0.25">
      <c r="A32" s="89" t="s">
        <v>9</v>
      </c>
      <c r="B32" s="89"/>
      <c r="C32" s="89"/>
      <c r="D32" s="89"/>
      <c r="E32" s="93">
        <v>851</v>
      </c>
      <c r="F32" s="3" t="s">
        <v>11</v>
      </c>
      <c r="G32" s="3" t="s">
        <v>35</v>
      </c>
      <c r="H32" s="4" t="s">
        <v>37</v>
      </c>
      <c r="I32" s="3" t="s">
        <v>24</v>
      </c>
      <c r="J32" s="30">
        <v>5980</v>
      </c>
      <c r="K32" s="30">
        <v>5980</v>
      </c>
      <c r="L32" s="30"/>
      <c r="M32" s="91">
        <f t="shared" si="9"/>
        <v>0</v>
      </c>
      <c r="O32" s="95"/>
    </row>
    <row r="33" spans="1:15" ht="35.25" customHeight="1" x14ac:dyDescent="0.25">
      <c r="A33" s="88" t="s">
        <v>279</v>
      </c>
      <c r="B33" s="88"/>
      <c r="C33" s="88"/>
      <c r="D33" s="88"/>
      <c r="E33" s="12">
        <v>851</v>
      </c>
      <c r="F33" s="27" t="s">
        <v>11</v>
      </c>
      <c r="G33" s="27" t="s">
        <v>103</v>
      </c>
      <c r="H33" s="33"/>
      <c r="I33" s="27"/>
      <c r="J33" s="31">
        <f t="shared" ref="J33:L33" si="19">J34</f>
        <v>340800</v>
      </c>
      <c r="K33" s="31">
        <f t="shared" si="19"/>
        <v>340800</v>
      </c>
      <c r="L33" s="31">
        <f t="shared" si="19"/>
        <v>340800</v>
      </c>
      <c r="M33" s="91">
        <f t="shared" si="9"/>
        <v>100</v>
      </c>
      <c r="O33" s="95"/>
    </row>
    <row r="34" spans="1:15" ht="45" x14ac:dyDescent="0.25">
      <c r="A34" s="89" t="s">
        <v>280</v>
      </c>
      <c r="B34" s="89"/>
      <c r="C34" s="89"/>
      <c r="D34" s="89"/>
      <c r="E34" s="93">
        <v>851</v>
      </c>
      <c r="F34" s="3" t="s">
        <v>11</v>
      </c>
      <c r="G34" s="3" t="s">
        <v>103</v>
      </c>
      <c r="H34" s="4" t="s">
        <v>281</v>
      </c>
      <c r="I34" s="3"/>
      <c r="J34" s="30">
        <f t="shared" ref="J34:L35" si="20">J35</f>
        <v>340800</v>
      </c>
      <c r="K34" s="30">
        <f t="shared" si="20"/>
        <v>340800</v>
      </c>
      <c r="L34" s="30">
        <f t="shared" si="20"/>
        <v>340800</v>
      </c>
      <c r="M34" s="91">
        <f t="shared" si="9"/>
        <v>100</v>
      </c>
      <c r="O34" s="95"/>
    </row>
    <row r="35" spans="1:15" ht="30" x14ac:dyDescent="0.25">
      <c r="A35" s="89" t="s">
        <v>25</v>
      </c>
      <c r="B35" s="89"/>
      <c r="C35" s="89"/>
      <c r="D35" s="89"/>
      <c r="E35" s="93">
        <v>851</v>
      </c>
      <c r="F35" s="3" t="s">
        <v>11</v>
      </c>
      <c r="G35" s="3" t="s">
        <v>103</v>
      </c>
      <c r="H35" s="4" t="s">
        <v>281</v>
      </c>
      <c r="I35" s="3" t="s">
        <v>26</v>
      </c>
      <c r="J35" s="30">
        <f t="shared" si="20"/>
        <v>340800</v>
      </c>
      <c r="K35" s="30">
        <f t="shared" si="20"/>
        <v>340800</v>
      </c>
      <c r="L35" s="30">
        <f t="shared" si="20"/>
        <v>340800</v>
      </c>
      <c r="M35" s="91">
        <f t="shared" si="9"/>
        <v>100</v>
      </c>
      <c r="O35" s="95"/>
    </row>
    <row r="36" spans="1:15" x14ac:dyDescent="0.25">
      <c r="A36" s="89" t="s">
        <v>282</v>
      </c>
      <c r="B36" s="89"/>
      <c r="C36" s="89"/>
      <c r="D36" s="89"/>
      <c r="E36" s="93">
        <v>851</v>
      </c>
      <c r="F36" s="3" t="s">
        <v>11</v>
      </c>
      <c r="G36" s="3" t="s">
        <v>103</v>
      </c>
      <c r="H36" s="4" t="s">
        <v>281</v>
      </c>
      <c r="I36" s="3" t="s">
        <v>283</v>
      </c>
      <c r="J36" s="30">
        <v>340800</v>
      </c>
      <c r="K36" s="30">
        <v>340800</v>
      </c>
      <c r="L36" s="30">
        <v>340800</v>
      </c>
      <c r="M36" s="91">
        <f t="shared" si="9"/>
        <v>100</v>
      </c>
      <c r="O36" s="95"/>
    </row>
    <row r="37" spans="1:15" s="32" customFormat="1" ht="42.75" x14ac:dyDescent="0.25">
      <c r="A37" s="6" t="s">
        <v>38</v>
      </c>
      <c r="B37" s="88"/>
      <c r="C37" s="88"/>
      <c r="D37" s="88"/>
      <c r="E37" s="93">
        <v>851</v>
      </c>
      <c r="F37" s="27" t="s">
        <v>11</v>
      </c>
      <c r="G37" s="27" t="s">
        <v>39</v>
      </c>
      <c r="H37" s="33"/>
      <c r="I37" s="27"/>
      <c r="J37" s="31">
        <f t="shared" ref="J37:L37" si="21">J38+J45+J48+J51+J54+J60+J57+J63</f>
        <v>4272125</v>
      </c>
      <c r="K37" s="31">
        <f t="shared" ref="K37" si="22">K38+K45+K48+K51+K54+K60+K57+K63</f>
        <v>4272125</v>
      </c>
      <c r="L37" s="31">
        <f t="shared" si="21"/>
        <v>1380091.15</v>
      </c>
      <c r="M37" s="91">
        <f t="shared" si="9"/>
        <v>32.304559206483887</v>
      </c>
      <c r="O37" s="95"/>
    </row>
    <row r="38" spans="1:15" ht="213" customHeight="1" x14ac:dyDescent="0.25">
      <c r="A38" s="94" t="s">
        <v>40</v>
      </c>
      <c r="B38" s="93"/>
      <c r="C38" s="93"/>
      <c r="D38" s="93"/>
      <c r="E38" s="93">
        <v>851</v>
      </c>
      <c r="F38" s="3" t="s">
        <v>11</v>
      </c>
      <c r="G38" s="3" t="s">
        <v>39</v>
      </c>
      <c r="H38" s="4" t="s">
        <v>41</v>
      </c>
      <c r="I38" s="3"/>
      <c r="J38" s="30">
        <f t="shared" ref="J38:L38" si="23">J39+J41+J43</f>
        <v>326458</v>
      </c>
      <c r="K38" s="30">
        <f t="shared" ref="K38" si="24">K39+K41+K43</f>
        <v>326458</v>
      </c>
      <c r="L38" s="30">
        <f t="shared" si="23"/>
        <v>108377.51000000001</v>
      </c>
      <c r="M38" s="91">
        <f t="shared" si="9"/>
        <v>33.197994841602906</v>
      </c>
      <c r="O38" s="95"/>
    </row>
    <row r="39" spans="1:15" ht="153" customHeight="1" x14ac:dyDescent="0.25">
      <c r="A39" s="94" t="s">
        <v>16</v>
      </c>
      <c r="B39" s="93"/>
      <c r="C39" s="93"/>
      <c r="D39" s="93"/>
      <c r="E39" s="93">
        <v>851</v>
      </c>
      <c r="F39" s="3" t="s">
        <v>11</v>
      </c>
      <c r="G39" s="3" t="s">
        <v>39</v>
      </c>
      <c r="H39" s="4" t="s">
        <v>41</v>
      </c>
      <c r="I39" s="3" t="s">
        <v>18</v>
      </c>
      <c r="J39" s="30">
        <f t="shared" ref="J39:L39" si="25">J40</f>
        <v>252186</v>
      </c>
      <c r="K39" s="30">
        <f t="shared" si="25"/>
        <v>252186</v>
      </c>
      <c r="L39" s="30">
        <f t="shared" si="25"/>
        <v>101505.05</v>
      </c>
      <c r="M39" s="91">
        <f t="shared" si="9"/>
        <v>40.250073358552818</v>
      </c>
      <c r="O39" s="95"/>
    </row>
    <row r="40" spans="1:15" ht="49.5" customHeight="1" x14ac:dyDescent="0.25">
      <c r="A40" s="94" t="s">
        <v>8</v>
      </c>
      <c r="B40" s="93"/>
      <c r="C40" s="93"/>
      <c r="D40" s="93"/>
      <c r="E40" s="93">
        <v>851</v>
      </c>
      <c r="F40" s="3" t="s">
        <v>11</v>
      </c>
      <c r="G40" s="3" t="s">
        <v>39</v>
      </c>
      <c r="H40" s="4" t="s">
        <v>41</v>
      </c>
      <c r="I40" s="3" t="s">
        <v>19</v>
      </c>
      <c r="J40" s="30">
        <f>217786+34400</f>
        <v>252186</v>
      </c>
      <c r="K40" s="30">
        <f>194570+57616</f>
        <v>252186</v>
      </c>
      <c r="L40" s="30">
        <f>80280.36+21224.69</f>
        <v>101505.05</v>
      </c>
      <c r="M40" s="91">
        <f t="shared" si="9"/>
        <v>40.250073358552818</v>
      </c>
      <c r="O40" s="95"/>
    </row>
    <row r="41" spans="1:15" ht="60" x14ac:dyDescent="0.25">
      <c r="A41" s="89" t="s">
        <v>22</v>
      </c>
      <c r="B41" s="93"/>
      <c r="C41" s="93"/>
      <c r="D41" s="93"/>
      <c r="E41" s="93">
        <v>851</v>
      </c>
      <c r="F41" s="3" t="s">
        <v>11</v>
      </c>
      <c r="G41" s="3" t="s">
        <v>39</v>
      </c>
      <c r="H41" s="4" t="s">
        <v>41</v>
      </c>
      <c r="I41" s="3" t="s">
        <v>23</v>
      </c>
      <c r="J41" s="30">
        <f t="shared" ref="J41:L41" si="26">J42</f>
        <v>74072</v>
      </c>
      <c r="K41" s="30">
        <f t="shared" si="26"/>
        <v>74072</v>
      </c>
      <c r="L41" s="30">
        <f t="shared" si="26"/>
        <v>6872.46</v>
      </c>
      <c r="M41" s="91">
        <f t="shared" si="9"/>
        <v>9.2780807862620147</v>
      </c>
      <c r="O41" s="95"/>
    </row>
    <row r="42" spans="1:15" ht="75" x14ac:dyDescent="0.25">
      <c r="A42" s="89" t="s">
        <v>9</v>
      </c>
      <c r="B42" s="93"/>
      <c r="C42" s="93"/>
      <c r="D42" s="93"/>
      <c r="E42" s="93">
        <v>851</v>
      </c>
      <c r="F42" s="3" t="s">
        <v>11</v>
      </c>
      <c r="G42" s="3" t="s">
        <v>39</v>
      </c>
      <c r="H42" s="4" t="s">
        <v>41</v>
      </c>
      <c r="I42" s="3" t="s">
        <v>24</v>
      </c>
      <c r="J42" s="30">
        <f>108472-34400</f>
        <v>74072</v>
      </c>
      <c r="K42" s="30">
        <v>74072</v>
      </c>
      <c r="L42" s="30">
        <v>6872.46</v>
      </c>
      <c r="M42" s="91">
        <f t="shared" si="9"/>
        <v>9.2780807862620147</v>
      </c>
      <c r="O42" s="95"/>
    </row>
    <row r="43" spans="1:15" ht="30" x14ac:dyDescent="0.25">
      <c r="A43" s="94" t="s">
        <v>42</v>
      </c>
      <c r="B43" s="94"/>
      <c r="C43" s="94"/>
      <c r="D43" s="94"/>
      <c r="E43" s="93">
        <v>851</v>
      </c>
      <c r="F43" s="3" t="s">
        <v>11</v>
      </c>
      <c r="G43" s="4" t="s">
        <v>39</v>
      </c>
      <c r="H43" s="4" t="s">
        <v>41</v>
      </c>
      <c r="I43" s="3" t="s">
        <v>43</v>
      </c>
      <c r="J43" s="30">
        <f t="shared" ref="J43:L43" si="27">J44</f>
        <v>200</v>
      </c>
      <c r="K43" s="30">
        <f t="shared" si="27"/>
        <v>200</v>
      </c>
      <c r="L43" s="30">
        <f t="shared" si="27"/>
        <v>0</v>
      </c>
      <c r="M43" s="91">
        <f t="shared" si="9"/>
        <v>0</v>
      </c>
      <c r="O43" s="95"/>
    </row>
    <row r="44" spans="1:15" x14ac:dyDescent="0.25">
      <c r="A44" s="94" t="s">
        <v>44</v>
      </c>
      <c r="B44" s="94"/>
      <c r="C44" s="94"/>
      <c r="D44" s="94"/>
      <c r="E44" s="93">
        <v>851</v>
      </c>
      <c r="F44" s="3" t="s">
        <v>11</v>
      </c>
      <c r="G44" s="4" t="s">
        <v>39</v>
      </c>
      <c r="H44" s="4" t="s">
        <v>41</v>
      </c>
      <c r="I44" s="3" t="s">
        <v>45</v>
      </c>
      <c r="J44" s="30">
        <v>200</v>
      </c>
      <c r="K44" s="30">
        <v>200</v>
      </c>
      <c r="L44" s="30"/>
      <c r="M44" s="91">
        <f t="shared" si="9"/>
        <v>0</v>
      </c>
      <c r="O44" s="95"/>
    </row>
    <row r="45" spans="1:15" ht="79.5" customHeight="1" x14ac:dyDescent="0.25">
      <c r="A45" s="94" t="s">
        <v>46</v>
      </c>
      <c r="B45" s="89"/>
      <c r="C45" s="89"/>
      <c r="D45" s="89"/>
      <c r="E45" s="93">
        <v>851</v>
      </c>
      <c r="F45" s="3" t="s">
        <v>17</v>
      </c>
      <c r="G45" s="4" t="s">
        <v>39</v>
      </c>
      <c r="H45" s="4" t="s">
        <v>47</v>
      </c>
      <c r="I45" s="3"/>
      <c r="J45" s="30">
        <f t="shared" ref="J45:L46" si="28">J46</f>
        <v>415600</v>
      </c>
      <c r="K45" s="30">
        <f t="shared" si="28"/>
        <v>415600</v>
      </c>
      <c r="L45" s="30">
        <f t="shared" si="28"/>
        <v>101000</v>
      </c>
      <c r="M45" s="91">
        <f t="shared" si="9"/>
        <v>24.302213666987488</v>
      </c>
      <c r="O45" s="95"/>
    </row>
    <row r="46" spans="1:15" ht="60" x14ac:dyDescent="0.25">
      <c r="A46" s="89" t="s">
        <v>22</v>
      </c>
      <c r="B46" s="94"/>
      <c r="C46" s="94"/>
      <c r="D46" s="94"/>
      <c r="E46" s="93">
        <v>851</v>
      </c>
      <c r="F46" s="3" t="s">
        <v>11</v>
      </c>
      <c r="G46" s="3" t="s">
        <v>39</v>
      </c>
      <c r="H46" s="4" t="s">
        <v>47</v>
      </c>
      <c r="I46" s="3" t="s">
        <v>23</v>
      </c>
      <c r="J46" s="30">
        <f t="shared" si="28"/>
        <v>415600</v>
      </c>
      <c r="K46" s="30">
        <f t="shared" si="28"/>
        <v>415600</v>
      </c>
      <c r="L46" s="30">
        <f t="shared" si="28"/>
        <v>101000</v>
      </c>
      <c r="M46" s="91">
        <f t="shared" si="9"/>
        <v>24.302213666987488</v>
      </c>
      <c r="O46" s="95"/>
    </row>
    <row r="47" spans="1:15" ht="75" x14ac:dyDescent="0.25">
      <c r="A47" s="89" t="s">
        <v>9</v>
      </c>
      <c r="B47" s="89"/>
      <c r="C47" s="89"/>
      <c r="D47" s="89"/>
      <c r="E47" s="93">
        <v>851</v>
      </c>
      <c r="F47" s="3" t="s">
        <v>11</v>
      </c>
      <c r="G47" s="3" t="s">
        <v>39</v>
      </c>
      <c r="H47" s="4" t="s">
        <v>47</v>
      </c>
      <c r="I47" s="3" t="s">
        <v>24</v>
      </c>
      <c r="J47" s="30">
        <v>415600</v>
      </c>
      <c r="K47" s="30">
        <v>415600</v>
      </c>
      <c r="L47" s="30">
        <v>101000</v>
      </c>
      <c r="M47" s="91">
        <f t="shared" si="9"/>
        <v>24.302213666987488</v>
      </c>
      <c r="O47" s="95"/>
    </row>
    <row r="48" spans="1:15" ht="60" hidden="1" x14ac:dyDescent="0.25">
      <c r="A48" s="94" t="s">
        <v>48</v>
      </c>
      <c r="B48" s="89"/>
      <c r="C48" s="89"/>
      <c r="D48" s="89"/>
      <c r="E48" s="93">
        <v>851</v>
      </c>
      <c r="F48" s="3" t="s">
        <v>11</v>
      </c>
      <c r="G48" s="3" t="s">
        <v>39</v>
      </c>
      <c r="H48" s="4" t="s">
        <v>49</v>
      </c>
      <c r="I48" s="3"/>
      <c r="J48" s="30"/>
      <c r="K48" s="30"/>
      <c r="L48" s="30"/>
      <c r="M48" s="91" t="e">
        <f t="shared" si="9"/>
        <v>#DIV/0!</v>
      </c>
      <c r="O48" s="95"/>
    </row>
    <row r="49" spans="1:15" ht="60" hidden="1" x14ac:dyDescent="0.25">
      <c r="A49" s="89" t="s">
        <v>22</v>
      </c>
      <c r="B49" s="94"/>
      <c r="C49" s="94"/>
      <c r="D49" s="94"/>
      <c r="E49" s="93">
        <v>851</v>
      </c>
      <c r="F49" s="3" t="s">
        <v>11</v>
      </c>
      <c r="G49" s="3" t="s">
        <v>39</v>
      </c>
      <c r="H49" s="4" t="s">
        <v>49</v>
      </c>
      <c r="I49" s="3" t="s">
        <v>23</v>
      </c>
      <c r="J49" s="30">
        <f>J50</f>
        <v>0</v>
      </c>
      <c r="K49" s="30">
        <f t="shared" ref="K49:L49" si="29">K50</f>
        <v>0</v>
      </c>
      <c r="L49" s="30">
        <f t="shared" si="29"/>
        <v>0</v>
      </c>
      <c r="M49" s="91" t="e">
        <f t="shared" si="9"/>
        <v>#DIV/0!</v>
      </c>
      <c r="O49" s="95"/>
    </row>
    <row r="50" spans="1:15" ht="75" hidden="1" x14ac:dyDescent="0.25">
      <c r="A50" s="89" t="s">
        <v>9</v>
      </c>
      <c r="B50" s="89"/>
      <c r="C50" s="89"/>
      <c r="D50" s="89"/>
      <c r="E50" s="93">
        <v>851</v>
      </c>
      <c r="F50" s="3" t="s">
        <v>11</v>
      </c>
      <c r="G50" s="3" t="s">
        <v>39</v>
      </c>
      <c r="H50" s="4" t="s">
        <v>49</v>
      </c>
      <c r="I50" s="3" t="s">
        <v>24</v>
      </c>
      <c r="J50" s="30"/>
      <c r="K50" s="30"/>
      <c r="L50" s="30"/>
      <c r="M50" s="91" t="e">
        <f t="shared" si="9"/>
        <v>#DIV/0!</v>
      </c>
      <c r="O50" s="95"/>
    </row>
    <row r="51" spans="1:15" ht="94.5" customHeight="1" x14ac:dyDescent="0.25">
      <c r="A51" s="89" t="s">
        <v>246</v>
      </c>
      <c r="B51" s="89"/>
      <c r="C51" s="89"/>
      <c r="D51" s="89"/>
      <c r="E51" s="93">
        <v>851</v>
      </c>
      <c r="F51" s="3" t="s">
        <v>11</v>
      </c>
      <c r="G51" s="3" t="s">
        <v>39</v>
      </c>
      <c r="H51" s="4" t="s">
        <v>247</v>
      </c>
      <c r="I51" s="3"/>
      <c r="J51" s="30">
        <f t="shared" ref="J51:L52" si="30">J52</f>
        <v>1139967</v>
      </c>
      <c r="K51" s="30">
        <f t="shared" si="30"/>
        <v>1139967</v>
      </c>
      <c r="L51" s="30">
        <f t="shared" si="30"/>
        <v>98525.64</v>
      </c>
      <c r="M51" s="91">
        <f t="shared" si="9"/>
        <v>8.6428501877685928</v>
      </c>
      <c r="O51" s="95"/>
    </row>
    <row r="52" spans="1:15" ht="60" x14ac:dyDescent="0.25">
      <c r="A52" s="89" t="s">
        <v>22</v>
      </c>
      <c r="B52" s="89"/>
      <c r="C52" s="89"/>
      <c r="D52" s="89"/>
      <c r="E52" s="93">
        <v>851</v>
      </c>
      <c r="F52" s="3" t="s">
        <v>11</v>
      </c>
      <c r="G52" s="3" t="s">
        <v>39</v>
      </c>
      <c r="H52" s="4" t="s">
        <v>247</v>
      </c>
      <c r="I52" s="3" t="s">
        <v>23</v>
      </c>
      <c r="J52" s="30">
        <f t="shared" si="30"/>
        <v>1139967</v>
      </c>
      <c r="K52" s="30">
        <f t="shared" si="30"/>
        <v>1139967</v>
      </c>
      <c r="L52" s="30">
        <f t="shared" si="30"/>
        <v>98525.64</v>
      </c>
      <c r="M52" s="91">
        <f t="shared" si="9"/>
        <v>8.6428501877685928</v>
      </c>
      <c r="O52" s="95"/>
    </row>
    <row r="53" spans="1:15" ht="75" x14ac:dyDescent="0.25">
      <c r="A53" s="89" t="s">
        <v>9</v>
      </c>
      <c r="B53" s="89"/>
      <c r="C53" s="89"/>
      <c r="D53" s="89"/>
      <c r="E53" s="93">
        <v>851</v>
      </c>
      <c r="F53" s="3" t="s">
        <v>11</v>
      </c>
      <c r="G53" s="3" t="s">
        <v>39</v>
      </c>
      <c r="H53" s="4" t="s">
        <v>247</v>
      </c>
      <c r="I53" s="3" t="s">
        <v>24</v>
      </c>
      <c r="J53" s="30">
        <v>1139967</v>
      </c>
      <c r="K53" s="30">
        <v>1139967</v>
      </c>
      <c r="L53" s="30">
        <v>98525.64</v>
      </c>
      <c r="M53" s="91">
        <f t="shared" si="9"/>
        <v>8.6428501877685928</v>
      </c>
      <c r="O53" s="95"/>
    </row>
    <row r="54" spans="1:15" ht="75" x14ac:dyDescent="0.25">
      <c r="A54" s="94" t="s">
        <v>238</v>
      </c>
      <c r="B54" s="89"/>
      <c r="C54" s="89"/>
      <c r="D54" s="89"/>
      <c r="E54" s="93">
        <v>851</v>
      </c>
      <c r="F54" s="3" t="s">
        <v>11</v>
      </c>
      <c r="G54" s="4" t="s">
        <v>39</v>
      </c>
      <c r="H54" s="93" t="s">
        <v>50</v>
      </c>
      <c r="I54" s="3"/>
      <c r="J54" s="30">
        <f t="shared" ref="J54:L55" si="31">J55</f>
        <v>55500</v>
      </c>
      <c r="K54" s="30">
        <f t="shared" si="31"/>
        <v>55500</v>
      </c>
      <c r="L54" s="30">
        <f t="shared" si="31"/>
        <v>0</v>
      </c>
      <c r="M54" s="91">
        <f t="shared" si="9"/>
        <v>0</v>
      </c>
      <c r="O54" s="95"/>
    </row>
    <row r="55" spans="1:15" ht="60" x14ac:dyDescent="0.25">
      <c r="A55" s="89" t="s">
        <v>22</v>
      </c>
      <c r="B55" s="94"/>
      <c r="C55" s="94"/>
      <c r="D55" s="94"/>
      <c r="E55" s="93">
        <v>851</v>
      </c>
      <c r="F55" s="3" t="s">
        <v>11</v>
      </c>
      <c r="G55" s="4" t="s">
        <v>39</v>
      </c>
      <c r="H55" s="93" t="s">
        <v>50</v>
      </c>
      <c r="I55" s="3" t="s">
        <v>23</v>
      </c>
      <c r="J55" s="30">
        <f t="shared" si="31"/>
        <v>55500</v>
      </c>
      <c r="K55" s="30">
        <f t="shared" si="31"/>
        <v>55500</v>
      </c>
      <c r="L55" s="30">
        <f t="shared" si="31"/>
        <v>0</v>
      </c>
      <c r="M55" s="91">
        <f t="shared" si="9"/>
        <v>0</v>
      </c>
      <c r="O55" s="95"/>
    </row>
    <row r="56" spans="1:15" ht="75" x14ac:dyDescent="0.25">
      <c r="A56" s="89" t="s">
        <v>9</v>
      </c>
      <c r="B56" s="89"/>
      <c r="C56" s="89"/>
      <c r="D56" s="89"/>
      <c r="E56" s="93">
        <v>851</v>
      </c>
      <c r="F56" s="3" t="s">
        <v>11</v>
      </c>
      <c r="G56" s="4" t="s">
        <v>39</v>
      </c>
      <c r="H56" s="93" t="s">
        <v>50</v>
      </c>
      <c r="I56" s="3" t="s">
        <v>24</v>
      </c>
      <c r="J56" s="30">
        <v>55500</v>
      </c>
      <c r="K56" s="30">
        <v>55500</v>
      </c>
      <c r="L56" s="30"/>
      <c r="M56" s="91">
        <f t="shared" si="9"/>
        <v>0</v>
      </c>
      <c r="O56" s="95"/>
    </row>
    <row r="57" spans="1:15" s="2" customFormat="1" ht="60" x14ac:dyDescent="0.25">
      <c r="A57" s="94" t="s">
        <v>51</v>
      </c>
      <c r="B57" s="93"/>
      <c r="C57" s="93"/>
      <c r="D57" s="93"/>
      <c r="E57" s="93">
        <v>851</v>
      </c>
      <c r="F57" s="4" t="s">
        <v>11</v>
      </c>
      <c r="G57" s="4" t="s">
        <v>39</v>
      </c>
      <c r="H57" s="4" t="s">
        <v>52</v>
      </c>
      <c r="I57" s="4"/>
      <c r="J57" s="30">
        <f t="shared" ref="J57:L64" si="32">J58</f>
        <v>2334600</v>
      </c>
      <c r="K57" s="30">
        <f t="shared" si="32"/>
        <v>2334600</v>
      </c>
      <c r="L57" s="30">
        <f t="shared" si="32"/>
        <v>1072188</v>
      </c>
      <c r="M57" s="91">
        <f t="shared" si="9"/>
        <v>45.925983037779488</v>
      </c>
      <c r="O57" s="95"/>
    </row>
    <row r="58" spans="1:15" ht="80.25" customHeight="1" x14ac:dyDescent="0.25">
      <c r="A58" s="89" t="s">
        <v>53</v>
      </c>
      <c r="B58" s="89"/>
      <c r="C58" s="89"/>
      <c r="D58" s="89"/>
      <c r="E58" s="93">
        <v>851</v>
      </c>
      <c r="F58" s="3" t="s">
        <v>11</v>
      </c>
      <c r="G58" s="3" t="s">
        <v>39</v>
      </c>
      <c r="H58" s="4" t="s">
        <v>52</v>
      </c>
      <c r="I58" s="5">
        <v>600</v>
      </c>
      <c r="J58" s="30">
        <f t="shared" si="32"/>
        <v>2334600</v>
      </c>
      <c r="K58" s="30">
        <f t="shared" si="32"/>
        <v>2334600</v>
      </c>
      <c r="L58" s="30">
        <f t="shared" si="32"/>
        <v>1072188</v>
      </c>
      <c r="M58" s="91">
        <f t="shared" si="9"/>
        <v>45.925983037779488</v>
      </c>
      <c r="O58" s="95"/>
    </row>
    <row r="59" spans="1:15" ht="30" x14ac:dyDescent="0.25">
      <c r="A59" s="89" t="s">
        <v>54</v>
      </c>
      <c r="B59" s="89"/>
      <c r="C59" s="89"/>
      <c r="D59" s="89"/>
      <c r="E59" s="93">
        <v>851</v>
      </c>
      <c r="F59" s="3" t="s">
        <v>11</v>
      </c>
      <c r="G59" s="3" t="s">
        <v>39</v>
      </c>
      <c r="H59" s="4" t="s">
        <v>52</v>
      </c>
      <c r="I59" s="5">
        <v>610</v>
      </c>
      <c r="J59" s="30">
        <v>2334600</v>
      </c>
      <c r="K59" s="30">
        <v>2334600</v>
      </c>
      <c r="L59" s="30">
        <v>1072188</v>
      </c>
      <c r="M59" s="91">
        <f t="shared" si="9"/>
        <v>45.925983037779488</v>
      </c>
      <c r="O59" s="95"/>
    </row>
    <row r="60" spans="1:15" ht="105" hidden="1" x14ac:dyDescent="0.25">
      <c r="A60" s="89" t="s">
        <v>264</v>
      </c>
      <c r="B60" s="89"/>
      <c r="C60" s="89"/>
      <c r="D60" s="89"/>
      <c r="E60" s="93">
        <v>851</v>
      </c>
      <c r="F60" s="3" t="s">
        <v>11</v>
      </c>
      <c r="G60" s="4" t="s">
        <v>39</v>
      </c>
      <c r="H60" s="93" t="s">
        <v>265</v>
      </c>
      <c r="I60" s="3"/>
      <c r="J60" s="30">
        <f t="shared" ref="J60:L61" si="33">J61</f>
        <v>0</v>
      </c>
      <c r="K60" s="30">
        <f t="shared" si="33"/>
        <v>0</v>
      </c>
      <c r="L60" s="30">
        <f t="shared" si="33"/>
        <v>0</v>
      </c>
      <c r="M60" s="91" t="e">
        <f t="shared" si="9"/>
        <v>#DIV/0!</v>
      </c>
      <c r="O60" s="95"/>
    </row>
    <row r="61" spans="1:15" ht="90" hidden="1" x14ac:dyDescent="0.25">
      <c r="A61" s="89" t="s">
        <v>53</v>
      </c>
      <c r="B61" s="89"/>
      <c r="C61" s="89"/>
      <c r="D61" s="89"/>
      <c r="E61" s="93">
        <v>851</v>
      </c>
      <c r="F61" s="3" t="s">
        <v>11</v>
      </c>
      <c r="G61" s="4" t="s">
        <v>39</v>
      </c>
      <c r="H61" s="93" t="s">
        <v>265</v>
      </c>
      <c r="I61" s="3" t="s">
        <v>109</v>
      </c>
      <c r="J61" s="30">
        <f t="shared" si="33"/>
        <v>0</v>
      </c>
      <c r="K61" s="30">
        <f t="shared" si="33"/>
        <v>0</v>
      </c>
      <c r="L61" s="30">
        <f t="shared" si="33"/>
        <v>0</v>
      </c>
      <c r="M61" s="91" t="e">
        <f t="shared" si="9"/>
        <v>#DIV/0!</v>
      </c>
      <c r="O61" s="95"/>
    </row>
    <row r="62" spans="1:15" ht="30" hidden="1" x14ac:dyDescent="0.25">
      <c r="A62" s="89" t="s">
        <v>54</v>
      </c>
      <c r="B62" s="89"/>
      <c r="C62" s="89"/>
      <c r="D62" s="89"/>
      <c r="E62" s="93">
        <v>851</v>
      </c>
      <c r="F62" s="3" t="s">
        <v>11</v>
      </c>
      <c r="G62" s="4" t="s">
        <v>39</v>
      </c>
      <c r="H62" s="93" t="s">
        <v>265</v>
      </c>
      <c r="I62" s="3" t="s">
        <v>111</v>
      </c>
      <c r="J62" s="30"/>
      <c r="K62" s="30"/>
      <c r="L62" s="30"/>
      <c r="M62" s="91" t="e">
        <f t="shared" si="9"/>
        <v>#DIV/0!</v>
      </c>
      <c r="O62" s="95"/>
    </row>
    <row r="63" spans="1:15" ht="75" hidden="1" x14ac:dyDescent="0.25">
      <c r="A63" s="94" t="s">
        <v>136</v>
      </c>
      <c r="B63" s="89"/>
      <c r="C63" s="89"/>
      <c r="D63" s="89"/>
      <c r="E63" s="93">
        <v>851</v>
      </c>
      <c r="F63" s="4" t="s">
        <v>11</v>
      </c>
      <c r="G63" s="4" t="s">
        <v>39</v>
      </c>
      <c r="H63" s="4" t="s">
        <v>137</v>
      </c>
      <c r="I63" s="4"/>
      <c r="J63" s="30">
        <f t="shared" si="32"/>
        <v>0</v>
      </c>
      <c r="K63" s="30">
        <f t="shared" si="32"/>
        <v>0</v>
      </c>
      <c r="L63" s="30">
        <f t="shared" si="32"/>
        <v>0</v>
      </c>
      <c r="M63" s="91" t="e">
        <f t="shared" si="9"/>
        <v>#DIV/0!</v>
      </c>
      <c r="O63" s="95"/>
    </row>
    <row r="64" spans="1:15" ht="30" hidden="1" x14ac:dyDescent="0.25">
      <c r="A64" s="89" t="s">
        <v>25</v>
      </c>
      <c r="B64" s="89"/>
      <c r="C64" s="89"/>
      <c r="D64" s="89"/>
      <c r="E64" s="93">
        <v>851</v>
      </c>
      <c r="F64" s="3" t="s">
        <v>11</v>
      </c>
      <c r="G64" s="3" t="s">
        <v>39</v>
      </c>
      <c r="H64" s="4" t="s">
        <v>137</v>
      </c>
      <c r="I64" s="4" t="s">
        <v>26</v>
      </c>
      <c r="J64" s="30">
        <f t="shared" si="32"/>
        <v>0</v>
      </c>
      <c r="K64" s="30">
        <f t="shared" si="32"/>
        <v>0</v>
      </c>
      <c r="L64" s="30">
        <f t="shared" si="32"/>
        <v>0</v>
      </c>
      <c r="M64" s="91" t="e">
        <f t="shared" si="9"/>
        <v>#DIV/0!</v>
      </c>
      <c r="O64" s="95"/>
    </row>
    <row r="65" spans="1:15" ht="30" hidden="1" x14ac:dyDescent="0.25">
      <c r="A65" s="89" t="s">
        <v>258</v>
      </c>
      <c r="B65" s="89"/>
      <c r="C65" s="89"/>
      <c r="D65" s="89"/>
      <c r="E65" s="93">
        <v>851</v>
      </c>
      <c r="F65" s="3" t="s">
        <v>11</v>
      </c>
      <c r="G65" s="3" t="s">
        <v>39</v>
      </c>
      <c r="H65" s="4" t="s">
        <v>137</v>
      </c>
      <c r="I65" s="4" t="s">
        <v>257</v>
      </c>
      <c r="J65" s="30"/>
      <c r="K65" s="30"/>
      <c r="L65" s="30"/>
      <c r="M65" s="91" t="e">
        <f t="shared" si="9"/>
        <v>#DIV/0!</v>
      </c>
      <c r="O65" s="95"/>
    </row>
    <row r="66" spans="1:15" s="45" customFormat="1" ht="21" customHeight="1" x14ac:dyDescent="0.25">
      <c r="A66" s="72" t="s">
        <v>55</v>
      </c>
      <c r="B66" s="46"/>
      <c r="C66" s="46"/>
      <c r="D66" s="46"/>
      <c r="E66" s="5">
        <v>851</v>
      </c>
      <c r="F66" s="23" t="s">
        <v>56</v>
      </c>
      <c r="G66" s="23"/>
      <c r="H66" s="38"/>
      <c r="I66" s="23"/>
      <c r="J66" s="36">
        <f t="shared" ref="J66:L67" si="34">J67</f>
        <v>1586103</v>
      </c>
      <c r="K66" s="36">
        <f t="shared" si="34"/>
        <v>1586103</v>
      </c>
      <c r="L66" s="36">
        <f t="shared" si="34"/>
        <v>745395.83</v>
      </c>
      <c r="M66" s="91">
        <f t="shared" si="9"/>
        <v>46.995424004620126</v>
      </c>
      <c r="O66" s="95"/>
    </row>
    <row r="67" spans="1:15" s="48" customFormat="1" ht="30" customHeight="1" x14ac:dyDescent="0.25">
      <c r="A67" s="6" t="s">
        <v>57</v>
      </c>
      <c r="B67" s="6"/>
      <c r="C67" s="6"/>
      <c r="D67" s="6"/>
      <c r="E67" s="5">
        <v>851</v>
      </c>
      <c r="F67" s="27" t="s">
        <v>56</v>
      </c>
      <c r="G67" s="27" t="s">
        <v>58</v>
      </c>
      <c r="H67" s="33"/>
      <c r="I67" s="27"/>
      <c r="J67" s="31">
        <f t="shared" si="34"/>
        <v>1586103</v>
      </c>
      <c r="K67" s="31">
        <f t="shared" si="34"/>
        <v>1586103</v>
      </c>
      <c r="L67" s="31">
        <f t="shared" si="34"/>
        <v>745395.83</v>
      </c>
      <c r="M67" s="91">
        <f t="shared" si="9"/>
        <v>46.995424004620126</v>
      </c>
      <c r="O67" s="95"/>
    </row>
    <row r="68" spans="1:15" s="2" customFormat="1" ht="75" x14ac:dyDescent="0.25">
      <c r="A68" s="94" t="s">
        <v>59</v>
      </c>
      <c r="B68" s="94"/>
      <c r="C68" s="94"/>
      <c r="D68" s="94"/>
      <c r="E68" s="5">
        <v>851</v>
      </c>
      <c r="F68" s="93" t="s">
        <v>56</v>
      </c>
      <c r="G68" s="93" t="s">
        <v>58</v>
      </c>
      <c r="H68" s="93" t="s">
        <v>60</v>
      </c>
      <c r="I68" s="93" t="s">
        <v>61</v>
      </c>
      <c r="J68" s="30">
        <f t="shared" ref="J68:L68" si="35">J69+J71+J73</f>
        <v>1586103</v>
      </c>
      <c r="K68" s="30">
        <f t="shared" ref="K68" si="36">K69+K71+K73</f>
        <v>1586103</v>
      </c>
      <c r="L68" s="30">
        <f t="shared" si="35"/>
        <v>745395.83</v>
      </c>
      <c r="M68" s="91">
        <f t="shared" si="9"/>
        <v>46.995424004620126</v>
      </c>
      <c r="O68" s="95"/>
    </row>
    <row r="69" spans="1:15" ht="154.5" customHeight="1" x14ac:dyDescent="0.25">
      <c r="A69" s="94" t="s">
        <v>16</v>
      </c>
      <c r="B69" s="93"/>
      <c r="C69" s="93"/>
      <c r="D69" s="93"/>
      <c r="E69" s="93">
        <v>851</v>
      </c>
      <c r="F69" s="3" t="s">
        <v>56</v>
      </c>
      <c r="G69" s="3" t="s">
        <v>58</v>
      </c>
      <c r="H69" s="93" t="s">
        <v>60</v>
      </c>
      <c r="I69" s="3" t="s">
        <v>18</v>
      </c>
      <c r="J69" s="30">
        <f t="shared" ref="J69:L69" si="37">J70</f>
        <v>552150</v>
      </c>
      <c r="K69" s="30">
        <f t="shared" si="37"/>
        <v>552150</v>
      </c>
      <c r="L69" s="30">
        <f t="shared" si="37"/>
        <v>238785.52</v>
      </c>
      <c r="M69" s="91">
        <f t="shared" si="9"/>
        <v>43.246494611971379</v>
      </c>
      <c r="O69" s="95"/>
    </row>
    <row r="70" spans="1:15" ht="48" customHeight="1" x14ac:dyDescent="0.25">
      <c r="A70" s="94" t="s">
        <v>8</v>
      </c>
      <c r="B70" s="93"/>
      <c r="C70" s="93"/>
      <c r="D70" s="93"/>
      <c r="E70" s="93">
        <v>851</v>
      </c>
      <c r="F70" s="3" t="s">
        <v>56</v>
      </c>
      <c r="G70" s="3" t="s">
        <v>58</v>
      </c>
      <c r="H70" s="93" t="s">
        <v>60</v>
      </c>
      <c r="I70" s="3" t="s">
        <v>19</v>
      </c>
      <c r="J70" s="30">
        <v>552150</v>
      </c>
      <c r="K70" s="30">
        <v>552150</v>
      </c>
      <c r="L70" s="30">
        <f>187570.87+51214.65</f>
        <v>238785.52</v>
      </c>
      <c r="M70" s="91">
        <f t="shared" si="9"/>
        <v>43.246494611971379</v>
      </c>
      <c r="O70" s="95"/>
    </row>
    <row r="71" spans="1:15" ht="60" x14ac:dyDescent="0.25">
      <c r="A71" s="89" t="s">
        <v>22</v>
      </c>
      <c r="B71" s="93"/>
      <c r="C71" s="93"/>
      <c r="D71" s="93"/>
      <c r="E71" s="93">
        <v>851</v>
      </c>
      <c r="F71" s="3" t="s">
        <v>56</v>
      </c>
      <c r="G71" s="3" t="s">
        <v>58</v>
      </c>
      <c r="H71" s="93" t="s">
        <v>60</v>
      </c>
      <c r="I71" s="3" t="s">
        <v>23</v>
      </c>
      <c r="J71" s="30">
        <f t="shared" ref="J71:L71" si="38">J72</f>
        <v>42639</v>
      </c>
      <c r="K71" s="30">
        <f t="shared" si="38"/>
        <v>42639</v>
      </c>
      <c r="L71" s="30">
        <f t="shared" si="38"/>
        <v>10953.31</v>
      </c>
      <c r="M71" s="91">
        <f t="shared" si="9"/>
        <v>25.688477684748701</v>
      </c>
      <c r="O71" s="95"/>
    </row>
    <row r="72" spans="1:15" ht="75" x14ac:dyDescent="0.25">
      <c r="A72" s="89" t="s">
        <v>9</v>
      </c>
      <c r="B72" s="93"/>
      <c r="C72" s="93"/>
      <c r="D72" s="93"/>
      <c r="E72" s="93">
        <v>851</v>
      </c>
      <c r="F72" s="3" t="s">
        <v>56</v>
      </c>
      <c r="G72" s="3" t="s">
        <v>58</v>
      </c>
      <c r="H72" s="93" t="s">
        <v>60</v>
      </c>
      <c r="I72" s="3" t="s">
        <v>24</v>
      </c>
      <c r="J72" s="30">
        <v>42639</v>
      </c>
      <c r="K72" s="30">
        <v>42639</v>
      </c>
      <c r="L72" s="30">
        <v>10953.31</v>
      </c>
      <c r="M72" s="91">
        <f t="shared" si="9"/>
        <v>25.688477684748701</v>
      </c>
      <c r="O72" s="95"/>
    </row>
    <row r="73" spans="1:15" ht="30" x14ac:dyDescent="0.25">
      <c r="A73" s="89" t="s">
        <v>42</v>
      </c>
      <c r="B73" s="94"/>
      <c r="C73" s="94"/>
      <c r="D73" s="94"/>
      <c r="E73" s="93">
        <v>851</v>
      </c>
      <c r="F73" s="93" t="s">
        <v>56</v>
      </c>
      <c r="G73" s="93" t="s">
        <v>58</v>
      </c>
      <c r="H73" s="93" t="s">
        <v>60</v>
      </c>
      <c r="I73" s="93" t="s">
        <v>43</v>
      </c>
      <c r="J73" s="30">
        <f t="shared" ref="J73:L73" si="39">J74</f>
        <v>991314</v>
      </c>
      <c r="K73" s="30">
        <f t="shared" si="39"/>
        <v>991314</v>
      </c>
      <c r="L73" s="30">
        <f t="shared" si="39"/>
        <v>495657</v>
      </c>
      <c r="M73" s="91">
        <f t="shared" si="9"/>
        <v>50</v>
      </c>
      <c r="O73" s="95"/>
    </row>
    <row r="74" spans="1:15" x14ac:dyDescent="0.25">
      <c r="A74" s="89" t="s">
        <v>44</v>
      </c>
      <c r="B74" s="94"/>
      <c r="C74" s="94"/>
      <c r="D74" s="94"/>
      <c r="E74" s="93">
        <v>851</v>
      </c>
      <c r="F74" s="93" t="s">
        <v>56</v>
      </c>
      <c r="G74" s="93" t="s">
        <v>58</v>
      </c>
      <c r="H74" s="93" t="s">
        <v>60</v>
      </c>
      <c r="I74" s="93" t="s">
        <v>45</v>
      </c>
      <c r="J74" s="30">
        <v>991314</v>
      </c>
      <c r="K74" s="30">
        <v>991314</v>
      </c>
      <c r="L74" s="30">
        <v>495657</v>
      </c>
      <c r="M74" s="91">
        <f t="shared" ref="M74:M137" si="40">L74/K74*100</f>
        <v>50</v>
      </c>
      <c r="O74" s="95"/>
    </row>
    <row r="75" spans="1:15" s="45" customFormat="1" ht="57" x14ac:dyDescent="0.25">
      <c r="A75" s="72" t="s">
        <v>62</v>
      </c>
      <c r="B75" s="46"/>
      <c r="C75" s="46"/>
      <c r="D75" s="46"/>
      <c r="E75" s="93">
        <v>851</v>
      </c>
      <c r="F75" s="23" t="s">
        <v>58</v>
      </c>
      <c r="G75" s="23"/>
      <c r="H75" s="38"/>
      <c r="I75" s="23"/>
      <c r="J75" s="36">
        <f t="shared" ref="J75:L75" si="41">J76</f>
        <v>2900000</v>
      </c>
      <c r="K75" s="36">
        <f t="shared" si="41"/>
        <v>2900000</v>
      </c>
      <c r="L75" s="36">
        <f t="shared" si="41"/>
        <v>1223040.5</v>
      </c>
      <c r="M75" s="91">
        <f t="shared" si="40"/>
        <v>42.173810344827587</v>
      </c>
      <c r="O75" s="95"/>
    </row>
    <row r="76" spans="1:15" s="32" customFormat="1" ht="89.25" customHeight="1" x14ac:dyDescent="0.25">
      <c r="A76" s="6" t="s">
        <v>63</v>
      </c>
      <c r="B76" s="88"/>
      <c r="C76" s="88"/>
      <c r="D76" s="88"/>
      <c r="E76" s="93">
        <v>851</v>
      </c>
      <c r="F76" s="27" t="s">
        <v>58</v>
      </c>
      <c r="G76" s="27" t="s">
        <v>64</v>
      </c>
      <c r="H76" s="33"/>
      <c r="I76" s="27"/>
      <c r="J76" s="31">
        <f t="shared" ref="J76:L76" si="42">J77+J84</f>
        <v>2900000</v>
      </c>
      <c r="K76" s="31">
        <f t="shared" ref="K76" si="43">K77+K84</f>
        <v>2900000</v>
      </c>
      <c r="L76" s="31">
        <f t="shared" si="42"/>
        <v>1223040.5</v>
      </c>
      <c r="M76" s="91">
        <f t="shared" si="40"/>
        <v>42.173810344827587</v>
      </c>
      <c r="O76" s="95"/>
    </row>
    <row r="77" spans="1:15" ht="30" x14ac:dyDescent="0.25">
      <c r="A77" s="94" t="s">
        <v>65</v>
      </c>
      <c r="B77" s="89"/>
      <c r="C77" s="89"/>
      <c r="D77" s="89"/>
      <c r="E77" s="93">
        <v>851</v>
      </c>
      <c r="F77" s="3" t="s">
        <v>58</v>
      </c>
      <c r="G77" s="3" t="s">
        <v>64</v>
      </c>
      <c r="H77" s="4" t="s">
        <v>66</v>
      </c>
      <c r="I77" s="3"/>
      <c r="J77" s="30">
        <f t="shared" ref="J77:L77" si="44">J78+J80+J82</f>
        <v>2734356</v>
      </c>
      <c r="K77" s="30">
        <f t="shared" ref="K77" si="45">K78+K80+K82</f>
        <v>2734356</v>
      </c>
      <c r="L77" s="30">
        <f t="shared" si="44"/>
        <v>1183440.5</v>
      </c>
      <c r="M77" s="91">
        <f t="shared" si="40"/>
        <v>43.280410451309194</v>
      </c>
      <c r="O77" s="95"/>
    </row>
    <row r="78" spans="1:15" ht="153" customHeight="1" x14ac:dyDescent="0.25">
      <c r="A78" s="94" t="s">
        <v>16</v>
      </c>
      <c r="B78" s="89"/>
      <c r="C78" s="89"/>
      <c r="D78" s="89"/>
      <c r="E78" s="93">
        <v>851</v>
      </c>
      <c r="F78" s="3" t="s">
        <v>58</v>
      </c>
      <c r="G78" s="4" t="s">
        <v>64</v>
      </c>
      <c r="H78" s="4" t="s">
        <v>66</v>
      </c>
      <c r="I78" s="3" t="s">
        <v>18</v>
      </c>
      <c r="J78" s="30">
        <f t="shared" ref="J78:L78" si="46">J79</f>
        <v>1819300</v>
      </c>
      <c r="K78" s="30">
        <f t="shared" si="46"/>
        <v>1819300</v>
      </c>
      <c r="L78" s="30">
        <f t="shared" si="46"/>
        <v>797672.21</v>
      </c>
      <c r="M78" s="91">
        <f t="shared" si="40"/>
        <v>43.845006870774469</v>
      </c>
      <c r="O78" s="95"/>
    </row>
    <row r="79" spans="1:15" ht="45" x14ac:dyDescent="0.25">
      <c r="A79" s="89" t="s">
        <v>7</v>
      </c>
      <c r="B79" s="89"/>
      <c r="C79" s="89"/>
      <c r="D79" s="89"/>
      <c r="E79" s="93">
        <v>851</v>
      </c>
      <c r="F79" s="3" t="s">
        <v>58</v>
      </c>
      <c r="G79" s="4" t="s">
        <v>64</v>
      </c>
      <c r="H79" s="4" t="s">
        <v>66</v>
      </c>
      <c r="I79" s="3" t="s">
        <v>67</v>
      </c>
      <c r="J79" s="30">
        <v>1819300</v>
      </c>
      <c r="K79" s="30">
        <v>1819300</v>
      </c>
      <c r="L79" s="30">
        <f>634976.97+162695.24</f>
        <v>797672.21</v>
      </c>
      <c r="M79" s="91">
        <f t="shared" si="40"/>
        <v>43.845006870774469</v>
      </c>
      <c r="O79" s="95"/>
    </row>
    <row r="80" spans="1:15" ht="60" x14ac:dyDescent="0.25">
      <c r="A80" s="89" t="s">
        <v>22</v>
      </c>
      <c r="B80" s="94"/>
      <c r="C80" s="94"/>
      <c r="D80" s="94"/>
      <c r="E80" s="93">
        <v>851</v>
      </c>
      <c r="F80" s="3" t="s">
        <v>58</v>
      </c>
      <c r="G80" s="4" t="s">
        <v>64</v>
      </c>
      <c r="H80" s="4" t="s">
        <v>66</v>
      </c>
      <c r="I80" s="3" t="s">
        <v>23</v>
      </c>
      <c r="J80" s="30">
        <f t="shared" ref="J80:L80" si="47">J81</f>
        <v>872056</v>
      </c>
      <c r="K80" s="30">
        <f t="shared" si="47"/>
        <v>872056</v>
      </c>
      <c r="L80" s="30">
        <f t="shared" si="47"/>
        <v>359239.29</v>
      </c>
      <c r="M80" s="91">
        <f t="shared" si="40"/>
        <v>41.194520764721531</v>
      </c>
      <c r="O80" s="95"/>
    </row>
    <row r="81" spans="1:15" ht="75" x14ac:dyDescent="0.25">
      <c r="A81" s="89" t="s">
        <v>9</v>
      </c>
      <c r="B81" s="89"/>
      <c r="C81" s="89"/>
      <c r="D81" s="89"/>
      <c r="E81" s="93">
        <v>851</v>
      </c>
      <c r="F81" s="3" t="s">
        <v>58</v>
      </c>
      <c r="G81" s="4" t="s">
        <v>64</v>
      </c>
      <c r="H81" s="4" t="s">
        <v>66</v>
      </c>
      <c r="I81" s="3" t="s">
        <v>24</v>
      </c>
      <c r="J81" s="30">
        <v>872056</v>
      </c>
      <c r="K81" s="30">
        <v>872056</v>
      </c>
      <c r="L81" s="30">
        <v>359239.29</v>
      </c>
      <c r="M81" s="91">
        <f t="shared" si="40"/>
        <v>41.194520764721531</v>
      </c>
      <c r="O81" s="95"/>
    </row>
    <row r="82" spans="1:15" ht="30" x14ac:dyDescent="0.25">
      <c r="A82" s="89" t="s">
        <v>25</v>
      </c>
      <c r="B82" s="89"/>
      <c r="C82" s="89"/>
      <c r="D82" s="89"/>
      <c r="E82" s="93">
        <v>851</v>
      </c>
      <c r="F82" s="3" t="s">
        <v>58</v>
      </c>
      <c r="G82" s="4" t="s">
        <v>64</v>
      </c>
      <c r="H82" s="4" t="s">
        <v>66</v>
      </c>
      <c r="I82" s="3" t="s">
        <v>26</v>
      </c>
      <c r="J82" s="30">
        <f t="shared" ref="J82:L82" si="48">J83</f>
        <v>43000</v>
      </c>
      <c r="K82" s="30">
        <f t="shared" si="48"/>
        <v>43000</v>
      </c>
      <c r="L82" s="30">
        <f t="shared" si="48"/>
        <v>26529</v>
      </c>
      <c r="M82" s="91">
        <f t="shared" si="40"/>
        <v>61.695348837209309</v>
      </c>
      <c r="O82" s="95"/>
    </row>
    <row r="83" spans="1:15" ht="30" x14ac:dyDescent="0.25">
      <c r="A83" s="89" t="s">
        <v>27</v>
      </c>
      <c r="B83" s="89"/>
      <c r="C83" s="89"/>
      <c r="D83" s="89"/>
      <c r="E83" s="93">
        <v>851</v>
      </c>
      <c r="F83" s="3" t="s">
        <v>58</v>
      </c>
      <c r="G83" s="4" t="s">
        <v>64</v>
      </c>
      <c r="H83" s="4" t="s">
        <v>66</v>
      </c>
      <c r="I83" s="3" t="s">
        <v>28</v>
      </c>
      <c r="J83" s="30">
        <v>43000</v>
      </c>
      <c r="K83" s="30">
        <v>43000</v>
      </c>
      <c r="L83" s="30">
        <v>26529</v>
      </c>
      <c r="M83" s="91">
        <f t="shared" si="40"/>
        <v>61.695348837209309</v>
      </c>
      <c r="O83" s="95"/>
    </row>
    <row r="84" spans="1:15" ht="74.25" customHeight="1" x14ac:dyDescent="0.25">
      <c r="A84" s="94" t="s">
        <v>289</v>
      </c>
      <c r="B84" s="89"/>
      <c r="C84" s="89"/>
      <c r="D84" s="89"/>
      <c r="E84" s="93">
        <v>851</v>
      </c>
      <c r="F84" s="3" t="s">
        <v>58</v>
      </c>
      <c r="G84" s="3" t="s">
        <v>64</v>
      </c>
      <c r="H84" s="4" t="s">
        <v>290</v>
      </c>
      <c r="I84" s="3"/>
      <c r="J84" s="30">
        <f t="shared" ref="J84:L84" si="49">J85</f>
        <v>165644</v>
      </c>
      <c r="K84" s="30">
        <f t="shared" si="49"/>
        <v>165644</v>
      </c>
      <c r="L84" s="30">
        <f t="shared" si="49"/>
        <v>39600</v>
      </c>
      <c r="M84" s="91">
        <f t="shared" si="40"/>
        <v>23.906691458791144</v>
      </c>
      <c r="O84" s="95"/>
    </row>
    <row r="85" spans="1:15" ht="60" x14ac:dyDescent="0.25">
      <c r="A85" s="89" t="s">
        <v>22</v>
      </c>
      <c r="B85" s="94"/>
      <c r="C85" s="94"/>
      <c r="D85" s="94"/>
      <c r="E85" s="93">
        <v>851</v>
      </c>
      <c r="F85" s="3" t="s">
        <v>58</v>
      </c>
      <c r="G85" s="4" t="s">
        <v>64</v>
      </c>
      <c r="H85" s="4" t="s">
        <v>290</v>
      </c>
      <c r="I85" s="3" t="s">
        <v>23</v>
      </c>
      <c r="J85" s="30">
        <f t="shared" ref="J85:L85" si="50">J86</f>
        <v>165644</v>
      </c>
      <c r="K85" s="30">
        <f t="shared" si="50"/>
        <v>165644</v>
      </c>
      <c r="L85" s="30">
        <f t="shared" si="50"/>
        <v>39600</v>
      </c>
      <c r="M85" s="91">
        <f t="shared" si="40"/>
        <v>23.906691458791144</v>
      </c>
      <c r="O85" s="95"/>
    </row>
    <row r="86" spans="1:15" ht="75" x14ac:dyDescent="0.25">
      <c r="A86" s="89" t="s">
        <v>9</v>
      </c>
      <c r="B86" s="89"/>
      <c r="C86" s="89"/>
      <c r="D86" s="89"/>
      <c r="E86" s="93">
        <v>851</v>
      </c>
      <c r="F86" s="3" t="s">
        <v>58</v>
      </c>
      <c r="G86" s="4" t="s">
        <v>64</v>
      </c>
      <c r="H86" s="4" t="s">
        <v>290</v>
      </c>
      <c r="I86" s="3" t="s">
        <v>24</v>
      </c>
      <c r="J86" s="30">
        <v>165644</v>
      </c>
      <c r="K86" s="30">
        <v>165644</v>
      </c>
      <c r="L86" s="30">
        <v>39600</v>
      </c>
      <c r="M86" s="91">
        <f t="shared" si="40"/>
        <v>23.906691458791144</v>
      </c>
      <c r="O86" s="95"/>
    </row>
    <row r="87" spans="1:15" s="45" customFormat="1" ht="22.5" customHeight="1" x14ac:dyDescent="0.25">
      <c r="A87" s="72" t="s">
        <v>68</v>
      </c>
      <c r="B87" s="46"/>
      <c r="C87" s="46"/>
      <c r="D87" s="46"/>
      <c r="E87" s="93">
        <v>851</v>
      </c>
      <c r="F87" s="23" t="s">
        <v>13</v>
      </c>
      <c r="G87" s="23"/>
      <c r="H87" s="38"/>
      <c r="I87" s="23"/>
      <c r="J87" s="36">
        <f t="shared" ref="J87:L87" si="51">J88+J95+J108+J112</f>
        <v>8969703.7400000002</v>
      </c>
      <c r="K87" s="36">
        <f t="shared" ref="K87" si="52">K88+K95+K108+K112</f>
        <v>8969703.7400000002</v>
      </c>
      <c r="L87" s="36">
        <f t="shared" si="51"/>
        <v>2007494.6400000001</v>
      </c>
      <c r="M87" s="91">
        <f t="shared" si="40"/>
        <v>22.380835512411252</v>
      </c>
      <c r="O87" s="95"/>
    </row>
    <row r="88" spans="1:15" s="32" customFormat="1" ht="28.5" x14ac:dyDescent="0.25">
      <c r="A88" s="6" t="s">
        <v>69</v>
      </c>
      <c r="B88" s="88"/>
      <c r="C88" s="88"/>
      <c r="D88" s="88"/>
      <c r="E88" s="93">
        <v>851</v>
      </c>
      <c r="F88" s="27" t="s">
        <v>13</v>
      </c>
      <c r="G88" s="27" t="s">
        <v>35</v>
      </c>
      <c r="H88" s="33"/>
      <c r="I88" s="27"/>
      <c r="J88" s="31">
        <f t="shared" ref="J88:L88" si="53">J89+J92</f>
        <v>52370.2</v>
      </c>
      <c r="K88" s="31">
        <f t="shared" ref="K88" si="54">K89+K92</f>
        <v>52370.2</v>
      </c>
      <c r="L88" s="31">
        <f t="shared" si="53"/>
        <v>0</v>
      </c>
      <c r="M88" s="91">
        <f t="shared" si="40"/>
        <v>0</v>
      </c>
      <c r="O88" s="95"/>
    </row>
    <row r="89" spans="1:15" s="32" customFormat="1" ht="256.5" customHeight="1" x14ac:dyDescent="0.25">
      <c r="A89" s="94" t="s">
        <v>70</v>
      </c>
      <c r="B89" s="88"/>
      <c r="C89" s="88"/>
      <c r="D89" s="88"/>
      <c r="E89" s="93">
        <v>851</v>
      </c>
      <c r="F89" s="3" t="s">
        <v>13</v>
      </c>
      <c r="G89" s="3" t="s">
        <v>35</v>
      </c>
      <c r="H89" s="4" t="s">
        <v>71</v>
      </c>
      <c r="I89" s="3"/>
      <c r="J89" s="30">
        <f t="shared" ref="J89:L90" si="55">J90</f>
        <v>52370.2</v>
      </c>
      <c r="K89" s="30">
        <f t="shared" si="55"/>
        <v>52370.2</v>
      </c>
      <c r="L89" s="30">
        <f t="shared" si="55"/>
        <v>0</v>
      </c>
      <c r="M89" s="91">
        <f t="shared" si="40"/>
        <v>0</v>
      </c>
      <c r="O89" s="95"/>
    </row>
    <row r="90" spans="1:15" s="32" customFormat="1" ht="60" x14ac:dyDescent="0.25">
      <c r="A90" s="89" t="s">
        <v>22</v>
      </c>
      <c r="B90" s="94"/>
      <c r="C90" s="94"/>
      <c r="D90" s="94"/>
      <c r="E90" s="93">
        <v>851</v>
      </c>
      <c r="F90" s="3" t="s">
        <v>13</v>
      </c>
      <c r="G90" s="3" t="s">
        <v>35</v>
      </c>
      <c r="H90" s="4" t="s">
        <v>71</v>
      </c>
      <c r="I90" s="3" t="s">
        <v>23</v>
      </c>
      <c r="J90" s="30">
        <f t="shared" si="55"/>
        <v>52370.2</v>
      </c>
      <c r="K90" s="30">
        <f t="shared" si="55"/>
        <v>52370.2</v>
      </c>
      <c r="L90" s="30">
        <f t="shared" si="55"/>
        <v>0</v>
      </c>
      <c r="M90" s="91">
        <f t="shared" si="40"/>
        <v>0</v>
      </c>
      <c r="O90" s="95"/>
    </row>
    <row r="91" spans="1:15" s="32" customFormat="1" ht="75" x14ac:dyDescent="0.25">
      <c r="A91" s="89" t="s">
        <v>9</v>
      </c>
      <c r="B91" s="89"/>
      <c r="C91" s="89"/>
      <c r="D91" s="89"/>
      <c r="E91" s="93">
        <v>851</v>
      </c>
      <c r="F91" s="3" t="s">
        <v>13</v>
      </c>
      <c r="G91" s="3" t="s">
        <v>35</v>
      </c>
      <c r="H91" s="4" t="s">
        <v>71</v>
      </c>
      <c r="I91" s="3" t="s">
        <v>24</v>
      </c>
      <c r="J91" s="30">
        <v>52370.2</v>
      </c>
      <c r="K91" s="30">
        <v>52370.2</v>
      </c>
      <c r="L91" s="30"/>
      <c r="M91" s="91">
        <f t="shared" si="40"/>
        <v>0</v>
      </c>
      <c r="O91" s="95"/>
    </row>
    <row r="92" spans="1:15" ht="45" hidden="1" x14ac:dyDescent="0.25">
      <c r="A92" s="94" t="s">
        <v>72</v>
      </c>
      <c r="B92" s="89"/>
      <c r="C92" s="89"/>
      <c r="D92" s="89"/>
      <c r="E92" s="93">
        <v>851</v>
      </c>
      <c r="F92" s="3" t="s">
        <v>13</v>
      </c>
      <c r="G92" s="3" t="s">
        <v>35</v>
      </c>
      <c r="H92" s="4" t="s">
        <v>73</v>
      </c>
      <c r="I92" s="93"/>
      <c r="J92" s="30">
        <f t="shared" ref="J92:L93" si="56">J93</f>
        <v>0</v>
      </c>
      <c r="K92" s="30">
        <f t="shared" si="56"/>
        <v>0</v>
      </c>
      <c r="L92" s="30">
        <f t="shared" si="56"/>
        <v>0</v>
      </c>
      <c r="M92" s="91" t="e">
        <f t="shared" si="40"/>
        <v>#DIV/0!</v>
      </c>
      <c r="O92" s="95"/>
    </row>
    <row r="93" spans="1:15" ht="30" hidden="1" x14ac:dyDescent="0.25">
      <c r="A93" s="89" t="s">
        <v>25</v>
      </c>
      <c r="B93" s="89"/>
      <c r="C93" s="89"/>
      <c r="D93" s="89"/>
      <c r="E93" s="93">
        <v>851</v>
      </c>
      <c r="F93" s="3" t="s">
        <v>13</v>
      </c>
      <c r="G93" s="3" t="s">
        <v>35</v>
      </c>
      <c r="H93" s="4" t="s">
        <v>73</v>
      </c>
      <c r="I93" s="3" t="s">
        <v>26</v>
      </c>
      <c r="J93" s="30">
        <f t="shared" si="56"/>
        <v>0</v>
      </c>
      <c r="K93" s="30">
        <f t="shared" si="56"/>
        <v>0</v>
      </c>
      <c r="L93" s="30">
        <f t="shared" si="56"/>
        <v>0</v>
      </c>
      <c r="M93" s="91" t="e">
        <f t="shared" si="40"/>
        <v>#DIV/0!</v>
      </c>
      <c r="O93" s="95"/>
    </row>
    <row r="94" spans="1:15" ht="135" hidden="1" x14ac:dyDescent="0.25">
      <c r="A94" s="89" t="s">
        <v>74</v>
      </c>
      <c r="B94" s="89"/>
      <c r="C94" s="89"/>
      <c r="D94" s="89"/>
      <c r="E94" s="93">
        <v>851</v>
      </c>
      <c r="F94" s="3" t="s">
        <v>13</v>
      </c>
      <c r="G94" s="3" t="s">
        <v>35</v>
      </c>
      <c r="H94" s="4" t="s">
        <v>73</v>
      </c>
      <c r="I94" s="3" t="s">
        <v>75</v>
      </c>
      <c r="J94" s="30"/>
      <c r="K94" s="30"/>
      <c r="L94" s="30"/>
      <c r="M94" s="91" t="e">
        <f t="shared" si="40"/>
        <v>#DIV/0!</v>
      </c>
      <c r="O94" s="95"/>
    </row>
    <row r="95" spans="1:15" s="32" customFormat="1" x14ac:dyDescent="0.25">
      <c r="A95" s="6" t="s">
        <v>76</v>
      </c>
      <c r="B95" s="88"/>
      <c r="C95" s="88"/>
      <c r="D95" s="88"/>
      <c r="E95" s="12">
        <v>851</v>
      </c>
      <c r="F95" s="27" t="s">
        <v>13</v>
      </c>
      <c r="G95" s="27" t="s">
        <v>77</v>
      </c>
      <c r="H95" s="33"/>
      <c r="I95" s="27"/>
      <c r="J95" s="31">
        <f t="shared" ref="J95:L95" si="57">J96+J99+J102+J105</f>
        <v>2006653</v>
      </c>
      <c r="K95" s="31">
        <f t="shared" ref="K95" si="58">K96+K99+K102+K105</f>
        <v>2006653</v>
      </c>
      <c r="L95" s="31">
        <f t="shared" si="57"/>
        <v>801174.84</v>
      </c>
      <c r="M95" s="91">
        <f t="shared" si="40"/>
        <v>39.92592839918013</v>
      </c>
      <c r="O95" s="95"/>
    </row>
    <row r="96" spans="1:15" ht="181.5" customHeight="1" x14ac:dyDescent="0.25">
      <c r="A96" s="94" t="s">
        <v>233</v>
      </c>
      <c r="B96" s="89"/>
      <c r="C96" s="89"/>
      <c r="D96" s="89"/>
      <c r="E96" s="93">
        <v>851</v>
      </c>
      <c r="F96" s="3" t="s">
        <v>13</v>
      </c>
      <c r="G96" s="3" t="s">
        <v>77</v>
      </c>
      <c r="H96" s="4" t="s">
        <v>78</v>
      </c>
      <c r="I96" s="3"/>
      <c r="J96" s="30">
        <f t="shared" ref="J96:L97" si="59">J97</f>
        <v>1886933</v>
      </c>
      <c r="K96" s="30">
        <f t="shared" si="59"/>
        <v>1886933</v>
      </c>
      <c r="L96" s="30">
        <f t="shared" si="59"/>
        <v>776034.84</v>
      </c>
      <c r="M96" s="91">
        <f t="shared" si="40"/>
        <v>41.126782985935378</v>
      </c>
      <c r="O96" s="95"/>
    </row>
    <row r="97" spans="1:15" ht="30" x14ac:dyDescent="0.25">
      <c r="A97" s="89" t="s">
        <v>25</v>
      </c>
      <c r="B97" s="89"/>
      <c r="C97" s="89"/>
      <c r="D97" s="89"/>
      <c r="E97" s="93">
        <v>851</v>
      </c>
      <c r="F97" s="3" t="s">
        <v>13</v>
      </c>
      <c r="G97" s="3" t="s">
        <v>77</v>
      </c>
      <c r="H97" s="4" t="s">
        <v>78</v>
      </c>
      <c r="I97" s="3" t="s">
        <v>26</v>
      </c>
      <c r="J97" s="30">
        <f t="shared" si="59"/>
        <v>1886933</v>
      </c>
      <c r="K97" s="30">
        <f t="shared" si="59"/>
        <v>1886933</v>
      </c>
      <c r="L97" s="30">
        <f t="shared" si="59"/>
        <v>776034.84</v>
      </c>
      <c r="M97" s="91">
        <f t="shared" si="40"/>
        <v>41.126782985935378</v>
      </c>
      <c r="O97" s="95"/>
    </row>
    <row r="98" spans="1:15" ht="135" x14ac:dyDescent="0.25">
      <c r="A98" s="89" t="s">
        <v>74</v>
      </c>
      <c r="B98" s="89"/>
      <c r="C98" s="89"/>
      <c r="D98" s="89"/>
      <c r="E98" s="93">
        <v>851</v>
      </c>
      <c r="F98" s="3" t="s">
        <v>13</v>
      </c>
      <c r="G98" s="3" t="s">
        <v>77</v>
      </c>
      <c r="H98" s="4" t="s">
        <v>78</v>
      </c>
      <c r="I98" s="3" t="s">
        <v>75</v>
      </c>
      <c r="J98" s="30">
        <v>1886933</v>
      </c>
      <c r="K98" s="30">
        <v>1886933</v>
      </c>
      <c r="L98" s="30">
        <v>776034.84</v>
      </c>
      <c r="M98" s="91">
        <f t="shared" si="40"/>
        <v>41.126782985935378</v>
      </c>
      <c r="O98" s="95"/>
    </row>
    <row r="99" spans="1:15" ht="60" x14ac:dyDescent="0.25">
      <c r="A99" s="89" t="s">
        <v>286</v>
      </c>
      <c r="B99" s="89"/>
      <c r="C99" s="89"/>
      <c r="D99" s="89"/>
      <c r="E99" s="93">
        <v>851</v>
      </c>
      <c r="F99" s="3" t="s">
        <v>13</v>
      </c>
      <c r="G99" s="3" t="s">
        <v>77</v>
      </c>
      <c r="H99" s="4" t="s">
        <v>287</v>
      </c>
      <c r="I99" s="3"/>
      <c r="J99" s="30">
        <f t="shared" ref="J99:L99" si="60">J100</f>
        <v>69960</v>
      </c>
      <c r="K99" s="30">
        <f t="shared" si="60"/>
        <v>69960</v>
      </c>
      <c r="L99" s="30">
        <f t="shared" si="60"/>
        <v>0</v>
      </c>
      <c r="M99" s="91">
        <f t="shared" si="40"/>
        <v>0</v>
      </c>
      <c r="O99" s="95"/>
    </row>
    <row r="100" spans="1:15" ht="60" x14ac:dyDescent="0.25">
      <c r="A100" s="89" t="s">
        <v>22</v>
      </c>
      <c r="B100" s="89"/>
      <c r="C100" s="89"/>
      <c r="D100" s="89"/>
      <c r="E100" s="93">
        <v>851</v>
      </c>
      <c r="F100" s="3" t="s">
        <v>13</v>
      </c>
      <c r="G100" s="3" t="s">
        <v>77</v>
      </c>
      <c r="H100" s="4" t="s">
        <v>287</v>
      </c>
      <c r="I100" s="3" t="s">
        <v>23</v>
      </c>
      <c r="J100" s="30">
        <f t="shared" ref="J100:L100" si="61">J101</f>
        <v>69960</v>
      </c>
      <c r="K100" s="30">
        <f t="shared" si="61"/>
        <v>69960</v>
      </c>
      <c r="L100" s="30">
        <f t="shared" si="61"/>
        <v>0</v>
      </c>
      <c r="M100" s="91">
        <f t="shared" si="40"/>
        <v>0</v>
      </c>
      <c r="O100" s="95"/>
    </row>
    <row r="101" spans="1:15" ht="75" x14ac:dyDescent="0.25">
      <c r="A101" s="89" t="s">
        <v>9</v>
      </c>
      <c r="B101" s="89"/>
      <c r="C101" s="89"/>
      <c r="D101" s="89"/>
      <c r="E101" s="93">
        <v>851</v>
      </c>
      <c r="F101" s="3" t="s">
        <v>13</v>
      </c>
      <c r="G101" s="3" t="s">
        <v>77</v>
      </c>
      <c r="H101" s="4" t="s">
        <v>287</v>
      </c>
      <c r="I101" s="3" t="s">
        <v>24</v>
      </c>
      <c r="J101" s="30">
        <v>69960</v>
      </c>
      <c r="K101" s="30">
        <v>69960</v>
      </c>
      <c r="L101" s="30"/>
      <c r="M101" s="91">
        <f t="shared" si="40"/>
        <v>0</v>
      </c>
      <c r="O101" s="95"/>
    </row>
    <row r="102" spans="1:15" ht="45" x14ac:dyDescent="0.25">
      <c r="A102" s="94" t="s">
        <v>79</v>
      </c>
      <c r="B102" s="89"/>
      <c r="C102" s="89"/>
      <c r="D102" s="89"/>
      <c r="E102" s="93">
        <v>851</v>
      </c>
      <c r="F102" s="3" t="s">
        <v>13</v>
      </c>
      <c r="G102" s="3" t="s">
        <v>77</v>
      </c>
      <c r="H102" s="4" t="s">
        <v>213</v>
      </c>
      <c r="I102" s="3"/>
      <c r="J102" s="30">
        <f t="shared" ref="J102:L103" si="62">J103</f>
        <v>49760</v>
      </c>
      <c r="K102" s="30">
        <f t="shared" si="62"/>
        <v>49760</v>
      </c>
      <c r="L102" s="30">
        <f t="shared" si="62"/>
        <v>25140</v>
      </c>
      <c r="M102" s="91">
        <f t="shared" si="40"/>
        <v>50.522508038585215</v>
      </c>
      <c r="O102" s="95"/>
    </row>
    <row r="103" spans="1:15" ht="30" x14ac:dyDescent="0.25">
      <c r="A103" s="89" t="s">
        <v>25</v>
      </c>
      <c r="B103" s="89"/>
      <c r="C103" s="89"/>
      <c r="D103" s="89"/>
      <c r="E103" s="93">
        <v>851</v>
      </c>
      <c r="F103" s="3" t="s">
        <v>13</v>
      </c>
      <c r="G103" s="3" t="s">
        <v>77</v>
      </c>
      <c r="H103" s="4" t="s">
        <v>213</v>
      </c>
      <c r="I103" s="3" t="s">
        <v>26</v>
      </c>
      <c r="J103" s="30">
        <f t="shared" si="62"/>
        <v>49760</v>
      </c>
      <c r="K103" s="30">
        <f t="shared" si="62"/>
        <v>49760</v>
      </c>
      <c r="L103" s="30">
        <f t="shared" si="62"/>
        <v>25140</v>
      </c>
      <c r="M103" s="91">
        <f t="shared" si="40"/>
        <v>50.522508038585215</v>
      </c>
      <c r="O103" s="95"/>
    </row>
    <row r="104" spans="1:15" ht="30" x14ac:dyDescent="0.25">
      <c r="A104" s="89" t="s">
        <v>27</v>
      </c>
      <c r="B104" s="89"/>
      <c r="C104" s="89"/>
      <c r="D104" s="89"/>
      <c r="E104" s="93">
        <v>851</v>
      </c>
      <c r="F104" s="3" t="s">
        <v>13</v>
      </c>
      <c r="G104" s="3" t="s">
        <v>77</v>
      </c>
      <c r="H104" s="4" t="s">
        <v>213</v>
      </c>
      <c r="I104" s="3" t="s">
        <v>28</v>
      </c>
      <c r="J104" s="30">
        <v>49760</v>
      </c>
      <c r="K104" s="30">
        <v>49760</v>
      </c>
      <c r="L104" s="30">
        <v>25140</v>
      </c>
      <c r="M104" s="91">
        <f t="shared" si="40"/>
        <v>50.522508038585215</v>
      </c>
      <c r="O104" s="95"/>
    </row>
    <row r="105" spans="1:15" ht="60" hidden="1" x14ac:dyDescent="0.25">
      <c r="A105" s="89" t="s">
        <v>275</v>
      </c>
      <c r="B105" s="89"/>
      <c r="C105" s="89"/>
      <c r="D105" s="89"/>
      <c r="E105" s="93">
        <v>851</v>
      </c>
      <c r="F105" s="3" t="s">
        <v>13</v>
      </c>
      <c r="G105" s="3" t="s">
        <v>77</v>
      </c>
      <c r="H105" s="4" t="s">
        <v>276</v>
      </c>
      <c r="I105" s="3"/>
      <c r="J105" s="30"/>
      <c r="K105" s="30"/>
      <c r="L105" s="30"/>
      <c r="M105" s="91" t="e">
        <f t="shared" si="40"/>
        <v>#DIV/0!</v>
      </c>
      <c r="O105" s="95"/>
    </row>
    <row r="106" spans="1:15" ht="60" hidden="1" x14ac:dyDescent="0.25">
      <c r="A106" s="89" t="s">
        <v>22</v>
      </c>
      <c r="B106" s="89"/>
      <c r="C106" s="89"/>
      <c r="D106" s="89"/>
      <c r="E106" s="93">
        <v>851</v>
      </c>
      <c r="F106" s="3" t="s">
        <v>13</v>
      </c>
      <c r="G106" s="3" t="s">
        <v>77</v>
      </c>
      <c r="H106" s="4" t="s">
        <v>276</v>
      </c>
      <c r="I106" s="3" t="s">
        <v>23</v>
      </c>
      <c r="J106" s="30">
        <f t="shared" ref="J106:L106" si="63">J107</f>
        <v>0</v>
      </c>
      <c r="K106" s="30">
        <f t="shared" si="63"/>
        <v>0</v>
      </c>
      <c r="L106" s="30">
        <f t="shared" si="63"/>
        <v>0</v>
      </c>
      <c r="M106" s="91" t="e">
        <f t="shared" si="40"/>
        <v>#DIV/0!</v>
      </c>
      <c r="O106" s="95"/>
    </row>
    <row r="107" spans="1:15" ht="75" hidden="1" x14ac:dyDescent="0.25">
      <c r="A107" s="89" t="s">
        <v>9</v>
      </c>
      <c r="B107" s="89"/>
      <c r="C107" s="89"/>
      <c r="D107" s="89"/>
      <c r="E107" s="93">
        <v>851</v>
      </c>
      <c r="F107" s="3" t="s">
        <v>13</v>
      </c>
      <c r="G107" s="3" t="s">
        <v>77</v>
      </c>
      <c r="H107" s="4" t="s">
        <v>276</v>
      </c>
      <c r="I107" s="3" t="s">
        <v>24</v>
      </c>
      <c r="J107" s="30"/>
      <c r="K107" s="30"/>
      <c r="L107" s="30"/>
      <c r="M107" s="91" t="e">
        <f t="shared" si="40"/>
        <v>#DIV/0!</v>
      </c>
      <c r="O107" s="95"/>
    </row>
    <row r="108" spans="1:15" s="32" customFormat="1" ht="28.5" x14ac:dyDescent="0.25">
      <c r="A108" s="6" t="s">
        <v>80</v>
      </c>
      <c r="B108" s="88"/>
      <c r="C108" s="88"/>
      <c r="D108" s="88"/>
      <c r="E108" s="12">
        <v>851</v>
      </c>
      <c r="F108" s="27" t="s">
        <v>13</v>
      </c>
      <c r="G108" s="27" t="s">
        <v>64</v>
      </c>
      <c r="H108" s="33"/>
      <c r="I108" s="27"/>
      <c r="J108" s="31">
        <f t="shared" ref="J108:L108" si="64">J109</f>
        <v>6747651.54</v>
      </c>
      <c r="K108" s="31">
        <f t="shared" si="64"/>
        <v>6747651.54</v>
      </c>
      <c r="L108" s="31">
        <f t="shared" si="64"/>
        <v>1155235.55</v>
      </c>
      <c r="M108" s="91">
        <f t="shared" si="40"/>
        <v>17.120557325045272</v>
      </c>
      <c r="O108" s="95"/>
    </row>
    <row r="109" spans="1:15" ht="409.5" x14ac:dyDescent="0.25">
      <c r="A109" s="94" t="s">
        <v>215</v>
      </c>
      <c r="B109" s="89"/>
      <c r="C109" s="89"/>
      <c r="D109" s="89"/>
      <c r="E109" s="93">
        <v>851</v>
      </c>
      <c r="F109" s="4" t="s">
        <v>13</v>
      </c>
      <c r="G109" s="4" t="s">
        <v>64</v>
      </c>
      <c r="H109" s="4" t="s">
        <v>214</v>
      </c>
      <c r="I109" s="4"/>
      <c r="J109" s="30">
        <f t="shared" ref="J109:L110" si="65">J110</f>
        <v>6747651.54</v>
      </c>
      <c r="K109" s="30">
        <f t="shared" si="65"/>
        <v>6747651.54</v>
      </c>
      <c r="L109" s="30">
        <f t="shared" si="65"/>
        <v>1155235.55</v>
      </c>
      <c r="M109" s="91">
        <f t="shared" si="40"/>
        <v>17.120557325045272</v>
      </c>
      <c r="O109" s="95"/>
    </row>
    <row r="110" spans="1:15" ht="30" x14ac:dyDescent="0.25">
      <c r="A110" s="94" t="s">
        <v>42</v>
      </c>
      <c r="B110" s="89"/>
      <c r="C110" s="89"/>
      <c r="D110" s="89"/>
      <c r="E110" s="93">
        <v>851</v>
      </c>
      <c r="F110" s="4" t="s">
        <v>13</v>
      </c>
      <c r="G110" s="4" t="s">
        <v>64</v>
      </c>
      <c r="H110" s="4" t="s">
        <v>214</v>
      </c>
      <c r="I110" s="3" t="s">
        <v>43</v>
      </c>
      <c r="J110" s="30">
        <f t="shared" si="65"/>
        <v>6747651.54</v>
      </c>
      <c r="K110" s="30">
        <f t="shared" si="65"/>
        <v>6747651.54</v>
      </c>
      <c r="L110" s="30">
        <f t="shared" si="65"/>
        <v>1155235.55</v>
      </c>
      <c r="M110" s="91">
        <f t="shared" si="40"/>
        <v>17.120557325045272</v>
      </c>
      <c r="O110" s="95"/>
    </row>
    <row r="111" spans="1:15" ht="30" x14ac:dyDescent="0.25">
      <c r="A111" s="89" t="s">
        <v>81</v>
      </c>
      <c r="B111" s="89"/>
      <c r="C111" s="89"/>
      <c r="D111" s="89"/>
      <c r="E111" s="93">
        <v>851</v>
      </c>
      <c r="F111" s="4" t="s">
        <v>13</v>
      </c>
      <c r="G111" s="4" t="s">
        <v>64</v>
      </c>
      <c r="H111" s="4" t="s">
        <v>214</v>
      </c>
      <c r="I111" s="3" t="s">
        <v>82</v>
      </c>
      <c r="J111" s="30">
        <v>6747651.54</v>
      </c>
      <c r="K111" s="30">
        <v>6747651.54</v>
      </c>
      <c r="L111" s="30">
        <v>1155235.55</v>
      </c>
      <c r="M111" s="91">
        <f t="shared" si="40"/>
        <v>17.120557325045272</v>
      </c>
      <c r="O111" s="95"/>
    </row>
    <row r="112" spans="1:15" s="32" customFormat="1" ht="30.75" customHeight="1" x14ac:dyDescent="0.25">
      <c r="A112" s="6" t="s">
        <v>83</v>
      </c>
      <c r="B112" s="88"/>
      <c r="C112" s="88"/>
      <c r="D112" s="88"/>
      <c r="E112" s="93">
        <v>851</v>
      </c>
      <c r="F112" s="27" t="s">
        <v>13</v>
      </c>
      <c r="G112" s="27" t="s">
        <v>84</v>
      </c>
      <c r="H112" s="33"/>
      <c r="I112" s="27"/>
      <c r="J112" s="31">
        <f t="shared" ref="J112:L112" si="66">J113+J118</f>
        <v>163029</v>
      </c>
      <c r="K112" s="31">
        <f t="shared" ref="K112" si="67">K113+K118</f>
        <v>163029</v>
      </c>
      <c r="L112" s="31">
        <f t="shared" si="66"/>
        <v>51084.249999999993</v>
      </c>
      <c r="M112" s="91">
        <f t="shared" si="40"/>
        <v>31.334455833011297</v>
      </c>
      <c r="O112" s="95"/>
    </row>
    <row r="113" spans="1:15" ht="120" x14ac:dyDescent="0.25">
      <c r="A113" s="94" t="s">
        <v>85</v>
      </c>
      <c r="B113" s="89"/>
      <c r="C113" s="89"/>
      <c r="D113" s="89"/>
      <c r="E113" s="93">
        <v>851</v>
      </c>
      <c r="F113" s="4" t="s">
        <v>13</v>
      </c>
      <c r="G113" s="4" t="s">
        <v>84</v>
      </c>
      <c r="H113" s="4" t="s">
        <v>86</v>
      </c>
      <c r="I113" s="4"/>
      <c r="J113" s="30">
        <f t="shared" ref="J113:L113" si="68">J114+J116</f>
        <v>163029</v>
      </c>
      <c r="K113" s="30">
        <f t="shared" ref="K113" si="69">K114+K116</f>
        <v>163029</v>
      </c>
      <c r="L113" s="30">
        <f t="shared" si="68"/>
        <v>51084.249999999993</v>
      </c>
      <c r="M113" s="91">
        <f t="shared" si="40"/>
        <v>31.334455833011297</v>
      </c>
      <c r="O113" s="95"/>
    </row>
    <row r="114" spans="1:15" ht="151.5" customHeight="1" x14ac:dyDescent="0.25">
      <c r="A114" s="94" t="s">
        <v>16</v>
      </c>
      <c r="B114" s="89"/>
      <c r="C114" s="89"/>
      <c r="D114" s="89"/>
      <c r="E114" s="93">
        <v>851</v>
      </c>
      <c r="F114" s="4" t="s">
        <v>13</v>
      </c>
      <c r="G114" s="4" t="s">
        <v>84</v>
      </c>
      <c r="H114" s="4" t="s">
        <v>86</v>
      </c>
      <c r="I114" s="3" t="s">
        <v>18</v>
      </c>
      <c r="J114" s="30">
        <f t="shared" ref="J114:L114" si="70">J115</f>
        <v>125360</v>
      </c>
      <c r="K114" s="30">
        <f t="shared" si="70"/>
        <v>125360</v>
      </c>
      <c r="L114" s="30">
        <f t="shared" si="70"/>
        <v>46080.829999999994</v>
      </c>
      <c r="M114" s="91">
        <f t="shared" si="40"/>
        <v>36.7587986598596</v>
      </c>
      <c r="O114" s="95"/>
    </row>
    <row r="115" spans="1:15" ht="46.5" customHeight="1" x14ac:dyDescent="0.25">
      <c r="A115" s="94" t="s">
        <v>8</v>
      </c>
      <c r="B115" s="94"/>
      <c r="C115" s="94"/>
      <c r="D115" s="94"/>
      <c r="E115" s="93">
        <v>851</v>
      </c>
      <c r="F115" s="4" t="s">
        <v>13</v>
      </c>
      <c r="G115" s="4" t="s">
        <v>84</v>
      </c>
      <c r="H115" s="4" t="s">
        <v>86</v>
      </c>
      <c r="I115" s="3" t="s">
        <v>19</v>
      </c>
      <c r="J115" s="30">
        <f>102560+22800</f>
        <v>125360</v>
      </c>
      <c r="K115" s="30">
        <f>96370+28990</f>
        <v>125360</v>
      </c>
      <c r="L115" s="30">
        <f>35392.34+10688.49</f>
        <v>46080.829999999994</v>
      </c>
      <c r="M115" s="91">
        <f t="shared" si="40"/>
        <v>36.7587986598596</v>
      </c>
      <c r="O115" s="95"/>
    </row>
    <row r="116" spans="1:15" ht="60" x14ac:dyDescent="0.25">
      <c r="A116" s="89" t="s">
        <v>22</v>
      </c>
      <c r="B116" s="94"/>
      <c r="C116" s="94"/>
      <c r="D116" s="94"/>
      <c r="E116" s="93">
        <v>851</v>
      </c>
      <c r="F116" s="4" t="s">
        <v>13</v>
      </c>
      <c r="G116" s="4" t="s">
        <v>84</v>
      </c>
      <c r="H116" s="4" t="s">
        <v>86</v>
      </c>
      <c r="I116" s="3" t="s">
        <v>23</v>
      </c>
      <c r="J116" s="30">
        <f t="shared" ref="J116:L116" si="71">J117</f>
        <v>37669</v>
      </c>
      <c r="K116" s="30">
        <f t="shared" si="71"/>
        <v>37669</v>
      </c>
      <c r="L116" s="30">
        <f t="shared" si="71"/>
        <v>5003.42</v>
      </c>
      <c r="M116" s="91">
        <f t="shared" si="40"/>
        <v>13.282593113700921</v>
      </c>
      <c r="O116" s="95"/>
    </row>
    <row r="117" spans="1:15" ht="75" x14ac:dyDescent="0.25">
      <c r="A117" s="89" t="s">
        <v>9</v>
      </c>
      <c r="B117" s="89"/>
      <c r="C117" s="89"/>
      <c r="D117" s="89"/>
      <c r="E117" s="93">
        <v>851</v>
      </c>
      <c r="F117" s="4" t="s">
        <v>13</v>
      </c>
      <c r="G117" s="4" t="s">
        <v>84</v>
      </c>
      <c r="H117" s="4" t="s">
        <v>86</v>
      </c>
      <c r="I117" s="3" t="s">
        <v>24</v>
      </c>
      <c r="J117" s="30">
        <f>60469-22800</f>
        <v>37669</v>
      </c>
      <c r="K117" s="30">
        <v>37669</v>
      </c>
      <c r="L117" s="30">
        <v>5003.42</v>
      </c>
      <c r="M117" s="91">
        <f t="shared" si="40"/>
        <v>13.282593113700921</v>
      </c>
      <c r="O117" s="95"/>
    </row>
    <row r="118" spans="1:15" ht="90" hidden="1" x14ac:dyDescent="0.25">
      <c r="A118" s="89" t="s">
        <v>250</v>
      </c>
      <c r="B118" s="89"/>
      <c r="C118" s="89"/>
      <c r="D118" s="89"/>
      <c r="E118" s="93">
        <v>851</v>
      </c>
      <c r="F118" s="3" t="s">
        <v>13</v>
      </c>
      <c r="G118" s="4" t="s">
        <v>84</v>
      </c>
      <c r="H118" s="93" t="s">
        <v>251</v>
      </c>
      <c r="I118" s="3"/>
      <c r="J118" s="30">
        <f t="shared" ref="J118:K118" si="72">J119</f>
        <v>0</v>
      </c>
      <c r="K118" s="30">
        <f t="shared" si="72"/>
        <v>0</v>
      </c>
      <c r="L118" s="30"/>
      <c r="M118" s="91" t="e">
        <f t="shared" si="40"/>
        <v>#DIV/0!</v>
      </c>
      <c r="O118" s="95"/>
    </row>
    <row r="119" spans="1:15" ht="60" hidden="1" x14ac:dyDescent="0.25">
      <c r="A119" s="89" t="s">
        <v>22</v>
      </c>
      <c r="B119" s="89"/>
      <c r="C119" s="89"/>
      <c r="D119" s="89"/>
      <c r="E119" s="93">
        <v>851</v>
      </c>
      <c r="F119" s="3" t="s">
        <v>13</v>
      </c>
      <c r="G119" s="4" t="s">
        <v>84</v>
      </c>
      <c r="H119" s="93" t="s">
        <v>251</v>
      </c>
      <c r="I119" s="3" t="s">
        <v>23</v>
      </c>
      <c r="J119" s="30">
        <f t="shared" ref="J119:L119" si="73">J120</f>
        <v>0</v>
      </c>
      <c r="K119" s="30">
        <f t="shared" si="73"/>
        <v>0</v>
      </c>
      <c r="L119" s="30">
        <f t="shared" si="73"/>
        <v>0</v>
      </c>
      <c r="M119" s="91" t="e">
        <f t="shared" si="40"/>
        <v>#DIV/0!</v>
      </c>
      <c r="O119" s="95"/>
    </row>
    <row r="120" spans="1:15" ht="75" hidden="1" x14ac:dyDescent="0.25">
      <c r="A120" s="89" t="s">
        <v>9</v>
      </c>
      <c r="B120" s="89"/>
      <c r="C120" s="89"/>
      <c r="D120" s="89"/>
      <c r="E120" s="93">
        <v>851</v>
      </c>
      <c r="F120" s="3" t="s">
        <v>13</v>
      </c>
      <c r="G120" s="4" t="s">
        <v>84</v>
      </c>
      <c r="H120" s="93" t="s">
        <v>251</v>
      </c>
      <c r="I120" s="3" t="s">
        <v>24</v>
      </c>
      <c r="J120" s="30"/>
      <c r="K120" s="30"/>
      <c r="L120" s="30"/>
      <c r="M120" s="91" t="e">
        <f t="shared" si="40"/>
        <v>#DIV/0!</v>
      </c>
      <c r="O120" s="95"/>
    </row>
    <row r="121" spans="1:15" s="45" customFormat="1" ht="34.5" customHeight="1" x14ac:dyDescent="0.25">
      <c r="A121" s="72" t="s">
        <v>87</v>
      </c>
      <c r="B121" s="46"/>
      <c r="C121" s="46"/>
      <c r="D121" s="49"/>
      <c r="E121" s="50">
        <v>851</v>
      </c>
      <c r="F121" s="38" t="s">
        <v>35</v>
      </c>
      <c r="G121" s="38"/>
      <c r="H121" s="38"/>
      <c r="I121" s="23"/>
      <c r="J121" s="36">
        <f t="shared" ref="J121:L121" si="74">J122+J129</f>
        <v>3492201</v>
      </c>
      <c r="K121" s="36">
        <f t="shared" ref="K121" si="75">K122+K129</f>
        <v>3492201</v>
      </c>
      <c r="L121" s="36">
        <f t="shared" si="74"/>
        <v>216094.47999999998</v>
      </c>
      <c r="M121" s="91">
        <f t="shared" si="40"/>
        <v>6.1879164458174083</v>
      </c>
      <c r="O121" s="95"/>
    </row>
    <row r="122" spans="1:15" s="32" customFormat="1" x14ac:dyDescent="0.25">
      <c r="A122" s="6" t="s">
        <v>88</v>
      </c>
      <c r="B122" s="88"/>
      <c r="C122" s="88"/>
      <c r="D122" s="37"/>
      <c r="E122" s="93">
        <v>851</v>
      </c>
      <c r="F122" s="33" t="s">
        <v>35</v>
      </c>
      <c r="G122" s="33" t="s">
        <v>11</v>
      </c>
      <c r="H122" s="33"/>
      <c r="I122" s="27"/>
      <c r="J122" s="31">
        <f t="shared" ref="J122:L122" si="76">J123+J126</f>
        <v>176601</v>
      </c>
      <c r="K122" s="31">
        <f t="shared" ref="K122" si="77">K123+K126</f>
        <v>176601</v>
      </c>
      <c r="L122" s="31">
        <f t="shared" si="76"/>
        <v>65494.479999999996</v>
      </c>
      <c r="M122" s="91">
        <f t="shared" si="40"/>
        <v>37.086132015107495</v>
      </c>
      <c r="O122" s="95"/>
    </row>
    <row r="123" spans="1:15" s="32" customFormat="1" ht="111.75" customHeight="1" x14ac:dyDescent="0.25">
      <c r="A123" s="94" t="s">
        <v>89</v>
      </c>
      <c r="B123" s="89"/>
      <c r="C123" s="89"/>
      <c r="D123" s="35"/>
      <c r="E123" s="93">
        <v>851</v>
      </c>
      <c r="F123" s="4" t="s">
        <v>35</v>
      </c>
      <c r="G123" s="4" t="s">
        <v>11</v>
      </c>
      <c r="H123" s="4" t="s">
        <v>90</v>
      </c>
      <c r="I123" s="3"/>
      <c r="J123" s="30">
        <f t="shared" ref="J123:L127" si="78">J124</f>
        <v>91000</v>
      </c>
      <c r="K123" s="30">
        <f t="shared" si="78"/>
        <v>91000</v>
      </c>
      <c r="L123" s="30">
        <f t="shared" si="78"/>
        <v>29769.63</v>
      </c>
      <c r="M123" s="91">
        <f t="shared" si="40"/>
        <v>32.713879120879128</v>
      </c>
      <c r="O123" s="95"/>
    </row>
    <row r="124" spans="1:15" s="32" customFormat="1" ht="60" x14ac:dyDescent="0.25">
      <c r="A124" s="89" t="s">
        <v>22</v>
      </c>
      <c r="B124" s="89"/>
      <c r="C124" s="89"/>
      <c r="D124" s="89"/>
      <c r="E124" s="93">
        <v>851</v>
      </c>
      <c r="F124" s="4" t="s">
        <v>35</v>
      </c>
      <c r="G124" s="4" t="s">
        <v>11</v>
      </c>
      <c r="H124" s="4" t="s">
        <v>90</v>
      </c>
      <c r="I124" s="3" t="s">
        <v>23</v>
      </c>
      <c r="J124" s="30">
        <f t="shared" si="78"/>
        <v>91000</v>
      </c>
      <c r="K124" s="30">
        <f t="shared" si="78"/>
        <v>91000</v>
      </c>
      <c r="L124" s="30">
        <f t="shared" si="78"/>
        <v>29769.63</v>
      </c>
      <c r="M124" s="91">
        <f t="shared" si="40"/>
        <v>32.713879120879128</v>
      </c>
      <c r="O124" s="95"/>
    </row>
    <row r="125" spans="1:15" s="32" customFormat="1" ht="75" x14ac:dyDescent="0.25">
      <c r="A125" s="89" t="s">
        <v>9</v>
      </c>
      <c r="B125" s="89"/>
      <c r="C125" s="89"/>
      <c r="D125" s="89"/>
      <c r="E125" s="93">
        <v>851</v>
      </c>
      <c r="F125" s="4" t="s">
        <v>35</v>
      </c>
      <c r="G125" s="4" t="s">
        <v>11</v>
      </c>
      <c r="H125" s="4" t="s">
        <v>90</v>
      </c>
      <c r="I125" s="3" t="s">
        <v>24</v>
      </c>
      <c r="J125" s="30">
        <v>91000</v>
      </c>
      <c r="K125" s="30">
        <v>91000</v>
      </c>
      <c r="L125" s="30">
        <v>29769.63</v>
      </c>
      <c r="M125" s="91">
        <f t="shared" si="40"/>
        <v>32.713879120879128</v>
      </c>
      <c r="O125" s="95"/>
    </row>
    <row r="126" spans="1:15" s="32" customFormat="1" ht="255" customHeight="1" x14ac:dyDescent="0.25">
      <c r="A126" s="94" t="s">
        <v>91</v>
      </c>
      <c r="B126" s="89"/>
      <c r="C126" s="89"/>
      <c r="D126" s="89"/>
      <c r="E126" s="93">
        <v>851</v>
      </c>
      <c r="F126" s="4" t="s">
        <v>35</v>
      </c>
      <c r="G126" s="4" t="s">
        <v>11</v>
      </c>
      <c r="H126" s="4" t="s">
        <v>92</v>
      </c>
      <c r="I126" s="3"/>
      <c r="J126" s="30">
        <f t="shared" si="78"/>
        <v>85601</v>
      </c>
      <c r="K126" s="30">
        <f t="shared" si="78"/>
        <v>85601</v>
      </c>
      <c r="L126" s="30">
        <f t="shared" si="78"/>
        <v>35724.85</v>
      </c>
      <c r="M126" s="91">
        <f t="shared" si="40"/>
        <v>41.734150301982453</v>
      </c>
      <c r="O126" s="95"/>
    </row>
    <row r="127" spans="1:15" s="32" customFormat="1" ht="30" x14ac:dyDescent="0.25">
      <c r="A127" s="94" t="s">
        <v>42</v>
      </c>
      <c r="B127" s="89"/>
      <c r="C127" s="89"/>
      <c r="D127" s="89"/>
      <c r="E127" s="93">
        <v>851</v>
      </c>
      <c r="F127" s="4" t="s">
        <v>35</v>
      </c>
      <c r="G127" s="4" t="s">
        <v>11</v>
      </c>
      <c r="H127" s="4" t="s">
        <v>92</v>
      </c>
      <c r="I127" s="3" t="s">
        <v>43</v>
      </c>
      <c r="J127" s="30">
        <f t="shared" si="78"/>
        <v>85601</v>
      </c>
      <c r="K127" s="30">
        <f t="shared" si="78"/>
        <v>85601</v>
      </c>
      <c r="L127" s="30">
        <f t="shared" si="78"/>
        <v>35724.85</v>
      </c>
      <c r="M127" s="91">
        <f t="shared" si="40"/>
        <v>41.734150301982453</v>
      </c>
      <c r="O127" s="95"/>
    </row>
    <row r="128" spans="1:15" s="32" customFormat="1" ht="30" x14ac:dyDescent="0.25">
      <c r="A128" s="89" t="s">
        <v>81</v>
      </c>
      <c r="B128" s="89"/>
      <c r="C128" s="89"/>
      <c r="D128" s="89"/>
      <c r="E128" s="93">
        <v>851</v>
      </c>
      <c r="F128" s="4" t="s">
        <v>35</v>
      </c>
      <c r="G128" s="4" t="s">
        <v>11</v>
      </c>
      <c r="H128" s="4" t="s">
        <v>92</v>
      </c>
      <c r="I128" s="3" t="s">
        <v>82</v>
      </c>
      <c r="J128" s="30">
        <v>85601</v>
      </c>
      <c r="K128" s="30">
        <v>85601</v>
      </c>
      <c r="L128" s="30">
        <v>35724.85</v>
      </c>
      <c r="M128" s="91">
        <f t="shared" si="40"/>
        <v>41.734150301982453</v>
      </c>
      <c r="O128" s="95"/>
    </row>
    <row r="129" spans="1:15" s="32" customFormat="1" ht="18.75" customHeight="1" x14ac:dyDescent="0.25">
      <c r="A129" s="6" t="s">
        <v>93</v>
      </c>
      <c r="B129" s="88"/>
      <c r="C129" s="88"/>
      <c r="D129" s="37"/>
      <c r="E129" s="93">
        <v>851</v>
      </c>
      <c r="F129" s="33" t="s">
        <v>35</v>
      </c>
      <c r="G129" s="33" t="s">
        <v>56</v>
      </c>
      <c r="H129" s="33"/>
      <c r="I129" s="27"/>
      <c r="J129" s="31">
        <f t="shared" ref="J129:L129" si="79">J130+J133+J136+J139+J142</f>
        <v>3315600</v>
      </c>
      <c r="K129" s="31">
        <f t="shared" ref="K129" si="80">K130+K133+K136+K139+K142</f>
        <v>3315600</v>
      </c>
      <c r="L129" s="31">
        <f t="shared" si="79"/>
        <v>150600</v>
      </c>
      <c r="M129" s="91">
        <f t="shared" si="40"/>
        <v>4.5421643141512851</v>
      </c>
      <c r="O129" s="95"/>
    </row>
    <row r="130" spans="1:15" ht="75" x14ac:dyDescent="0.25">
      <c r="A130" s="94" t="s">
        <v>98</v>
      </c>
      <c r="B130" s="89"/>
      <c r="C130" s="89"/>
      <c r="D130" s="35"/>
      <c r="E130" s="93">
        <v>851</v>
      </c>
      <c r="F130" s="4" t="s">
        <v>35</v>
      </c>
      <c r="G130" s="4" t="s">
        <v>56</v>
      </c>
      <c r="H130" s="4" t="s">
        <v>99</v>
      </c>
      <c r="I130" s="3"/>
      <c r="J130" s="30">
        <f t="shared" ref="J130:L134" si="81">J131</f>
        <v>3215000</v>
      </c>
      <c r="K130" s="30">
        <f t="shared" si="81"/>
        <v>3215000</v>
      </c>
      <c r="L130" s="30">
        <f t="shared" si="81"/>
        <v>125000</v>
      </c>
      <c r="M130" s="91">
        <f t="shared" si="40"/>
        <v>3.8880248833592534</v>
      </c>
      <c r="O130" s="95"/>
    </row>
    <row r="131" spans="1:15" ht="63" customHeight="1" x14ac:dyDescent="0.25">
      <c r="A131" s="89" t="s">
        <v>94</v>
      </c>
      <c r="B131" s="89"/>
      <c r="C131" s="89"/>
      <c r="D131" s="35"/>
      <c r="E131" s="93">
        <v>851</v>
      </c>
      <c r="F131" s="4" t="s">
        <v>35</v>
      </c>
      <c r="G131" s="4" t="s">
        <v>56</v>
      </c>
      <c r="H131" s="4" t="s">
        <v>99</v>
      </c>
      <c r="I131" s="3" t="s">
        <v>95</v>
      </c>
      <c r="J131" s="30">
        <f t="shared" si="81"/>
        <v>3215000</v>
      </c>
      <c r="K131" s="30">
        <f t="shared" si="81"/>
        <v>3215000</v>
      </c>
      <c r="L131" s="30">
        <f t="shared" si="81"/>
        <v>125000</v>
      </c>
      <c r="M131" s="91">
        <f t="shared" si="40"/>
        <v>3.8880248833592534</v>
      </c>
      <c r="O131" s="95"/>
    </row>
    <row r="132" spans="1:15" x14ac:dyDescent="0.25">
      <c r="A132" s="89" t="s">
        <v>96</v>
      </c>
      <c r="B132" s="89"/>
      <c r="C132" s="89"/>
      <c r="D132" s="35"/>
      <c r="E132" s="93">
        <v>851</v>
      </c>
      <c r="F132" s="4" t="s">
        <v>35</v>
      </c>
      <c r="G132" s="4" t="s">
        <v>56</v>
      </c>
      <c r="H132" s="4" t="s">
        <v>99</v>
      </c>
      <c r="I132" s="3" t="s">
        <v>97</v>
      </c>
      <c r="J132" s="30">
        <v>3215000</v>
      </c>
      <c r="K132" s="30">
        <v>3215000</v>
      </c>
      <c r="L132" s="30">
        <v>125000</v>
      </c>
      <c r="M132" s="91">
        <f t="shared" si="40"/>
        <v>3.8880248833592534</v>
      </c>
      <c r="O132" s="95"/>
    </row>
    <row r="133" spans="1:15" ht="34.5" customHeight="1" x14ac:dyDescent="0.25">
      <c r="A133" s="89" t="s">
        <v>254</v>
      </c>
      <c r="B133" s="89"/>
      <c r="C133" s="89"/>
      <c r="D133" s="35"/>
      <c r="E133" s="93">
        <v>851</v>
      </c>
      <c r="F133" s="4" t="s">
        <v>35</v>
      </c>
      <c r="G133" s="4" t="s">
        <v>56</v>
      </c>
      <c r="H133" s="4" t="s">
        <v>255</v>
      </c>
      <c r="I133" s="3"/>
      <c r="J133" s="30">
        <f t="shared" si="81"/>
        <v>100000</v>
      </c>
      <c r="K133" s="30">
        <f t="shared" si="81"/>
        <v>100000</v>
      </c>
      <c r="L133" s="30">
        <f t="shared" si="81"/>
        <v>25000</v>
      </c>
      <c r="M133" s="91">
        <f t="shared" si="40"/>
        <v>25</v>
      </c>
      <c r="O133" s="95"/>
    </row>
    <row r="134" spans="1:15" ht="60" x14ac:dyDescent="0.25">
      <c r="A134" s="89" t="s">
        <v>22</v>
      </c>
      <c r="B134" s="89"/>
      <c r="C134" s="89"/>
      <c r="D134" s="35"/>
      <c r="E134" s="93">
        <v>851</v>
      </c>
      <c r="F134" s="4" t="s">
        <v>35</v>
      </c>
      <c r="G134" s="4" t="s">
        <v>56</v>
      </c>
      <c r="H134" s="4" t="s">
        <v>255</v>
      </c>
      <c r="I134" s="3" t="s">
        <v>23</v>
      </c>
      <c r="J134" s="30">
        <f t="shared" si="81"/>
        <v>100000</v>
      </c>
      <c r="K134" s="30">
        <f t="shared" si="81"/>
        <v>100000</v>
      </c>
      <c r="L134" s="30">
        <f t="shared" si="81"/>
        <v>25000</v>
      </c>
      <c r="M134" s="91">
        <f t="shared" si="40"/>
        <v>25</v>
      </c>
      <c r="O134" s="95"/>
    </row>
    <row r="135" spans="1:15" ht="75" x14ac:dyDescent="0.25">
      <c r="A135" s="89" t="s">
        <v>9</v>
      </c>
      <c r="B135" s="89"/>
      <c r="C135" s="89"/>
      <c r="D135" s="35"/>
      <c r="E135" s="93">
        <v>851</v>
      </c>
      <c r="F135" s="4" t="s">
        <v>35</v>
      </c>
      <c r="G135" s="4" t="s">
        <v>56</v>
      </c>
      <c r="H135" s="4" t="s">
        <v>255</v>
      </c>
      <c r="I135" s="3" t="s">
        <v>24</v>
      </c>
      <c r="J135" s="30">
        <v>100000</v>
      </c>
      <c r="K135" s="30">
        <v>100000</v>
      </c>
      <c r="L135" s="30">
        <v>25000</v>
      </c>
      <c r="M135" s="91">
        <f t="shared" si="40"/>
        <v>25</v>
      </c>
      <c r="O135" s="95"/>
    </row>
    <row r="136" spans="1:15" s="32" customFormat="1" ht="181.5" customHeight="1" x14ac:dyDescent="0.25">
      <c r="A136" s="94" t="s">
        <v>100</v>
      </c>
      <c r="B136" s="89"/>
      <c r="C136" s="89"/>
      <c r="D136" s="89"/>
      <c r="E136" s="93">
        <v>851</v>
      </c>
      <c r="F136" s="4" t="s">
        <v>35</v>
      </c>
      <c r="G136" s="4" t="s">
        <v>56</v>
      </c>
      <c r="H136" s="4" t="s">
        <v>216</v>
      </c>
      <c r="I136" s="3"/>
      <c r="J136" s="30">
        <f t="shared" ref="J136:L137" si="82">J137</f>
        <v>600</v>
      </c>
      <c r="K136" s="30">
        <f t="shared" si="82"/>
        <v>600</v>
      </c>
      <c r="L136" s="30">
        <f t="shared" si="82"/>
        <v>600</v>
      </c>
      <c r="M136" s="91">
        <f t="shared" si="40"/>
        <v>100</v>
      </c>
      <c r="O136" s="95"/>
    </row>
    <row r="137" spans="1:15" s="32" customFormat="1" ht="30" x14ac:dyDescent="0.25">
      <c r="A137" s="94" t="s">
        <v>42</v>
      </c>
      <c r="B137" s="89"/>
      <c r="C137" s="89"/>
      <c r="D137" s="89"/>
      <c r="E137" s="93">
        <v>851</v>
      </c>
      <c r="F137" s="4" t="s">
        <v>35</v>
      </c>
      <c r="G137" s="4" t="s">
        <v>56</v>
      </c>
      <c r="H137" s="4" t="s">
        <v>216</v>
      </c>
      <c r="I137" s="3" t="s">
        <v>43</v>
      </c>
      <c r="J137" s="30">
        <f t="shared" si="82"/>
        <v>600</v>
      </c>
      <c r="K137" s="30">
        <f t="shared" si="82"/>
        <v>600</v>
      </c>
      <c r="L137" s="30">
        <f t="shared" si="82"/>
        <v>600</v>
      </c>
      <c r="M137" s="91">
        <f t="shared" si="40"/>
        <v>100</v>
      </c>
      <c r="O137" s="95"/>
    </row>
    <row r="138" spans="1:15" s="32" customFormat="1" ht="30" x14ac:dyDescent="0.25">
      <c r="A138" s="89" t="s">
        <v>81</v>
      </c>
      <c r="B138" s="89"/>
      <c r="C138" s="89"/>
      <c r="D138" s="89"/>
      <c r="E138" s="93">
        <v>851</v>
      </c>
      <c r="F138" s="4" t="s">
        <v>35</v>
      </c>
      <c r="G138" s="4" t="s">
        <v>56</v>
      </c>
      <c r="H138" s="4" t="s">
        <v>216</v>
      </c>
      <c r="I138" s="3" t="s">
        <v>82</v>
      </c>
      <c r="J138" s="30">
        <v>600</v>
      </c>
      <c r="K138" s="30">
        <v>600</v>
      </c>
      <c r="L138" s="30">
        <v>600</v>
      </c>
      <c r="M138" s="91">
        <f t="shared" ref="M138:M201" si="83">L138/K138*100</f>
        <v>100</v>
      </c>
      <c r="O138" s="95"/>
    </row>
    <row r="139" spans="1:15" s="32" customFormat="1" ht="30" hidden="1" x14ac:dyDescent="0.25">
      <c r="A139" s="94" t="s">
        <v>234</v>
      </c>
      <c r="B139" s="89"/>
      <c r="C139" s="89"/>
      <c r="D139" s="89"/>
      <c r="E139" s="93">
        <v>851</v>
      </c>
      <c r="F139" s="4" t="s">
        <v>35</v>
      </c>
      <c r="G139" s="4" t="s">
        <v>56</v>
      </c>
      <c r="H139" s="4" t="s">
        <v>219</v>
      </c>
      <c r="I139" s="3"/>
      <c r="J139" s="30">
        <f t="shared" ref="J139:L140" si="84">J140</f>
        <v>0</v>
      </c>
      <c r="K139" s="30">
        <f t="shared" si="84"/>
        <v>0</v>
      </c>
      <c r="L139" s="30">
        <f t="shared" si="84"/>
        <v>0</v>
      </c>
      <c r="M139" s="91" t="e">
        <f t="shared" si="83"/>
        <v>#DIV/0!</v>
      </c>
      <c r="O139" s="95"/>
    </row>
    <row r="140" spans="1:15" s="32" customFormat="1" ht="75" hidden="1" x14ac:dyDescent="0.25">
      <c r="A140" s="89" t="s">
        <v>94</v>
      </c>
      <c r="B140" s="89"/>
      <c r="C140" s="89"/>
      <c r="D140" s="89"/>
      <c r="E140" s="93">
        <v>851</v>
      </c>
      <c r="F140" s="4" t="s">
        <v>35</v>
      </c>
      <c r="G140" s="4" t="s">
        <v>56</v>
      </c>
      <c r="H140" s="4" t="s">
        <v>219</v>
      </c>
      <c r="I140" s="3" t="s">
        <v>95</v>
      </c>
      <c r="J140" s="30">
        <f t="shared" si="84"/>
        <v>0</v>
      </c>
      <c r="K140" s="30">
        <f t="shared" si="84"/>
        <v>0</v>
      </c>
      <c r="L140" s="30">
        <f t="shared" si="84"/>
        <v>0</v>
      </c>
      <c r="M140" s="91" t="e">
        <f t="shared" si="83"/>
        <v>#DIV/0!</v>
      </c>
      <c r="O140" s="95"/>
    </row>
    <row r="141" spans="1:15" s="32" customFormat="1" ht="30" hidden="1" x14ac:dyDescent="0.25">
      <c r="A141" s="89" t="s">
        <v>96</v>
      </c>
      <c r="B141" s="89"/>
      <c r="C141" s="89"/>
      <c r="D141" s="89"/>
      <c r="E141" s="93">
        <v>851</v>
      </c>
      <c r="F141" s="4" t="s">
        <v>35</v>
      </c>
      <c r="G141" s="4" t="s">
        <v>56</v>
      </c>
      <c r="H141" s="4" t="s">
        <v>219</v>
      </c>
      <c r="I141" s="3" t="s">
        <v>97</v>
      </c>
      <c r="J141" s="30"/>
      <c r="K141" s="30"/>
      <c r="L141" s="30"/>
      <c r="M141" s="91" t="e">
        <f t="shared" si="83"/>
        <v>#DIV/0!</v>
      </c>
      <c r="O141" s="95"/>
    </row>
    <row r="142" spans="1:15" ht="90" hidden="1" x14ac:dyDescent="0.25">
      <c r="A142" s="94" t="s">
        <v>239</v>
      </c>
      <c r="B142" s="89"/>
      <c r="C142" s="89"/>
      <c r="D142" s="35"/>
      <c r="E142" s="93">
        <v>851</v>
      </c>
      <c r="F142" s="4" t="s">
        <v>35</v>
      </c>
      <c r="G142" s="4" t="s">
        <v>56</v>
      </c>
      <c r="H142" s="4" t="s">
        <v>101</v>
      </c>
      <c r="I142" s="3"/>
      <c r="J142" s="30">
        <f t="shared" ref="J142:L143" si="85">J143</f>
        <v>0</v>
      </c>
      <c r="K142" s="30">
        <f t="shared" si="85"/>
        <v>0</v>
      </c>
      <c r="L142" s="30">
        <f t="shared" si="85"/>
        <v>0</v>
      </c>
      <c r="M142" s="91" t="e">
        <f t="shared" si="83"/>
        <v>#DIV/0!</v>
      </c>
      <c r="O142" s="95"/>
    </row>
    <row r="143" spans="1:15" ht="75" hidden="1" x14ac:dyDescent="0.25">
      <c r="A143" s="89" t="s">
        <v>94</v>
      </c>
      <c r="B143" s="89"/>
      <c r="C143" s="89"/>
      <c r="D143" s="35"/>
      <c r="E143" s="93">
        <v>851</v>
      </c>
      <c r="F143" s="4" t="s">
        <v>35</v>
      </c>
      <c r="G143" s="4" t="s">
        <v>56</v>
      </c>
      <c r="H143" s="4" t="s">
        <v>101</v>
      </c>
      <c r="I143" s="3" t="s">
        <v>95</v>
      </c>
      <c r="J143" s="30">
        <f t="shared" si="85"/>
        <v>0</v>
      </c>
      <c r="K143" s="30">
        <f t="shared" si="85"/>
        <v>0</v>
      </c>
      <c r="L143" s="30">
        <f t="shared" si="85"/>
        <v>0</v>
      </c>
      <c r="M143" s="91" t="e">
        <f t="shared" si="83"/>
        <v>#DIV/0!</v>
      </c>
      <c r="O143" s="95"/>
    </row>
    <row r="144" spans="1:15" hidden="1" x14ac:dyDescent="0.25">
      <c r="A144" s="89" t="s">
        <v>96</v>
      </c>
      <c r="B144" s="89"/>
      <c r="C144" s="89"/>
      <c r="D144" s="35"/>
      <c r="E144" s="93">
        <v>851</v>
      </c>
      <c r="F144" s="4" t="s">
        <v>35</v>
      </c>
      <c r="G144" s="4" t="s">
        <v>56</v>
      </c>
      <c r="H144" s="4" t="s">
        <v>101</v>
      </c>
      <c r="I144" s="3" t="s">
        <v>97</v>
      </c>
      <c r="J144" s="30"/>
      <c r="K144" s="30"/>
      <c r="L144" s="30"/>
      <c r="M144" s="91" t="e">
        <f t="shared" si="83"/>
        <v>#DIV/0!</v>
      </c>
      <c r="O144" s="95"/>
    </row>
    <row r="145" spans="1:15" ht="28.5" x14ac:dyDescent="0.25">
      <c r="A145" s="72" t="s">
        <v>105</v>
      </c>
      <c r="B145" s="46"/>
      <c r="C145" s="46"/>
      <c r="D145" s="46"/>
      <c r="E145" s="93">
        <v>851</v>
      </c>
      <c r="F145" s="23" t="s">
        <v>77</v>
      </c>
      <c r="G145" s="23"/>
      <c r="H145" s="38"/>
      <c r="I145" s="23"/>
      <c r="J145" s="36">
        <f t="shared" ref="J145" si="86">J146+J183</f>
        <v>21933602</v>
      </c>
      <c r="K145" s="36">
        <f t="shared" ref="K145" si="87">K146+K183</f>
        <v>22051881</v>
      </c>
      <c r="L145" s="36">
        <f t="shared" ref="L145" si="88">L146+L183</f>
        <v>9672327.6199999992</v>
      </c>
      <c r="M145" s="91">
        <f t="shared" si="83"/>
        <v>43.861689712546514</v>
      </c>
      <c r="O145" s="95"/>
    </row>
    <row r="146" spans="1:15" x14ac:dyDescent="0.25">
      <c r="A146" s="6" t="s">
        <v>106</v>
      </c>
      <c r="B146" s="88"/>
      <c r="C146" s="88"/>
      <c r="D146" s="88"/>
      <c r="E146" s="93">
        <v>851</v>
      </c>
      <c r="F146" s="27" t="s">
        <v>77</v>
      </c>
      <c r="G146" s="27" t="s">
        <v>11</v>
      </c>
      <c r="H146" s="33"/>
      <c r="I146" s="27"/>
      <c r="J146" s="31">
        <f t="shared" ref="J146" si="89">J150+J155+J163+J166+J147+J158+J171+J174+J177+J180</f>
        <v>21928602</v>
      </c>
      <c r="K146" s="31">
        <f t="shared" ref="K146" si="90">K150+K155+K163+K166+K147+K158+K171+K174+K177+K180</f>
        <v>22046881</v>
      </c>
      <c r="L146" s="31">
        <f t="shared" ref="L146" si="91">L150+L155+L163+L166+L147+L158+L171+L174+L177+L180</f>
        <v>9672327.6199999992</v>
      </c>
      <c r="M146" s="91">
        <f t="shared" si="83"/>
        <v>43.871637081000252</v>
      </c>
      <c r="O146" s="95"/>
    </row>
    <row r="147" spans="1:15" ht="179.25" customHeight="1" x14ac:dyDescent="0.25">
      <c r="A147" s="94" t="s">
        <v>116</v>
      </c>
      <c r="B147" s="89"/>
      <c r="C147" s="89"/>
      <c r="D147" s="89"/>
      <c r="E147" s="93">
        <v>851</v>
      </c>
      <c r="F147" s="3" t="s">
        <v>77</v>
      </c>
      <c r="G147" s="3" t="s">
        <v>11</v>
      </c>
      <c r="H147" s="4" t="s">
        <v>117</v>
      </c>
      <c r="I147" s="3"/>
      <c r="J147" s="30">
        <f t="shared" ref="J147:L148" si="92">J148</f>
        <v>122400</v>
      </c>
      <c r="K147" s="30">
        <f t="shared" si="92"/>
        <v>122400</v>
      </c>
      <c r="L147" s="30">
        <f t="shared" si="92"/>
        <v>55800</v>
      </c>
      <c r="M147" s="91">
        <f t="shared" si="83"/>
        <v>45.588235294117645</v>
      </c>
      <c r="O147" s="95"/>
    </row>
    <row r="148" spans="1:15" ht="76.5" customHeight="1" x14ac:dyDescent="0.25">
      <c r="A148" s="89" t="s">
        <v>53</v>
      </c>
      <c r="B148" s="89"/>
      <c r="C148" s="89"/>
      <c r="D148" s="89"/>
      <c r="E148" s="93">
        <v>851</v>
      </c>
      <c r="F148" s="3" t="s">
        <v>77</v>
      </c>
      <c r="G148" s="3" t="s">
        <v>11</v>
      </c>
      <c r="H148" s="4" t="s">
        <v>117</v>
      </c>
      <c r="I148" s="3" t="s">
        <v>109</v>
      </c>
      <c r="J148" s="30">
        <f t="shared" si="92"/>
        <v>122400</v>
      </c>
      <c r="K148" s="30">
        <f t="shared" si="92"/>
        <v>122400</v>
      </c>
      <c r="L148" s="30">
        <f t="shared" si="92"/>
        <v>55800</v>
      </c>
      <c r="M148" s="91">
        <f t="shared" si="83"/>
        <v>45.588235294117645</v>
      </c>
      <c r="O148" s="95"/>
    </row>
    <row r="149" spans="1:15" ht="30" x14ac:dyDescent="0.25">
      <c r="A149" s="89" t="s">
        <v>110</v>
      </c>
      <c r="B149" s="89"/>
      <c r="C149" s="89"/>
      <c r="D149" s="89"/>
      <c r="E149" s="93">
        <v>851</v>
      </c>
      <c r="F149" s="3" t="s">
        <v>77</v>
      </c>
      <c r="G149" s="3" t="s">
        <v>11</v>
      </c>
      <c r="H149" s="4" t="s">
        <v>117</v>
      </c>
      <c r="I149" s="3" t="s">
        <v>111</v>
      </c>
      <c r="J149" s="30">
        <v>122400</v>
      </c>
      <c r="K149" s="30">
        <v>122400</v>
      </c>
      <c r="L149" s="30">
        <v>55800</v>
      </c>
      <c r="M149" s="91">
        <f t="shared" si="83"/>
        <v>45.588235294117645</v>
      </c>
      <c r="O149" s="95"/>
    </row>
    <row r="150" spans="1:15" x14ac:dyDescent="0.25">
      <c r="A150" s="94" t="s">
        <v>107</v>
      </c>
      <c r="B150" s="89"/>
      <c r="C150" s="89"/>
      <c r="D150" s="89"/>
      <c r="E150" s="93">
        <v>851</v>
      </c>
      <c r="F150" s="3" t="s">
        <v>77</v>
      </c>
      <c r="G150" s="3" t="s">
        <v>11</v>
      </c>
      <c r="H150" s="4" t="s">
        <v>108</v>
      </c>
      <c r="I150" s="3"/>
      <c r="J150" s="30">
        <f t="shared" ref="J150:L150" si="93">J151+J153</f>
        <v>7244108</v>
      </c>
      <c r="K150" s="30">
        <f t="shared" ref="K150" si="94">K151+K153</f>
        <v>7244108</v>
      </c>
      <c r="L150" s="30">
        <f t="shared" si="93"/>
        <v>3456000</v>
      </c>
      <c r="M150" s="91">
        <f t="shared" si="83"/>
        <v>47.707737101655582</v>
      </c>
      <c r="O150" s="95"/>
    </row>
    <row r="151" spans="1:15" ht="60" hidden="1" x14ac:dyDescent="0.25">
      <c r="A151" s="89" t="s">
        <v>22</v>
      </c>
      <c r="B151" s="89"/>
      <c r="C151" s="89"/>
      <c r="D151" s="89"/>
      <c r="E151" s="93">
        <v>851</v>
      </c>
      <c r="F151" s="3" t="s">
        <v>77</v>
      </c>
      <c r="G151" s="3" t="s">
        <v>11</v>
      </c>
      <c r="H151" s="4" t="s">
        <v>108</v>
      </c>
      <c r="I151" s="3" t="s">
        <v>23</v>
      </c>
      <c r="J151" s="30">
        <f t="shared" ref="J151:L151" si="95">J152</f>
        <v>0</v>
      </c>
      <c r="K151" s="30">
        <f t="shared" si="95"/>
        <v>0</v>
      </c>
      <c r="L151" s="30">
        <f t="shared" si="95"/>
        <v>0</v>
      </c>
      <c r="M151" s="91" t="e">
        <f t="shared" si="83"/>
        <v>#DIV/0!</v>
      </c>
      <c r="O151" s="95"/>
    </row>
    <row r="152" spans="1:15" ht="75" hidden="1" x14ac:dyDescent="0.25">
      <c r="A152" s="89" t="s">
        <v>9</v>
      </c>
      <c r="B152" s="89"/>
      <c r="C152" s="89"/>
      <c r="D152" s="89"/>
      <c r="E152" s="93">
        <v>851</v>
      </c>
      <c r="F152" s="3" t="s">
        <v>77</v>
      </c>
      <c r="G152" s="3" t="s">
        <v>11</v>
      </c>
      <c r="H152" s="4" t="s">
        <v>108</v>
      </c>
      <c r="I152" s="3" t="s">
        <v>24</v>
      </c>
      <c r="J152" s="30"/>
      <c r="K152" s="30"/>
      <c r="L152" s="30"/>
      <c r="M152" s="91" t="e">
        <f t="shared" si="83"/>
        <v>#DIV/0!</v>
      </c>
      <c r="O152" s="95"/>
    </row>
    <row r="153" spans="1:15" ht="75" customHeight="1" x14ac:dyDescent="0.25">
      <c r="A153" s="89" t="s">
        <v>53</v>
      </c>
      <c r="B153" s="88"/>
      <c r="C153" s="88"/>
      <c r="D153" s="88"/>
      <c r="E153" s="93">
        <v>851</v>
      </c>
      <c r="F153" s="3" t="s">
        <v>77</v>
      </c>
      <c r="G153" s="3" t="s">
        <v>11</v>
      </c>
      <c r="H153" s="4" t="s">
        <v>108</v>
      </c>
      <c r="I153" s="3" t="s">
        <v>109</v>
      </c>
      <c r="J153" s="30">
        <f t="shared" ref="J153:L153" si="96">J154</f>
        <v>7244108</v>
      </c>
      <c r="K153" s="30">
        <f t="shared" si="96"/>
        <v>7244108</v>
      </c>
      <c r="L153" s="30">
        <f t="shared" si="96"/>
        <v>3456000</v>
      </c>
      <c r="M153" s="91">
        <f t="shared" si="83"/>
        <v>47.707737101655582</v>
      </c>
      <c r="O153" s="95"/>
    </row>
    <row r="154" spans="1:15" ht="30" x14ac:dyDescent="0.25">
      <c r="A154" s="89" t="s">
        <v>110</v>
      </c>
      <c r="B154" s="88"/>
      <c r="C154" s="88"/>
      <c r="D154" s="88"/>
      <c r="E154" s="93">
        <v>851</v>
      </c>
      <c r="F154" s="3" t="s">
        <v>77</v>
      </c>
      <c r="G154" s="3" t="s">
        <v>11</v>
      </c>
      <c r="H154" s="4" t="s">
        <v>108</v>
      </c>
      <c r="I154" s="3" t="s">
        <v>111</v>
      </c>
      <c r="J154" s="30">
        <v>7244108</v>
      </c>
      <c r="K154" s="30">
        <v>7244108</v>
      </c>
      <c r="L154" s="30">
        <f>3456000</f>
        <v>3456000</v>
      </c>
      <c r="M154" s="91">
        <f t="shared" si="83"/>
        <v>47.707737101655582</v>
      </c>
      <c r="O154" s="95"/>
    </row>
    <row r="155" spans="1:15" ht="30" customHeight="1" x14ac:dyDescent="0.25">
      <c r="A155" s="94" t="s">
        <v>112</v>
      </c>
      <c r="B155" s="89"/>
      <c r="C155" s="89"/>
      <c r="D155" s="89"/>
      <c r="E155" s="93">
        <v>851</v>
      </c>
      <c r="F155" s="3" t="s">
        <v>77</v>
      </c>
      <c r="G155" s="3" t="s">
        <v>11</v>
      </c>
      <c r="H155" s="4" t="s">
        <v>113</v>
      </c>
      <c r="I155" s="3"/>
      <c r="J155" s="30">
        <f t="shared" ref="J155:L156" si="97">J156</f>
        <v>7607000</v>
      </c>
      <c r="K155" s="30">
        <f t="shared" si="97"/>
        <v>7607000</v>
      </c>
      <c r="L155" s="30">
        <f t="shared" si="97"/>
        <v>3734370.44</v>
      </c>
      <c r="M155" s="91">
        <f t="shared" si="83"/>
        <v>49.091237544367026</v>
      </c>
      <c r="O155" s="95"/>
    </row>
    <row r="156" spans="1:15" ht="78" customHeight="1" x14ac:dyDescent="0.25">
      <c r="A156" s="89" t="s">
        <v>53</v>
      </c>
      <c r="B156" s="89"/>
      <c r="C156" s="89"/>
      <c r="D156" s="89"/>
      <c r="E156" s="93">
        <v>851</v>
      </c>
      <c r="F156" s="3" t="s">
        <v>77</v>
      </c>
      <c r="G156" s="3" t="s">
        <v>11</v>
      </c>
      <c r="H156" s="4" t="s">
        <v>113</v>
      </c>
      <c r="I156" s="5">
        <v>600</v>
      </c>
      <c r="J156" s="30">
        <f t="shared" si="97"/>
        <v>7607000</v>
      </c>
      <c r="K156" s="30">
        <f t="shared" si="97"/>
        <v>7607000</v>
      </c>
      <c r="L156" s="30">
        <f t="shared" si="97"/>
        <v>3734370.44</v>
      </c>
      <c r="M156" s="91">
        <f t="shared" si="83"/>
        <v>49.091237544367026</v>
      </c>
      <c r="O156" s="95"/>
    </row>
    <row r="157" spans="1:15" ht="30" x14ac:dyDescent="0.25">
      <c r="A157" s="89" t="s">
        <v>110</v>
      </c>
      <c r="B157" s="89"/>
      <c r="C157" s="89"/>
      <c r="D157" s="89"/>
      <c r="E157" s="93">
        <v>851</v>
      </c>
      <c r="F157" s="3" t="s">
        <v>77</v>
      </c>
      <c r="G157" s="3" t="s">
        <v>11</v>
      </c>
      <c r="H157" s="4" t="s">
        <v>113</v>
      </c>
      <c r="I157" s="3" t="s">
        <v>111</v>
      </c>
      <c r="J157" s="30">
        <v>7607000</v>
      </c>
      <c r="K157" s="30">
        <v>7607000</v>
      </c>
      <c r="L157" s="30">
        <v>3734370.44</v>
      </c>
      <c r="M157" s="91">
        <f t="shared" si="83"/>
        <v>49.091237544367026</v>
      </c>
      <c r="O157" s="95"/>
    </row>
    <row r="158" spans="1:15" ht="30" x14ac:dyDescent="0.25">
      <c r="A158" s="94" t="s">
        <v>118</v>
      </c>
      <c r="B158" s="89"/>
      <c r="C158" s="89"/>
      <c r="D158" s="89"/>
      <c r="E158" s="93">
        <v>851</v>
      </c>
      <c r="F158" s="3" t="s">
        <v>77</v>
      </c>
      <c r="G158" s="3" t="s">
        <v>11</v>
      </c>
      <c r="H158" s="4" t="s">
        <v>119</v>
      </c>
      <c r="I158" s="3"/>
      <c r="J158" s="30">
        <f t="shared" ref="J158" si="98">J159+J161</f>
        <v>323868</v>
      </c>
      <c r="K158" s="30">
        <f t="shared" ref="K158" si="99">K159+K161</f>
        <v>323868</v>
      </c>
      <c r="L158" s="30">
        <f t="shared" ref="L158" si="100">L159+L161</f>
        <v>237652.18</v>
      </c>
      <c r="M158" s="91">
        <f t="shared" si="83"/>
        <v>73.379333555646127</v>
      </c>
      <c r="O158" s="95"/>
    </row>
    <row r="159" spans="1:15" ht="60" x14ac:dyDescent="0.25">
      <c r="A159" s="89" t="s">
        <v>22</v>
      </c>
      <c r="B159" s="94"/>
      <c r="C159" s="94"/>
      <c r="D159" s="94"/>
      <c r="E159" s="93">
        <v>851</v>
      </c>
      <c r="F159" s="3" t="s">
        <v>77</v>
      </c>
      <c r="G159" s="3" t="s">
        <v>11</v>
      </c>
      <c r="H159" s="4" t="s">
        <v>119</v>
      </c>
      <c r="I159" s="3" t="s">
        <v>23</v>
      </c>
      <c r="J159" s="30">
        <f t="shared" ref="J159:L159" si="101">J160</f>
        <v>209500</v>
      </c>
      <c r="K159" s="30">
        <f t="shared" si="101"/>
        <v>209500</v>
      </c>
      <c r="L159" s="30">
        <f t="shared" si="101"/>
        <v>137652.18</v>
      </c>
      <c r="M159" s="91">
        <f t="shared" si="83"/>
        <v>65.705097852028644</v>
      </c>
      <c r="O159" s="95"/>
    </row>
    <row r="160" spans="1:15" ht="75" x14ac:dyDescent="0.25">
      <c r="A160" s="89" t="s">
        <v>9</v>
      </c>
      <c r="B160" s="89"/>
      <c r="C160" s="89"/>
      <c r="D160" s="89"/>
      <c r="E160" s="93">
        <v>851</v>
      </c>
      <c r="F160" s="3" t="s">
        <v>77</v>
      </c>
      <c r="G160" s="3" t="s">
        <v>11</v>
      </c>
      <c r="H160" s="4" t="s">
        <v>119</v>
      </c>
      <c r="I160" s="3" t="s">
        <v>24</v>
      </c>
      <c r="J160" s="30">
        <v>209500</v>
      </c>
      <c r="K160" s="30">
        <v>209500</v>
      </c>
      <c r="L160" s="30">
        <v>137652.18</v>
      </c>
      <c r="M160" s="91">
        <f t="shared" si="83"/>
        <v>65.705097852028644</v>
      </c>
      <c r="O160" s="95"/>
    </row>
    <row r="161" spans="1:15" ht="79.5" customHeight="1" x14ac:dyDescent="0.25">
      <c r="A161" s="89" t="s">
        <v>53</v>
      </c>
      <c r="B161" s="89"/>
      <c r="C161" s="89"/>
      <c r="D161" s="89"/>
      <c r="E161" s="93">
        <v>851</v>
      </c>
      <c r="F161" s="3" t="s">
        <v>77</v>
      </c>
      <c r="G161" s="3" t="s">
        <v>11</v>
      </c>
      <c r="H161" s="4" t="s">
        <v>119</v>
      </c>
      <c r="I161" s="3" t="s">
        <v>109</v>
      </c>
      <c r="J161" s="30">
        <f t="shared" ref="J161:L161" si="102">J162</f>
        <v>114368</v>
      </c>
      <c r="K161" s="30">
        <f t="shared" si="102"/>
        <v>114368</v>
      </c>
      <c r="L161" s="30">
        <f t="shared" si="102"/>
        <v>100000</v>
      </c>
      <c r="M161" s="91">
        <f t="shared" si="83"/>
        <v>87.437045327364288</v>
      </c>
      <c r="O161" s="95"/>
    </row>
    <row r="162" spans="1:15" ht="30" x14ac:dyDescent="0.25">
      <c r="A162" s="89" t="s">
        <v>110</v>
      </c>
      <c r="B162" s="89"/>
      <c r="C162" s="89"/>
      <c r="D162" s="89"/>
      <c r="E162" s="93">
        <v>851</v>
      </c>
      <c r="F162" s="3" t="s">
        <v>77</v>
      </c>
      <c r="G162" s="3" t="s">
        <v>11</v>
      </c>
      <c r="H162" s="4" t="s">
        <v>119</v>
      </c>
      <c r="I162" s="3" t="s">
        <v>111</v>
      </c>
      <c r="J162" s="30">
        <v>114368</v>
      </c>
      <c r="K162" s="30">
        <v>114368</v>
      </c>
      <c r="L162" s="30">
        <v>100000</v>
      </c>
      <c r="M162" s="91">
        <f t="shared" si="83"/>
        <v>87.437045327364288</v>
      </c>
      <c r="O162" s="95"/>
    </row>
    <row r="163" spans="1:15" ht="60" x14ac:dyDescent="0.25">
      <c r="A163" s="89" t="s">
        <v>248</v>
      </c>
      <c r="B163" s="89"/>
      <c r="C163" s="89"/>
      <c r="D163" s="89"/>
      <c r="E163" s="93">
        <v>851</v>
      </c>
      <c r="F163" s="3" t="s">
        <v>77</v>
      </c>
      <c r="G163" s="3" t="s">
        <v>11</v>
      </c>
      <c r="H163" s="4" t="s">
        <v>249</v>
      </c>
      <c r="I163" s="3"/>
      <c r="J163" s="30">
        <f t="shared" ref="J163:L163" si="103">J164</f>
        <v>1000000</v>
      </c>
      <c r="K163" s="30">
        <f t="shared" si="103"/>
        <v>1000000</v>
      </c>
      <c r="L163" s="30">
        <f t="shared" si="103"/>
        <v>0</v>
      </c>
      <c r="M163" s="91">
        <f t="shared" si="83"/>
        <v>0</v>
      </c>
      <c r="O163" s="95"/>
    </row>
    <row r="164" spans="1:15" ht="60" x14ac:dyDescent="0.25">
      <c r="A164" s="89" t="s">
        <v>22</v>
      </c>
      <c r="B164" s="89"/>
      <c r="C164" s="89"/>
      <c r="D164" s="89"/>
      <c r="E164" s="93">
        <v>851</v>
      </c>
      <c r="F164" s="3" t="s">
        <v>77</v>
      </c>
      <c r="G164" s="3" t="s">
        <v>11</v>
      </c>
      <c r="H164" s="4" t="s">
        <v>249</v>
      </c>
      <c r="I164" s="3" t="s">
        <v>23</v>
      </c>
      <c r="J164" s="30">
        <f t="shared" ref="J164:L164" si="104">J165</f>
        <v>1000000</v>
      </c>
      <c r="K164" s="30">
        <f t="shared" si="104"/>
        <v>1000000</v>
      </c>
      <c r="L164" s="30">
        <f t="shared" si="104"/>
        <v>0</v>
      </c>
      <c r="M164" s="91">
        <f t="shared" si="83"/>
        <v>0</v>
      </c>
      <c r="O164" s="95"/>
    </row>
    <row r="165" spans="1:15" ht="75" x14ac:dyDescent="0.25">
      <c r="A165" s="89" t="s">
        <v>9</v>
      </c>
      <c r="B165" s="89"/>
      <c r="C165" s="89"/>
      <c r="D165" s="89"/>
      <c r="E165" s="93">
        <v>851</v>
      </c>
      <c r="F165" s="3" t="s">
        <v>77</v>
      </c>
      <c r="G165" s="3" t="s">
        <v>11</v>
      </c>
      <c r="H165" s="4" t="s">
        <v>249</v>
      </c>
      <c r="I165" s="3" t="s">
        <v>24</v>
      </c>
      <c r="J165" s="30">
        <v>1000000</v>
      </c>
      <c r="K165" s="30">
        <v>1000000</v>
      </c>
      <c r="L165" s="30"/>
      <c r="M165" s="91">
        <f t="shared" si="83"/>
        <v>0</v>
      </c>
      <c r="O165" s="95"/>
    </row>
    <row r="166" spans="1:15" ht="181.5" customHeight="1" x14ac:dyDescent="0.25">
      <c r="A166" s="94" t="s">
        <v>114</v>
      </c>
      <c r="B166" s="89"/>
      <c r="C166" s="89"/>
      <c r="D166" s="89"/>
      <c r="E166" s="93">
        <v>851</v>
      </c>
      <c r="F166" s="3" t="s">
        <v>77</v>
      </c>
      <c r="G166" s="3" t="s">
        <v>11</v>
      </c>
      <c r="H166" s="4" t="s">
        <v>115</v>
      </c>
      <c r="I166" s="5"/>
      <c r="J166" s="30">
        <f t="shared" ref="J166:L166" si="105">J167+J169</f>
        <v>3800000</v>
      </c>
      <c r="K166" s="30">
        <f t="shared" ref="K166" si="106">K167+K169</f>
        <v>3800000</v>
      </c>
      <c r="L166" s="30">
        <f t="shared" si="105"/>
        <v>2064000</v>
      </c>
      <c r="M166" s="91">
        <f t="shared" si="83"/>
        <v>54.315789473684205</v>
      </c>
      <c r="O166" s="95"/>
    </row>
    <row r="167" spans="1:15" ht="60" x14ac:dyDescent="0.25">
      <c r="A167" s="89" t="s">
        <v>22</v>
      </c>
      <c r="B167" s="89"/>
      <c r="C167" s="89"/>
      <c r="D167" s="89"/>
      <c r="E167" s="93">
        <v>851</v>
      </c>
      <c r="F167" s="3" t="s">
        <v>77</v>
      </c>
      <c r="G167" s="3" t="s">
        <v>11</v>
      </c>
      <c r="H167" s="4" t="s">
        <v>115</v>
      </c>
      <c r="I167" s="5">
        <v>200</v>
      </c>
      <c r="J167" s="30">
        <f t="shared" ref="J167:L167" si="107">J168</f>
        <v>345000</v>
      </c>
      <c r="K167" s="30">
        <f t="shared" si="107"/>
        <v>345000</v>
      </c>
      <c r="L167" s="30">
        <f t="shared" si="107"/>
        <v>80000</v>
      </c>
      <c r="M167" s="91">
        <f t="shared" si="83"/>
        <v>23.188405797101449</v>
      </c>
      <c r="O167" s="95"/>
    </row>
    <row r="168" spans="1:15" ht="75" x14ac:dyDescent="0.25">
      <c r="A168" s="89" t="s">
        <v>9</v>
      </c>
      <c r="B168" s="89"/>
      <c r="C168" s="89"/>
      <c r="D168" s="89"/>
      <c r="E168" s="93">
        <v>851</v>
      </c>
      <c r="F168" s="3" t="s">
        <v>77</v>
      </c>
      <c r="G168" s="3" t="s">
        <v>11</v>
      </c>
      <c r="H168" s="4" t="s">
        <v>115</v>
      </c>
      <c r="I168" s="5">
        <v>240</v>
      </c>
      <c r="J168" s="30">
        <v>345000</v>
      </c>
      <c r="K168" s="30">
        <v>345000</v>
      </c>
      <c r="L168" s="30">
        <v>80000</v>
      </c>
      <c r="M168" s="91">
        <f t="shared" si="83"/>
        <v>23.188405797101449</v>
      </c>
      <c r="O168" s="95"/>
    </row>
    <row r="169" spans="1:15" ht="75" customHeight="1" x14ac:dyDescent="0.25">
      <c r="A169" s="89" t="s">
        <v>53</v>
      </c>
      <c r="B169" s="89"/>
      <c r="C169" s="89"/>
      <c r="D169" s="89"/>
      <c r="E169" s="93">
        <v>851</v>
      </c>
      <c r="F169" s="3" t="s">
        <v>77</v>
      </c>
      <c r="G169" s="3" t="s">
        <v>11</v>
      </c>
      <c r="H169" s="4" t="s">
        <v>115</v>
      </c>
      <c r="I169" s="5">
        <v>600</v>
      </c>
      <c r="J169" s="30">
        <f t="shared" ref="J169:L169" si="108">J170</f>
        <v>3455000</v>
      </c>
      <c r="K169" s="30">
        <f t="shared" si="108"/>
        <v>3455000</v>
      </c>
      <c r="L169" s="30">
        <f t="shared" si="108"/>
        <v>1984000</v>
      </c>
      <c r="M169" s="91">
        <f t="shared" si="83"/>
        <v>57.424023154848044</v>
      </c>
      <c r="O169" s="95"/>
    </row>
    <row r="170" spans="1:15" ht="30" x14ac:dyDescent="0.25">
      <c r="A170" s="89" t="s">
        <v>110</v>
      </c>
      <c r="B170" s="89"/>
      <c r="C170" s="89"/>
      <c r="D170" s="89"/>
      <c r="E170" s="93">
        <v>851</v>
      </c>
      <c r="F170" s="3" t="s">
        <v>77</v>
      </c>
      <c r="G170" s="3" t="s">
        <v>11</v>
      </c>
      <c r="H170" s="4" t="s">
        <v>115</v>
      </c>
      <c r="I170" s="3" t="s">
        <v>111</v>
      </c>
      <c r="J170" s="30">
        <v>3455000</v>
      </c>
      <c r="K170" s="30">
        <v>3455000</v>
      </c>
      <c r="L170" s="30">
        <f>1954000+30000</f>
        <v>1984000</v>
      </c>
      <c r="M170" s="91">
        <f t="shared" si="83"/>
        <v>57.424023154848044</v>
      </c>
      <c r="O170" s="95"/>
    </row>
    <row r="171" spans="1:15" ht="91.5" customHeight="1" x14ac:dyDescent="0.25">
      <c r="A171" s="94" t="s">
        <v>261</v>
      </c>
      <c r="B171" s="89"/>
      <c r="C171" s="89"/>
      <c r="D171" s="89"/>
      <c r="E171" s="93">
        <v>851</v>
      </c>
      <c r="F171" s="4" t="s">
        <v>77</v>
      </c>
      <c r="G171" s="4" t="s">
        <v>11</v>
      </c>
      <c r="H171" s="4" t="s">
        <v>252</v>
      </c>
      <c r="I171" s="4"/>
      <c r="J171" s="30">
        <f t="shared" ref="J171:L171" si="109">J172</f>
        <v>1600000</v>
      </c>
      <c r="K171" s="30">
        <f t="shared" si="109"/>
        <v>1600000</v>
      </c>
      <c r="L171" s="30">
        <f t="shared" si="109"/>
        <v>0</v>
      </c>
      <c r="M171" s="91">
        <f t="shared" si="83"/>
        <v>0</v>
      </c>
      <c r="O171" s="95"/>
    </row>
    <row r="172" spans="1:15" ht="75.75" customHeight="1" x14ac:dyDescent="0.25">
      <c r="A172" s="89" t="s">
        <v>53</v>
      </c>
      <c r="B172" s="89"/>
      <c r="C172" s="89"/>
      <c r="D172" s="89"/>
      <c r="E172" s="93">
        <v>851</v>
      </c>
      <c r="F172" s="3" t="s">
        <v>77</v>
      </c>
      <c r="G172" s="3" t="s">
        <v>11</v>
      </c>
      <c r="H172" s="4" t="s">
        <v>252</v>
      </c>
      <c r="I172" s="3" t="s">
        <v>109</v>
      </c>
      <c r="J172" s="30">
        <f t="shared" ref="J172:L172" si="110">J173</f>
        <v>1600000</v>
      </c>
      <c r="K172" s="30">
        <f t="shared" si="110"/>
        <v>1600000</v>
      </c>
      <c r="L172" s="30">
        <f t="shared" si="110"/>
        <v>0</v>
      </c>
      <c r="M172" s="91">
        <f t="shared" si="83"/>
        <v>0</v>
      </c>
      <c r="O172" s="95"/>
    </row>
    <row r="173" spans="1:15" ht="30" x14ac:dyDescent="0.25">
      <c r="A173" s="89" t="s">
        <v>54</v>
      </c>
      <c r="B173" s="89"/>
      <c r="C173" s="89"/>
      <c r="D173" s="89"/>
      <c r="E173" s="93">
        <v>851</v>
      </c>
      <c r="F173" s="3" t="s">
        <v>77</v>
      </c>
      <c r="G173" s="3" t="s">
        <v>11</v>
      </c>
      <c r="H173" s="4" t="s">
        <v>252</v>
      </c>
      <c r="I173" s="3" t="s">
        <v>111</v>
      </c>
      <c r="J173" s="30">
        <v>1600000</v>
      </c>
      <c r="K173" s="30">
        <v>1600000</v>
      </c>
      <c r="L173" s="30"/>
      <c r="M173" s="91">
        <f t="shared" si="83"/>
        <v>0</v>
      </c>
      <c r="O173" s="95"/>
    </row>
    <row r="174" spans="1:15" ht="30" x14ac:dyDescent="0.25">
      <c r="A174" s="89" t="s">
        <v>263</v>
      </c>
      <c r="B174" s="89"/>
      <c r="C174" s="89"/>
      <c r="D174" s="89"/>
      <c r="E174" s="93">
        <v>851</v>
      </c>
      <c r="F174" s="3" t="s">
        <v>77</v>
      </c>
      <c r="G174" s="3" t="s">
        <v>11</v>
      </c>
      <c r="H174" s="4" t="s">
        <v>256</v>
      </c>
      <c r="I174" s="3"/>
      <c r="J174" s="30">
        <f t="shared" ref="J174:L174" si="111">J175</f>
        <v>6226</v>
      </c>
      <c r="K174" s="30">
        <f t="shared" si="111"/>
        <v>124505</v>
      </c>
      <c r="L174" s="30">
        <f t="shared" si="111"/>
        <v>124505</v>
      </c>
      <c r="M174" s="91">
        <f t="shared" si="83"/>
        <v>100</v>
      </c>
      <c r="O174" s="95"/>
    </row>
    <row r="175" spans="1:15" ht="77.25" customHeight="1" x14ac:dyDescent="0.25">
      <c r="A175" s="89" t="s">
        <v>53</v>
      </c>
      <c r="B175" s="89"/>
      <c r="C175" s="89"/>
      <c r="D175" s="89"/>
      <c r="E175" s="93">
        <v>851</v>
      </c>
      <c r="F175" s="3" t="s">
        <v>77</v>
      </c>
      <c r="G175" s="3" t="s">
        <v>11</v>
      </c>
      <c r="H175" s="4" t="s">
        <v>256</v>
      </c>
      <c r="I175" s="3" t="s">
        <v>109</v>
      </c>
      <c r="J175" s="30">
        <f>J176</f>
        <v>6226</v>
      </c>
      <c r="K175" s="30">
        <f t="shared" ref="K175:L175" si="112">K176</f>
        <v>124505</v>
      </c>
      <c r="L175" s="30">
        <f t="shared" si="112"/>
        <v>124505</v>
      </c>
      <c r="M175" s="91">
        <f t="shared" si="83"/>
        <v>100</v>
      </c>
      <c r="O175" s="95"/>
    </row>
    <row r="176" spans="1:15" ht="30" x14ac:dyDescent="0.25">
      <c r="A176" s="89" t="s">
        <v>54</v>
      </c>
      <c r="B176" s="89"/>
      <c r="C176" s="89"/>
      <c r="D176" s="89"/>
      <c r="E176" s="93">
        <v>851</v>
      </c>
      <c r="F176" s="3" t="s">
        <v>77</v>
      </c>
      <c r="G176" s="3" t="s">
        <v>11</v>
      </c>
      <c r="H176" s="4" t="s">
        <v>256</v>
      </c>
      <c r="I176" s="3" t="s">
        <v>111</v>
      </c>
      <c r="J176" s="30">
        <v>6226</v>
      </c>
      <c r="K176" s="30">
        <f>50000+2632+68279+3594</f>
        <v>124505</v>
      </c>
      <c r="L176" s="30">
        <f>50000+2632+68279+3594</f>
        <v>124505</v>
      </c>
      <c r="M176" s="91">
        <f t="shared" si="83"/>
        <v>100</v>
      </c>
      <c r="O176" s="95"/>
    </row>
    <row r="177" spans="1:15" ht="120" hidden="1" x14ac:dyDescent="0.25">
      <c r="A177" s="89" t="s">
        <v>266</v>
      </c>
      <c r="B177" s="89"/>
      <c r="C177" s="89"/>
      <c r="D177" s="89"/>
      <c r="E177" s="93">
        <v>851</v>
      </c>
      <c r="F177" s="4" t="s">
        <v>77</v>
      </c>
      <c r="G177" s="4" t="s">
        <v>11</v>
      </c>
      <c r="H177" s="4" t="s">
        <v>253</v>
      </c>
      <c r="I177" s="4"/>
      <c r="J177" s="30">
        <f t="shared" ref="J177:L177" si="113">J178</f>
        <v>0</v>
      </c>
      <c r="K177" s="30">
        <f t="shared" si="113"/>
        <v>0</v>
      </c>
      <c r="L177" s="30">
        <f t="shared" si="113"/>
        <v>0</v>
      </c>
      <c r="M177" s="91" t="e">
        <f t="shared" si="83"/>
        <v>#DIV/0!</v>
      </c>
      <c r="O177" s="95"/>
    </row>
    <row r="178" spans="1:15" ht="90" hidden="1" x14ac:dyDescent="0.25">
      <c r="A178" s="89" t="s">
        <v>53</v>
      </c>
      <c r="B178" s="89"/>
      <c r="C178" s="89"/>
      <c r="D178" s="89"/>
      <c r="E178" s="93">
        <v>851</v>
      </c>
      <c r="F178" s="3" t="s">
        <v>77</v>
      </c>
      <c r="G178" s="3" t="s">
        <v>11</v>
      </c>
      <c r="H178" s="4" t="s">
        <v>253</v>
      </c>
      <c r="I178" s="3" t="s">
        <v>109</v>
      </c>
      <c r="J178" s="30">
        <f t="shared" ref="J178:L178" si="114">J179</f>
        <v>0</v>
      </c>
      <c r="K178" s="30">
        <f t="shared" si="114"/>
        <v>0</v>
      </c>
      <c r="L178" s="30">
        <f t="shared" si="114"/>
        <v>0</v>
      </c>
      <c r="M178" s="91" t="e">
        <f t="shared" si="83"/>
        <v>#DIV/0!</v>
      </c>
      <c r="O178" s="95"/>
    </row>
    <row r="179" spans="1:15" ht="30" hidden="1" x14ac:dyDescent="0.25">
      <c r="A179" s="89" t="s">
        <v>110</v>
      </c>
      <c r="B179" s="89"/>
      <c r="C179" s="89"/>
      <c r="D179" s="89"/>
      <c r="E179" s="93">
        <v>851</v>
      </c>
      <c r="F179" s="3" t="s">
        <v>77</v>
      </c>
      <c r="G179" s="3" t="s">
        <v>11</v>
      </c>
      <c r="H179" s="4" t="s">
        <v>253</v>
      </c>
      <c r="I179" s="3" t="s">
        <v>111</v>
      </c>
      <c r="J179" s="30"/>
      <c r="K179" s="30"/>
      <c r="L179" s="30"/>
      <c r="M179" s="91" t="e">
        <f t="shared" si="83"/>
        <v>#DIV/0!</v>
      </c>
      <c r="O179" s="95"/>
    </row>
    <row r="180" spans="1:15" ht="45" x14ac:dyDescent="0.25">
      <c r="A180" s="89" t="s">
        <v>272</v>
      </c>
      <c r="B180" s="89"/>
      <c r="C180" s="89"/>
      <c r="D180" s="89"/>
      <c r="E180" s="93">
        <v>851</v>
      </c>
      <c r="F180" s="4" t="s">
        <v>77</v>
      </c>
      <c r="G180" s="4" t="s">
        <v>11</v>
      </c>
      <c r="H180" s="4" t="s">
        <v>271</v>
      </c>
      <c r="I180" s="4"/>
      <c r="J180" s="30">
        <f t="shared" ref="J180:L180" si="115">J181</f>
        <v>225000</v>
      </c>
      <c r="K180" s="30">
        <f t="shared" si="115"/>
        <v>225000</v>
      </c>
      <c r="L180" s="30">
        <f t="shared" si="115"/>
        <v>0</v>
      </c>
      <c r="M180" s="91">
        <f t="shared" si="83"/>
        <v>0</v>
      </c>
      <c r="O180" s="95"/>
    </row>
    <row r="181" spans="1:15" ht="78" customHeight="1" x14ac:dyDescent="0.25">
      <c r="A181" s="89" t="s">
        <v>53</v>
      </c>
      <c r="B181" s="89"/>
      <c r="C181" s="89"/>
      <c r="D181" s="89"/>
      <c r="E181" s="93">
        <v>851</v>
      </c>
      <c r="F181" s="3" t="s">
        <v>77</v>
      </c>
      <c r="G181" s="3" t="s">
        <v>11</v>
      </c>
      <c r="H181" s="4" t="s">
        <v>271</v>
      </c>
      <c r="I181" s="3" t="s">
        <v>109</v>
      </c>
      <c r="J181" s="30">
        <f t="shared" ref="J181:L181" si="116">J182</f>
        <v>225000</v>
      </c>
      <c r="K181" s="30">
        <f t="shared" si="116"/>
        <v>225000</v>
      </c>
      <c r="L181" s="30">
        <f t="shared" si="116"/>
        <v>0</v>
      </c>
      <c r="M181" s="91">
        <f t="shared" si="83"/>
        <v>0</v>
      </c>
      <c r="O181" s="95"/>
    </row>
    <row r="182" spans="1:15" ht="30" x14ac:dyDescent="0.25">
      <c r="A182" s="89" t="s">
        <v>110</v>
      </c>
      <c r="B182" s="89"/>
      <c r="C182" s="89"/>
      <c r="D182" s="89"/>
      <c r="E182" s="93">
        <v>851</v>
      </c>
      <c r="F182" s="3" t="s">
        <v>77</v>
      </c>
      <c r="G182" s="3" t="s">
        <v>11</v>
      </c>
      <c r="H182" s="4" t="s">
        <v>271</v>
      </c>
      <c r="I182" s="3" t="s">
        <v>111</v>
      </c>
      <c r="J182" s="30">
        <v>225000</v>
      </c>
      <c r="K182" s="30">
        <v>225000</v>
      </c>
      <c r="L182" s="30"/>
      <c r="M182" s="91">
        <f t="shared" si="83"/>
        <v>0</v>
      </c>
      <c r="O182" s="95"/>
    </row>
    <row r="183" spans="1:15" ht="42.75" x14ac:dyDescent="0.25">
      <c r="A183" s="6" t="s">
        <v>120</v>
      </c>
      <c r="B183" s="88"/>
      <c r="C183" s="88"/>
      <c r="D183" s="88"/>
      <c r="E183" s="93">
        <v>851</v>
      </c>
      <c r="F183" s="27" t="s">
        <v>77</v>
      </c>
      <c r="G183" s="27" t="s">
        <v>13</v>
      </c>
      <c r="H183" s="33"/>
      <c r="I183" s="27"/>
      <c r="J183" s="51">
        <f t="shared" ref="J183:L185" si="117">J184</f>
        <v>5000</v>
      </c>
      <c r="K183" s="51">
        <f t="shared" si="117"/>
        <v>5000</v>
      </c>
      <c r="L183" s="51">
        <f t="shared" si="117"/>
        <v>0</v>
      </c>
      <c r="M183" s="91">
        <f t="shared" si="83"/>
        <v>0</v>
      </c>
      <c r="O183" s="95"/>
    </row>
    <row r="184" spans="1:15" ht="60" x14ac:dyDescent="0.25">
      <c r="A184" s="94" t="s">
        <v>121</v>
      </c>
      <c r="B184" s="89"/>
      <c r="C184" s="89"/>
      <c r="D184" s="89"/>
      <c r="E184" s="93">
        <v>851</v>
      </c>
      <c r="F184" s="3" t="s">
        <v>77</v>
      </c>
      <c r="G184" s="3" t="s">
        <v>13</v>
      </c>
      <c r="H184" s="4" t="s">
        <v>122</v>
      </c>
      <c r="I184" s="3"/>
      <c r="J184" s="30">
        <f t="shared" si="117"/>
        <v>5000</v>
      </c>
      <c r="K184" s="30">
        <f t="shared" si="117"/>
        <v>5000</v>
      </c>
      <c r="L184" s="30">
        <f t="shared" si="117"/>
        <v>0</v>
      </c>
      <c r="M184" s="91">
        <f t="shared" si="83"/>
        <v>0</v>
      </c>
      <c r="O184" s="95"/>
    </row>
    <row r="185" spans="1:15" ht="60" x14ac:dyDescent="0.25">
      <c r="A185" s="89" t="s">
        <v>22</v>
      </c>
      <c r="B185" s="94"/>
      <c r="C185" s="94"/>
      <c r="D185" s="94"/>
      <c r="E185" s="93">
        <v>851</v>
      </c>
      <c r="F185" s="3" t="s">
        <v>77</v>
      </c>
      <c r="G185" s="3" t="s">
        <v>13</v>
      </c>
      <c r="H185" s="4" t="s">
        <v>122</v>
      </c>
      <c r="I185" s="3" t="s">
        <v>23</v>
      </c>
      <c r="J185" s="30">
        <f t="shared" si="117"/>
        <v>5000</v>
      </c>
      <c r="K185" s="30">
        <f t="shared" si="117"/>
        <v>5000</v>
      </c>
      <c r="L185" s="30">
        <f t="shared" si="117"/>
        <v>0</v>
      </c>
      <c r="M185" s="91">
        <f t="shared" si="83"/>
        <v>0</v>
      </c>
      <c r="O185" s="95"/>
    </row>
    <row r="186" spans="1:15" ht="75" x14ac:dyDescent="0.25">
      <c r="A186" s="89" t="s">
        <v>9</v>
      </c>
      <c r="B186" s="89"/>
      <c r="C186" s="89"/>
      <c r="D186" s="89"/>
      <c r="E186" s="93">
        <v>851</v>
      </c>
      <c r="F186" s="3" t="s">
        <v>77</v>
      </c>
      <c r="G186" s="3" t="s">
        <v>13</v>
      </c>
      <c r="H186" s="4" t="s">
        <v>122</v>
      </c>
      <c r="I186" s="3" t="s">
        <v>24</v>
      </c>
      <c r="J186" s="30">
        <v>5000</v>
      </c>
      <c r="K186" s="30">
        <v>5000</v>
      </c>
      <c r="L186" s="30"/>
      <c r="M186" s="91">
        <f t="shared" si="83"/>
        <v>0</v>
      </c>
      <c r="O186" s="95"/>
    </row>
    <row r="187" spans="1:15" x14ac:dyDescent="0.25">
      <c r="A187" s="72" t="s">
        <v>123</v>
      </c>
      <c r="B187" s="46"/>
      <c r="C187" s="46"/>
      <c r="D187" s="46"/>
      <c r="E187" s="93">
        <v>851</v>
      </c>
      <c r="F187" s="23" t="s">
        <v>124</v>
      </c>
      <c r="G187" s="23"/>
      <c r="H187" s="38"/>
      <c r="I187" s="23"/>
      <c r="J187" s="36">
        <f t="shared" ref="J187:L187" si="118">J188+J192+J199+J206</f>
        <v>12863061</v>
      </c>
      <c r="K187" s="36">
        <f t="shared" ref="K187" si="119">K188+K192+K199+K206</f>
        <v>15465251</v>
      </c>
      <c r="L187" s="36">
        <f t="shared" si="118"/>
        <v>2475480.8000000003</v>
      </c>
      <c r="M187" s="91">
        <f t="shared" si="83"/>
        <v>16.006728891758691</v>
      </c>
      <c r="O187" s="95"/>
    </row>
    <row r="188" spans="1:15" ht="18" customHeight="1" x14ac:dyDescent="0.25">
      <c r="A188" s="6" t="s">
        <v>125</v>
      </c>
      <c r="B188" s="88"/>
      <c r="C188" s="88"/>
      <c r="D188" s="88"/>
      <c r="E188" s="93">
        <v>851</v>
      </c>
      <c r="F188" s="27" t="s">
        <v>124</v>
      </c>
      <c r="G188" s="27" t="s">
        <v>11</v>
      </c>
      <c r="H188" s="33"/>
      <c r="I188" s="27"/>
      <c r="J188" s="31">
        <f t="shared" ref="J188:L190" si="120">J189</f>
        <v>3100238</v>
      </c>
      <c r="K188" s="31">
        <f t="shared" si="120"/>
        <v>3100238</v>
      </c>
      <c r="L188" s="31">
        <f t="shared" si="120"/>
        <v>1490172.92</v>
      </c>
      <c r="M188" s="91">
        <f t="shared" si="83"/>
        <v>48.066403934149569</v>
      </c>
      <c r="O188" s="95"/>
    </row>
    <row r="189" spans="1:15" ht="49.5" customHeight="1" x14ac:dyDescent="0.25">
      <c r="A189" s="94" t="s">
        <v>126</v>
      </c>
      <c r="B189" s="89"/>
      <c r="C189" s="89"/>
      <c r="D189" s="89"/>
      <c r="E189" s="93">
        <v>851</v>
      </c>
      <c r="F189" s="3" t="s">
        <v>124</v>
      </c>
      <c r="G189" s="3" t="s">
        <v>11</v>
      </c>
      <c r="H189" s="4" t="s">
        <v>127</v>
      </c>
      <c r="I189" s="3"/>
      <c r="J189" s="30">
        <f t="shared" si="120"/>
        <v>3100238</v>
      </c>
      <c r="K189" s="30">
        <f t="shared" si="120"/>
        <v>3100238</v>
      </c>
      <c r="L189" s="30">
        <f t="shared" si="120"/>
        <v>1490172.92</v>
      </c>
      <c r="M189" s="91">
        <f t="shared" si="83"/>
        <v>48.066403934149569</v>
      </c>
      <c r="O189" s="95"/>
    </row>
    <row r="190" spans="1:15" ht="34.5" customHeight="1" x14ac:dyDescent="0.25">
      <c r="A190" s="94" t="s">
        <v>128</v>
      </c>
      <c r="B190" s="94"/>
      <c r="C190" s="94"/>
      <c r="D190" s="94"/>
      <c r="E190" s="93">
        <v>851</v>
      </c>
      <c r="F190" s="3" t="s">
        <v>124</v>
      </c>
      <c r="G190" s="3" t="s">
        <v>11</v>
      </c>
      <c r="H190" s="4" t="s">
        <v>127</v>
      </c>
      <c r="I190" s="3" t="s">
        <v>129</v>
      </c>
      <c r="J190" s="30">
        <f t="shared" si="120"/>
        <v>3100238</v>
      </c>
      <c r="K190" s="30">
        <f t="shared" si="120"/>
        <v>3100238</v>
      </c>
      <c r="L190" s="30">
        <f t="shared" si="120"/>
        <v>1490172.92</v>
      </c>
      <c r="M190" s="91">
        <f t="shared" si="83"/>
        <v>48.066403934149569</v>
      </c>
      <c r="O190" s="95"/>
    </row>
    <row r="191" spans="1:15" ht="60" x14ac:dyDescent="0.25">
      <c r="A191" s="94" t="s">
        <v>130</v>
      </c>
      <c r="B191" s="89"/>
      <c r="C191" s="89"/>
      <c r="D191" s="35"/>
      <c r="E191" s="93">
        <v>851</v>
      </c>
      <c r="F191" s="3" t="s">
        <v>124</v>
      </c>
      <c r="G191" s="3" t="s">
        <v>11</v>
      </c>
      <c r="H191" s="4" t="s">
        <v>127</v>
      </c>
      <c r="I191" s="3" t="s">
        <v>131</v>
      </c>
      <c r="J191" s="30">
        <v>3100238</v>
      </c>
      <c r="K191" s="30">
        <v>3100238</v>
      </c>
      <c r="L191" s="30">
        <v>1490172.92</v>
      </c>
      <c r="M191" s="91">
        <f t="shared" si="83"/>
        <v>48.066403934149569</v>
      </c>
      <c r="O191" s="95"/>
    </row>
    <row r="192" spans="1:15" ht="33" customHeight="1" x14ac:dyDescent="0.25">
      <c r="A192" s="6" t="s">
        <v>132</v>
      </c>
      <c r="B192" s="88"/>
      <c r="C192" s="88"/>
      <c r="D192" s="88"/>
      <c r="E192" s="93">
        <v>851</v>
      </c>
      <c r="F192" s="27" t="s">
        <v>124</v>
      </c>
      <c r="G192" s="27" t="s">
        <v>58</v>
      </c>
      <c r="H192" s="33"/>
      <c r="I192" s="27"/>
      <c r="J192" s="31">
        <f t="shared" ref="J192:L192" si="121">J196+J193</f>
        <v>91568</v>
      </c>
      <c r="K192" s="31">
        <f t="shared" ref="K192" si="122">K196+K193</f>
        <v>111568</v>
      </c>
      <c r="L192" s="31">
        <f t="shared" si="121"/>
        <v>108712</v>
      </c>
      <c r="M192" s="91">
        <f t="shared" si="83"/>
        <v>97.440126201061233</v>
      </c>
      <c r="O192" s="95"/>
    </row>
    <row r="193" spans="1:15" ht="45" hidden="1" x14ac:dyDescent="0.25">
      <c r="A193" s="94" t="s">
        <v>262</v>
      </c>
      <c r="B193" s="94"/>
      <c r="C193" s="94"/>
      <c r="D193" s="94"/>
      <c r="E193" s="93">
        <v>851</v>
      </c>
      <c r="F193" s="3" t="s">
        <v>124</v>
      </c>
      <c r="G193" s="3" t="s">
        <v>58</v>
      </c>
      <c r="H193" s="4" t="s">
        <v>224</v>
      </c>
      <c r="I193" s="3"/>
      <c r="J193" s="30">
        <f t="shared" ref="J193:L193" si="123">J194</f>
        <v>0</v>
      </c>
      <c r="K193" s="30">
        <f t="shared" si="123"/>
        <v>0</v>
      </c>
      <c r="L193" s="30">
        <f t="shared" si="123"/>
        <v>0</v>
      </c>
      <c r="M193" s="91" t="e">
        <f t="shared" si="83"/>
        <v>#DIV/0!</v>
      </c>
      <c r="O193" s="95"/>
    </row>
    <row r="194" spans="1:15" ht="45" hidden="1" x14ac:dyDescent="0.25">
      <c r="A194" s="94" t="s">
        <v>128</v>
      </c>
      <c r="B194" s="94"/>
      <c r="C194" s="94"/>
      <c r="D194" s="94"/>
      <c r="E194" s="93">
        <v>851</v>
      </c>
      <c r="F194" s="3" t="s">
        <v>124</v>
      </c>
      <c r="G194" s="3" t="s">
        <v>58</v>
      </c>
      <c r="H194" s="4" t="s">
        <v>224</v>
      </c>
      <c r="I194" s="3" t="s">
        <v>129</v>
      </c>
      <c r="J194" s="30">
        <f t="shared" ref="J194:L194" si="124">J195</f>
        <v>0</v>
      </c>
      <c r="K194" s="30">
        <f t="shared" si="124"/>
        <v>0</v>
      </c>
      <c r="L194" s="30">
        <f t="shared" si="124"/>
        <v>0</v>
      </c>
      <c r="M194" s="91" t="e">
        <f t="shared" si="83"/>
        <v>#DIV/0!</v>
      </c>
      <c r="O194" s="95"/>
    </row>
    <row r="195" spans="1:15" ht="60" hidden="1" x14ac:dyDescent="0.25">
      <c r="A195" s="94" t="s">
        <v>130</v>
      </c>
      <c r="B195" s="94"/>
      <c r="C195" s="94"/>
      <c r="D195" s="94"/>
      <c r="E195" s="93">
        <v>851</v>
      </c>
      <c r="F195" s="3" t="s">
        <v>124</v>
      </c>
      <c r="G195" s="3" t="s">
        <v>58</v>
      </c>
      <c r="H195" s="4" t="s">
        <v>224</v>
      </c>
      <c r="I195" s="3" t="s">
        <v>131</v>
      </c>
      <c r="J195" s="30">
        <v>0</v>
      </c>
      <c r="K195" s="30"/>
      <c r="L195" s="30"/>
      <c r="M195" s="91" t="e">
        <f t="shared" si="83"/>
        <v>#DIV/0!</v>
      </c>
      <c r="O195" s="95"/>
    </row>
    <row r="196" spans="1:15" ht="30" x14ac:dyDescent="0.25">
      <c r="A196" s="94" t="s">
        <v>133</v>
      </c>
      <c r="B196" s="89"/>
      <c r="C196" s="89"/>
      <c r="D196" s="35"/>
      <c r="E196" s="93">
        <v>851</v>
      </c>
      <c r="F196" s="3" t="s">
        <v>124</v>
      </c>
      <c r="G196" s="3" t="s">
        <v>58</v>
      </c>
      <c r="H196" s="4" t="s">
        <v>218</v>
      </c>
      <c r="I196" s="3"/>
      <c r="J196" s="30">
        <f t="shared" ref="J196:L196" si="125">J197</f>
        <v>91568</v>
      </c>
      <c r="K196" s="30">
        <f t="shared" si="125"/>
        <v>111568</v>
      </c>
      <c r="L196" s="30">
        <f t="shared" si="125"/>
        <v>108712</v>
      </c>
      <c r="M196" s="91">
        <f t="shared" si="83"/>
        <v>97.440126201061233</v>
      </c>
      <c r="O196" s="95"/>
    </row>
    <row r="197" spans="1:15" ht="35.25" customHeight="1" x14ac:dyDescent="0.25">
      <c r="A197" s="94" t="s">
        <v>128</v>
      </c>
      <c r="B197" s="89"/>
      <c r="C197" s="89"/>
      <c r="D197" s="35"/>
      <c r="E197" s="93">
        <v>851</v>
      </c>
      <c r="F197" s="3" t="s">
        <v>124</v>
      </c>
      <c r="G197" s="3" t="s">
        <v>58</v>
      </c>
      <c r="H197" s="4" t="s">
        <v>218</v>
      </c>
      <c r="I197" s="3" t="s">
        <v>129</v>
      </c>
      <c r="J197" s="30">
        <f t="shared" ref="J197:L197" si="126">J198</f>
        <v>91568</v>
      </c>
      <c r="K197" s="30">
        <f t="shared" si="126"/>
        <v>111568</v>
      </c>
      <c r="L197" s="30">
        <f t="shared" si="126"/>
        <v>108712</v>
      </c>
      <c r="M197" s="91">
        <f t="shared" si="83"/>
        <v>97.440126201061233</v>
      </c>
      <c r="O197" s="95"/>
    </row>
    <row r="198" spans="1:15" ht="60" x14ac:dyDescent="0.25">
      <c r="A198" s="94" t="s">
        <v>130</v>
      </c>
      <c r="B198" s="89"/>
      <c r="C198" s="89"/>
      <c r="D198" s="35"/>
      <c r="E198" s="93">
        <v>851</v>
      </c>
      <c r="F198" s="3" t="s">
        <v>124</v>
      </c>
      <c r="G198" s="3" t="s">
        <v>58</v>
      </c>
      <c r="H198" s="4" t="s">
        <v>218</v>
      </c>
      <c r="I198" s="3" t="s">
        <v>131</v>
      </c>
      <c r="J198" s="30">
        <v>91568</v>
      </c>
      <c r="K198" s="30">
        <v>111568</v>
      </c>
      <c r="L198" s="30">
        <v>108712</v>
      </c>
      <c r="M198" s="91">
        <f t="shared" si="83"/>
        <v>97.440126201061233</v>
      </c>
      <c r="O198" s="95"/>
    </row>
    <row r="199" spans="1:15" ht="28.5" x14ac:dyDescent="0.25">
      <c r="A199" s="6" t="s">
        <v>134</v>
      </c>
      <c r="B199" s="88"/>
      <c r="C199" s="88"/>
      <c r="D199" s="88"/>
      <c r="E199" s="93">
        <v>851</v>
      </c>
      <c r="F199" s="27" t="s">
        <v>124</v>
      </c>
      <c r="G199" s="27" t="s">
        <v>13</v>
      </c>
      <c r="H199" s="33"/>
      <c r="I199" s="27"/>
      <c r="J199" s="31">
        <f>J203+J200</f>
        <v>9182168</v>
      </c>
      <c r="K199" s="31">
        <f t="shared" ref="K199:L199" si="127">K203+K200</f>
        <v>11764358</v>
      </c>
      <c r="L199" s="31">
        <f t="shared" si="127"/>
        <v>723013.2</v>
      </c>
      <c r="M199" s="91">
        <f t="shared" si="83"/>
        <v>6.1457939311265433</v>
      </c>
      <c r="O199" s="95"/>
    </row>
    <row r="200" spans="1:15" ht="45" x14ac:dyDescent="0.25">
      <c r="A200" s="94" t="s">
        <v>262</v>
      </c>
      <c r="B200" s="94"/>
      <c r="C200" s="94"/>
      <c r="D200" s="94"/>
      <c r="E200" s="93">
        <v>851</v>
      </c>
      <c r="F200" s="3" t="s">
        <v>124</v>
      </c>
      <c r="G200" s="3" t="s">
        <v>13</v>
      </c>
      <c r="H200" s="4" t="s">
        <v>224</v>
      </c>
      <c r="I200" s="3"/>
      <c r="J200" s="30">
        <f>J201</f>
        <v>1153400</v>
      </c>
      <c r="K200" s="30">
        <f t="shared" ref="K200:L201" si="128">K201</f>
        <v>3735590</v>
      </c>
      <c r="L200" s="30">
        <f t="shared" si="128"/>
        <v>723013.2</v>
      </c>
      <c r="M200" s="91">
        <f t="shared" si="83"/>
        <v>19.354725759518576</v>
      </c>
      <c r="O200" s="95"/>
    </row>
    <row r="201" spans="1:15" ht="32.25" customHeight="1" x14ac:dyDescent="0.25">
      <c r="A201" s="94" t="s">
        <v>128</v>
      </c>
      <c r="B201" s="94"/>
      <c r="C201" s="94"/>
      <c r="D201" s="94"/>
      <c r="E201" s="93">
        <v>851</v>
      </c>
      <c r="F201" s="3" t="s">
        <v>124</v>
      </c>
      <c r="G201" s="3" t="s">
        <v>13</v>
      </c>
      <c r="H201" s="4" t="s">
        <v>224</v>
      </c>
      <c r="I201" s="3" t="s">
        <v>129</v>
      </c>
      <c r="J201" s="30">
        <f>J202</f>
        <v>1153400</v>
      </c>
      <c r="K201" s="30">
        <f t="shared" si="128"/>
        <v>3735590</v>
      </c>
      <c r="L201" s="30">
        <f t="shared" si="128"/>
        <v>723013.2</v>
      </c>
      <c r="M201" s="91">
        <f t="shared" si="83"/>
        <v>19.354725759518576</v>
      </c>
      <c r="O201" s="95"/>
    </row>
    <row r="202" spans="1:15" ht="60" x14ac:dyDescent="0.25">
      <c r="A202" s="94" t="s">
        <v>130</v>
      </c>
      <c r="B202" s="94"/>
      <c r="C202" s="94"/>
      <c r="D202" s="94"/>
      <c r="E202" s="93">
        <v>851</v>
      </c>
      <c r="F202" s="3" t="s">
        <v>124</v>
      </c>
      <c r="G202" s="3" t="s">
        <v>13</v>
      </c>
      <c r="H202" s="4" t="s">
        <v>224</v>
      </c>
      <c r="I202" s="3" t="s">
        <v>131</v>
      </c>
      <c r="J202" s="30">
        <v>1153400</v>
      </c>
      <c r="K202" s="30">
        <f>1153400+2582190</f>
        <v>3735590</v>
      </c>
      <c r="L202" s="30">
        <f>516438+206575.2</f>
        <v>723013.2</v>
      </c>
      <c r="M202" s="91">
        <f t="shared" ref="M202:M265" si="129">L202/K202*100</f>
        <v>19.354725759518576</v>
      </c>
      <c r="O202" s="95"/>
    </row>
    <row r="203" spans="1:15" s="2" customFormat="1" ht="124.5" customHeight="1" x14ac:dyDescent="0.25">
      <c r="A203" s="94" t="s">
        <v>229</v>
      </c>
      <c r="B203" s="89"/>
      <c r="C203" s="89"/>
      <c r="D203" s="89"/>
      <c r="E203" s="93">
        <v>851</v>
      </c>
      <c r="F203" s="4" t="s">
        <v>124</v>
      </c>
      <c r="G203" s="4" t="s">
        <v>13</v>
      </c>
      <c r="H203" s="4" t="s">
        <v>135</v>
      </c>
      <c r="I203" s="4"/>
      <c r="J203" s="30">
        <f t="shared" ref="J203:L204" si="130">J204</f>
        <v>8028768</v>
      </c>
      <c r="K203" s="30">
        <f t="shared" si="130"/>
        <v>8028768</v>
      </c>
      <c r="L203" s="30">
        <f t="shared" si="130"/>
        <v>0</v>
      </c>
      <c r="M203" s="91">
        <f t="shared" si="129"/>
        <v>0</v>
      </c>
      <c r="O203" s="95"/>
    </row>
    <row r="204" spans="1:15" s="2" customFormat="1" ht="60" customHeight="1" x14ac:dyDescent="0.25">
      <c r="A204" s="89" t="s">
        <v>94</v>
      </c>
      <c r="B204" s="89"/>
      <c r="C204" s="89"/>
      <c r="D204" s="89"/>
      <c r="E204" s="93">
        <v>851</v>
      </c>
      <c r="F204" s="4" t="s">
        <v>124</v>
      </c>
      <c r="G204" s="4" t="s">
        <v>13</v>
      </c>
      <c r="H204" s="4" t="s">
        <v>135</v>
      </c>
      <c r="I204" s="4" t="s">
        <v>95</v>
      </c>
      <c r="J204" s="30">
        <f t="shared" si="130"/>
        <v>8028768</v>
      </c>
      <c r="K204" s="30">
        <f t="shared" si="130"/>
        <v>8028768</v>
      </c>
      <c r="L204" s="30">
        <f t="shared" si="130"/>
        <v>0</v>
      </c>
      <c r="M204" s="91">
        <f t="shared" si="129"/>
        <v>0</v>
      </c>
      <c r="O204" s="95"/>
    </row>
    <row r="205" spans="1:15" s="2" customFormat="1" ht="30" x14ac:dyDescent="0.25">
      <c r="A205" s="89" t="s">
        <v>96</v>
      </c>
      <c r="B205" s="89"/>
      <c r="C205" s="89"/>
      <c r="D205" s="89"/>
      <c r="E205" s="93">
        <v>851</v>
      </c>
      <c r="F205" s="4" t="s">
        <v>124</v>
      </c>
      <c r="G205" s="4" t="s">
        <v>13</v>
      </c>
      <c r="H205" s="4" t="s">
        <v>135</v>
      </c>
      <c r="I205" s="4" t="s">
        <v>97</v>
      </c>
      <c r="J205" s="30">
        <v>8028768</v>
      </c>
      <c r="K205" s="30">
        <v>8028768</v>
      </c>
      <c r="L205" s="30"/>
      <c r="M205" s="91">
        <f t="shared" si="129"/>
        <v>0</v>
      </c>
      <c r="O205" s="95"/>
    </row>
    <row r="206" spans="1:15" ht="32.25" customHeight="1" x14ac:dyDescent="0.25">
      <c r="A206" s="6" t="s">
        <v>138</v>
      </c>
      <c r="B206" s="88"/>
      <c r="C206" s="88"/>
      <c r="D206" s="88"/>
      <c r="E206" s="93">
        <v>851</v>
      </c>
      <c r="F206" s="27" t="s">
        <v>124</v>
      </c>
      <c r="G206" s="27" t="s">
        <v>139</v>
      </c>
      <c r="H206" s="33"/>
      <c r="I206" s="27"/>
      <c r="J206" s="31">
        <f t="shared" ref="J206:L206" si="131">J207</f>
        <v>489087</v>
      </c>
      <c r="K206" s="31">
        <f t="shared" si="131"/>
        <v>489087</v>
      </c>
      <c r="L206" s="31">
        <f t="shared" si="131"/>
        <v>153582.68</v>
      </c>
      <c r="M206" s="91">
        <f t="shared" si="129"/>
        <v>31.401914178867973</v>
      </c>
      <c r="O206" s="95"/>
    </row>
    <row r="207" spans="1:15" ht="214.5" customHeight="1" x14ac:dyDescent="0.25">
      <c r="A207" s="94" t="s">
        <v>40</v>
      </c>
      <c r="B207" s="93"/>
      <c r="C207" s="93"/>
      <c r="D207" s="93"/>
      <c r="E207" s="93">
        <v>851</v>
      </c>
      <c r="F207" s="3" t="s">
        <v>124</v>
      </c>
      <c r="G207" s="3" t="s">
        <v>139</v>
      </c>
      <c r="H207" s="4" t="s">
        <v>41</v>
      </c>
      <c r="I207" s="3"/>
      <c r="J207" s="30">
        <f t="shared" ref="J207:L207" si="132">J208+J210</f>
        <v>489087</v>
      </c>
      <c r="K207" s="30">
        <f t="shared" ref="K207" si="133">K208+K210</f>
        <v>489087</v>
      </c>
      <c r="L207" s="30">
        <f t="shared" si="132"/>
        <v>153582.68</v>
      </c>
      <c r="M207" s="91">
        <f t="shared" si="129"/>
        <v>31.401914178867973</v>
      </c>
      <c r="O207" s="95"/>
    </row>
    <row r="208" spans="1:15" ht="151.5" customHeight="1" x14ac:dyDescent="0.25">
      <c r="A208" s="94" t="s">
        <v>16</v>
      </c>
      <c r="B208" s="93"/>
      <c r="C208" s="93"/>
      <c r="D208" s="93"/>
      <c r="E208" s="93">
        <v>851</v>
      </c>
      <c r="F208" s="4" t="s">
        <v>124</v>
      </c>
      <c r="G208" s="4" t="s">
        <v>139</v>
      </c>
      <c r="H208" s="4" t="s">
        <v>41</v>
      </c>
      <c r="I208" s="3" t="s">
        <v>18</v>
      </c>
      <c r="J208" s="30">
        <f t="shared" ref="J208:L208" si="134">J209</f>
        <v>375600</v>
      </c>
      <c r="K208" s="30">
        <f t="shared" si="134"/>
        <v>375600</v>
      </c>
      <c r="L208" s="30">
        <f t="shared" si="134"/>
        <v>147857.79999999999</v>
      </c>
      <c r="M208" s="91">
        <f t="shared" si="129"/>
        <v>39.365761448349303</v>
      </c>
      <c r="O208" s="95"/>
    </row>
    <row r="209" spans="1:15" ht="47.25" customHeight="1" x14ac:dyDescent="0.25">
      <c r="A209" s="94" t="s">
        <v>8</v>
      </c>
      <c r="B209" s="93"/>
      <c r="C209" s="93"/>
      <c r="D209" s="93"/>
      <c r="E209" s="93">
        <v>851</v>
      </c>
      <c r="F209" s="4" t="s">
        <v>124</v>
      </c>
      <c r="G209" s="4" t="s">
        <v>139</v>
      </c>
      <c r="H209" s="4" t="s">
        <v>41</v>
      </c>
      <c r="I209" s="3" t="s">
        <v>19</v>
      </c>
      <c r="J209" s="30">
        <f>327300+48300</f>
        <v>375600</v>
      </c>
      <c r="K209" s="30">
        <f>289700+85900</f>
        <v>375600</v>
      </c>
      <c r="L209" s="30">
        <f>117061.52+30796.28</f>
        <v>147857.79999999999</v>
      </c>
      <c r="M209" s="91">
        <f t="shared" si="129"/>
        <v>39.365761448349303</v>
      </c>
      <c r="O209" s="95"/>
    </row>
    <row r="210" spans="1:15" ht="60" x14ac:dyDescent="0.25">
      <c r="A210" s="89" t="s">
        <v>22</v>
      </c>
      <c r="B210" s="93"/>
      <c r="C210" s="93"/>
      <c r="D210" s="93"/>
      <c r="E210" s="93">
        <v>851</v>
      </c>
      <c r="F210" s="4" t="s">
        <v>124</v>
      </c>
      <c r="G210" s="4" t="s">
        <v>139</v>
      </c>
      <c r="H210" s="4" t="s">
        <v>41</v>
      </c>
      <c r="I210" s="3" t="s">
        <v>23</v>
      </c>
      <c r="J210" s="30">
        <f t="shared" ref="J210:L210" si="135">J211</f>
        <v>113487</v>
      </c>
      <c r="K210" s="30">
        <f t="shared" si="135"/>
        <v>113487</v>
      </c>
      <c r="L210" s="30">
        <f t="shared" si="135"/>
        <v>5724.88</v>
      </c>
      <c r="M210" s="91">
        <f t="shared" si="129"/>
        <v>5.0445249235595266</v>
      </c>
      <c r="O210" s="95"/>
    </row>
    <row r="211" spans="1:15" ht="75" x14ac:dyDescent="0.25">
      <c r="A211" s="89" t="s">
        <v>9</v>
      </c>
      <c r="B211" s="93"/>
      <c r="C211" s="93"/>
      <c r="D211" s="93"/>
      <c r="E211" s="93">
        <v>851</v>
      </c>
      <c r="F211" s="4" t="s">
        <v>124</v>
      </c>
      <c r="G211" s="4" t="s">
        <v>139</v>
      </c>
      <c r="H211" s="4" t="s">
        <v>41</v>
      </c>
      <c r="I211" s="3" t="s">
        <v>24</v>
      </c>
      <c r="J211" s="30">
        <f>161787-48300</f>
        <v>113487</v>
      </c>
      <c r="K211" s="30">
        <v>113487</v>
      </c>
      <c r="L211" s="30">
        <v>5724.88</v>
      </c>
      <c r="M211" s="91">
        <f t="shared" si="129"/>
        <v>5.0445249235595266</v>
      </c>
      <c r="O211" s="95"/>
    </row>
    <row r="212" spans="1:15" ht="28.5" x14ac:dyDescent="0.25">
      <c r="A212" s="72" t="s">
        <v>142</v>
      </c>
      <c r="B212" s="46"/>
      <c r="C212" s="46"/>
      <c r="D212" s="46"/>
      <c r="E212" s="93">
        <v>851</v>
      </c>
      <c r="F212" s="23" t="s">
        <v>143</v>
      </c>
      <c r="G212" s="23"/>
      <c r="H212" s="38"/>
      <c r="I212" s="23"/>
      <c r="J212" s="36">
        <f t="shared" ref="J212:L212" si="136">J213</f>
        <v>796300</v>
      </c>
      <c r="K212" s="36">
        <f t="shared" si="136"/>
        <v>796300</v>
      </c>
      <c r="L212" s="36">
        <f t="shared" si="136"/>
        <v>414836.55000000005</v>
      </c>
      <c r="M212" s="91">
        <f t="shared" si="129"/>
        <v>52.095510485997742</v>
      </c>
      <c r="O212" s="95"/>
    </row>
    <row r="213" spans="1:15" x14ac:dyDescent="0.25">
      <c r="A213" s="6" t="s">
        <v>144</v>
      </c>
      <c r="B213" s="37"/>
      <c r="C213" s="37"/>
      <c r="D213" s="37"/>
      <c r="E213" s="93">
        <v>851</v>
      </c>
      <c r="F213" s="27" t="s">
        <v>143</v>
      </c>
      <c r="G213" s="27" t="s">
        <v>56</v>
      </c>
      <c r="H213" s="33"/>
      <c r="I213" s="27"/>
      <c r="J213" s="31">
        <f t="shared" ref="J213:L213" si="137">J214+J219+J227+J224</f>
        <v>796300</v>
      </c>
      <c r="K213" s="31">
        <f t="shared" ref="K213" si="138">K214+K219+K227+K224</f>
        <v>796300</v>
      </c>
      <c r="L213" s="31">
        <f t="shared" si="137"/>
        <v>414836.55000000005</v>
      </c>
      <c r="M213" s="91">
        <f t="shared" si="129"/>
        <v>52.095510485997742</v>
      </c>
      <c r="O213" s="95"/>
    </row>
    <row r="214" spans="1:15" s="52" customFormat="1" ht="45" x14ac:dyDescent="0.25">
      <c r="A214" s="94" t="s">
        <v>145</v>
      </c>
      <c r="B214" s="89"/>
      <c r="C214" s="89"/>
      <c r="D214" s="89"/>
      <c r="E214" s="93">
        <v>851</v>
      </c>
      <c r="F214" s="3" t="s">
        <v>143</v>
      </c>
      <c r="G214" s="3" t="s">
        <v>56</v>
      </c>
      <c r="H214" s="4" t="s">
        <v>146</v>
      </c>
      <c r="I214" s="3"/>
      <c r="J214" s="30">
        <f t="shared" ref="J214:L214" si="139">J215+J217</f>
        <v>99900</v>
      </c>
      <c r="K214" s="30">
        <f t="shared" ref="K214" si="140">K215+K217</f>
        <v>99900</v>
      </c>
      <c r="L214" s="30">
        <f t="shared" si="139"/>
        <v>45832.59</v>
      </c>
      <c r="M214" s="91">
        <f t="shared" si="129"/>
        <v>45.878468468468462</v>
      </c>
      <c r="O214" s="95"/>
    </row>
    <row r="215" spans="1:15" s="52" customFormat="1" ht="153.75" customHeight="1" x14ac:dyDescent="0.25">
      <c r="A215" s="94" t="s">
        <v>16</v>
      </c>
      <c r="B215" s="89"/>
      <c r="C215" s="89"/>
      <c r="D215" s="89"/>
      <c r="E215" s="93">
        <v>851</v>
      </c>
      <c r="F215" s="3" t="s">
        <v>143</v>
      </c>
      <c r="G215" s="3" t="s">
        <v>56</v>
      </c>
      <c r="H215" s="4" t="s">
        <v>146</v>
      </c>
      <c r="I215" s="3" t="s">
        <v>18</v>
      </c>
      <c r="J215" s="30">
        <f t="shared" ref="J215:L215" si="141">J216</f>
        <v>24000</v>
      </c>
      <c r="K215" s="30">
        <f t="shared" si="141"/>
        <v>24000</v>
      </c>
      <c r="L215" s="30">
        <f t="shared" si="141"/>
        <v>19600</v>
      </c>
      <c r="M215" s="91">
        <f t="shared" si="129"/>
        <v>81.666666666666671</v>
      </c>
      <c r="O215" s="95"/>
    </row>
    <row r="216" spans="1:15" s="52" customFormat="1" ht="45" x14ac:dyDescent="0.25">
      <c r="A216" s="89" t="s">
        <v>7</v>
      </c>
      <c r="B216" s="89"/>
      <c r="C216" s="89"/>
      <c r="D216" s="89"/>
      <c r="E216" s="93">
        <v>851</v>
      </c>
      <c r="F216" s="3" t="s">
        <v>143</v>
      </c>
      <c r="G216" s="3" t="s">
        <v>56</v>
      </c>
      <c r="H216" s="4" t="s">
        <v>146</v>
      </c>
      <c r="I216" s="3" t="s">
        <v>67</v>
      </c>
      <c r="J216" s="30">
        <v>24000</v>
      </c>
      <c r="K216" s="30">
        <v>24000</v>
      </c>
      <c r="L216" s="30">
        <v>19600</v>
      </c>
      <c r="M216" s="91">
        <f t="shared" si="129"/>
        <v>81.666666666666671</v>
      </c>
      <c r="O216" s="95"/>
    </row>
    <row r="217" spans="1:15" ht="60" x14ac:dyDescent="0.25">
      <c r="A217" s="89" t="s">
        <v>22</v>
      </c>
      <c r="B217" s="94"/>
      <c r="C217" s="94"/>
      <c r="D217" s="94"/>
      <c r="E217" s="93">
        <v>851</v>
      </c>
      <c r="F217" s="3" t="s">
        <v>143</v>
      </c>
      <c r="G217" s="3" t="s">
        <v>56</v>
      </c>
      <c r="H217" s="4" t="s">
        <v>146</v>
      </c>
      <c r="I217" s="3" t="s">
        <v>23</v>
      </c>
      <c r="J217" s="30">
        <f t="shared" ref="J217:L217" si="142">J218</f>
        <v>75900</v>
      </c>
      <c r="K217" s="30">
        <f t="shared" si="142"/>
        <v>75900</v>
      </c>
      <c r="L217" s="30">
        <f t="shared" si="142"/>
        <v>26232.59</v>
      </c>
      <c r="M217" s="91">
        <f t="shared" si="129"/>
        <v>34.562042160737818</v>
      </c>
      <c r="O217" s="95"/>
    </row>
    <row r="218" spans="1:15" ht="75" x14ac:dyDescent="0.25">
      <c r="A218" s="89" t="s">
        <v>9</v>
      </c>
      <c r="B218" s="89"/>
      <c r="C218" s="89"/>
      <c r="D218" s="89"/>
      <c r="E218" s="93">
        <v>851</v>
      </c>
      <c r="F218" s="3" t="s">
        <v>143</v>
      </c>
      <c r="G218" s="3" t="s">
        <v>56</v>
      </c>
      <c r="H218" s="4" t="s">
        <v>146</v>
      </c>
      <c r="I218" s="3" t="s">
        <v>24</v>
      </c>
      <c r="J218" s="30">
        <v>75900</v>
      </c>
      <c r="K218" s="30">
        <v>75900</v>
      </c>
      <c r="L218" s="30">
        <v>26232.59</v>
      </c>
      <c r="M218" s="91">
        <f t="shared" si="129"/>
        <v>34.562042160737818</v>
      </c>
      <c r="O218" s="95"/>
    </row>
    <row r="219" spans="1:15" ht="45" x14ac:dyDescent="0.25">
      <c r="A219" s="94" t="s">
        <v>147</v>
      </c>
      <c r="B219" s="37"/>
      <c r="C219" s="37"/>
      <c r="D219" s="37"/>
      <c r="E219" s="93">
        <v>851</v>
      </c>
      <c r="F219" s="3" t="s">
        <v>143</v>
      </c>
      <c r="G219" s="3" t="s">
        <v>56</v>
      </c>
      <c r="H219" s="4" t="s">
        <v>148</v>
      </c>
      <c r="I219" s="3"/>
      <c r="J219" s="30">
        <f t="shared" ref="J219:L219" si="143">J222+J220</f>
        <v>418400</v>
      </c>
      <c r="K219" s="30">
        <f t="shared" ref="K219" si="144">K222+K220</f>
        <v>418400</v>
      </c>
      <c r="L219" s="30">
        <f t="shared" si="143"/>
        <v>218343.3</v>
      </c>
      <c r="M219" s="91">
        <f t="shared" si="129"/>
        <v>52.185301147227527</v>
      </c>
      <c r="O219" s="95"/>
    </row>
    <row r="220" spans="1:15" ht="151.5" customHeight="1" x14ac:dyDescent="0.25">
      <c r="A220" s="94" t="s">
        <v>16</v>
      </c>
      <c r="B220" s="89"/>
      <c r="C220" s="89"/>
      <c r="D220" s="89"/>
      <c r="E220" s="93">
        <v>851</v>
      </c>
      <c r="F220" s="3" t="s">
        <v>143</v>
      </c>
      <c r="G220" s="3" t="s">
        <v>56</v>
      </c>
      <c r="H220" s="4" t="s">
        <v>148</v>
      </c>
      <c r="I220" s="3" t="s">
        <v>18</v>
      </c>
      <c r="J220" s="30">
        <f t="shared" ref="J220:L220" si="145">J221</f>
        <v>204000</v>
      </c>
      <c r="K220" s="30">
        <f t="shared" si="145"/>
        <v>204000</v>
      </c>
      <c r="L220" s="30">
        <f t="shared" si="145"/>
        <v>94600</v>
      </c>
      <c r="M220" s="91">
        <f t="shared" si="129"/>
        <v>46.372549019607845</v>
      </c>
      <c r="O220" s="95"/>
    </row>
    <row r="221" spans="1:15" ht="45" x14ac:dyDescent="0.25">
      <c r="A221" s="89" t="s">
        <v>7</v>
      </c>
      <c r="B221" s="89"/>
      <c r="C221" s="89"/>
      <c r="D221" s="89"/>
      <c r="E221" s="93">
        <v>851</v>
      </c>
      <c r="F221" s="3" t="s">
        <v>143</v>
      </c>
      <c r="G221" s="3" t="s">
        <v>56</v>
      </c>
      <c r="H221" s="4" t="s">
        <v>148</v>
      </c>
      <c r="I221" s="3" t="s">
        <v>67</v>
      </c>
      <c r="J221" s="30">
        <v>204000</v>
      </c>
      <c r="K221" s="30">
        <v>204000</v>
      </c>
      <c r="L221" s="30">
        <v>94600</v>
      </c>
      <c r="M221" s="91">
        <f t="shared" si="129"/>
        <v>46.372549019607845</v>
      </c>
      <c r="O221" s="95"/>
    </row>
    <row r="222" spans="1:15" ht="60" x14ac:dyDescent="0.25">
      <c r="A222" s="89" t="s">
        <v>22</v>
      </c>
      <c r="B222" s="37"/>
      <c r="C222" s="37"/>
      <c r="D222" s="37"/>
      <c r="E222" s="93">
        <v>851</v>
      </c>
      <c r="F222" s="3" t="s">
        <v>143</v>
      </c>
      <c r="G222" s="3" t="s">
        <v>56</v>
      </c>
      <c r="H222" s="4" t="s">
        <v>148</v>
      </c>
      <c r="I222" s="3" t="s">
        <v>23</v>
      </c>
      <c r="J222" s="30">
        <f t="shared" ref="J222:L222" si="146">J223</f>
        <v>214400</v>
      </c>
      <c r="K222" s="30">
        <f t="shared" si="146"/>
        <v>214400</v>
      </c>
      <c r="L222" s="30">
        <f t="shared" si="146"/>
        <v>123743.3</v>
      </c>
      <c r="M222" s="91">
        <f t="shared" si="129"/>
        <v>57.716091417910455</v>
      </c>
      <c r="O222" s="95"/>
    </row>
    <row r="223" spans="1:15" ht="75" x14ac:dyDescent="0.25">
      <c r="A223" s="89" t="s">
        <v>9</v>
      </c>
      <c r="B223" s="37"/>
      <c r="C223" s="37"/>
      <c r="D223" s="37"/>
      <c r="E223" s="93">
        <v>851</v>
      </c>
      <c r="F223" s="3" t="s">
        <v>143</v>
      </c>
      <c r="G223" s="3" t="s">
        <v>56</v>
      </c>
      <c r="H223" s="4" t="s">
        <v>148</v>
      </c>
      <c r="I223" s="3" t="s">
        <v>24</v>
      </c>
      <c r="J223" s="30">
        <v>214400</v>
      </c>
      <c r="K223" s="30">
        <v>214400</v>
      </c>
      <c r="L223" s="30">
        <v>123743.3</v>
      </c>
      <c r="M223" s="91">
        <f t="shared" si="129"/>
        <v>57.716091417910455</v>
      </c>
      <c r="O223" s="95"/>
    </row>
    <row r="224" spans="1:15" ht="106.5" customHeight="1" x14ac:dyDescent="0.25">
      <c r="A224" s="94" t="s">
        <v>151</v>
      </c>
      <c r="B224" s="37"/>
      <c r="C224" s="37"/>
      <c r="D224" s="37"/>
      <c r="E224" s="93">
        <v>851</v>
      </c>
      <c r="F224" s="3" t="s">
        <v>143</v>
      </c>
      <c r="G224" s="3" t="s">
        <v>56</v>
      </c>
      <c r="H224" s="4" t="s">
        <v>152</v>
      </c>
      <c r="I224" s="3"/>
      <c r="J224" s="30">
        <f t="shared" ref="J224:L224" si="147">J225</f>
        <v>10000</v>
      </c>
      <c r="K224" s="30">
        <f t="shared" si="147"/>
        <v>10000</v>
      </c>
      <c r="L224" s="30">
        <f t="shared" si="147"/>
        <v>0</v>
      </c>
      <c r="M224" s="91">
        <f t="shared" si="129"/>
        <v>0</v>
      </c>
      <c r="O224" s="95"/>
    </row>
    <row r="225" spans="1:15" ht="60" x14ac:dyDescent="0.25">
      <c r="A225" s="89" t="s">
        <v>22</v>
      </c>
      <c r="B225" s="37"/>
      <c r="C225" s="37"/>
      <c r="D225" s="37"/>
      <c r="E225" s="93">
        <v>851</v>
      </c>
      <c r="F225" s="3" t="s">
        <v>143</v>
      </c>
      <c r="G225" s="3" t="s">
        <v>56</v>
      </c>
      <c r="H225" s="4" t="s">
        <v>152</v>
      </c>
      <c r="I225" s="3" t="s">
        <v>23</v>
      </c>
      <c r="J225" s="30">
        <f t="shared" ref="J225:L225" si="148">J226</f>
        <v>10000</v>
      </c>
      <c r="K225" s="30">
        <f t="shared" si="148"/>
        <v>10000</v>
      </c>
      <c r="L225" s="30">
        <f t="shared" si="148"/>
        <v>0</v>
      </c>
      <c r="M225" s="91">
        <f t="shared" si="129"/>
        <v>0</v>
      </c>
      <c r="O225" s="95"/>
    </row>
    <row r="226" spans="1:15" ht="75" x14ac:dyDescent="0.25">
      <c r="A226" s="89" t="s">
        <v>9</v>
      </c>
      <c r="B226" s="37"/>
      <c r="C226" s="37"/>
      <c r="D226" s="37"/>
      <c r="E226" s="93">
        <v>851</v>
      </c>
      <c r="F226" s="3" t="s">
        <v>143</v>
      </c>
      <c r="G226" s="3" t="s">
        <v>56</v>
      </c>
      <c r="H226" s="4" t="s">
        <v>152</v>
      </c>
      <c r="I226" s="3" t="s">
        <v>24</v>
      </c>
      <c r="J226" s="30">
        <v>10000</v>
      </c>
      <c r="K226" s="30">
        <v>10000</v>
      </c>
      <c r="L226" s="30"/>
      <c r="M226" s="91">
        <f t="shared" si="129"/>
        <v>0</v>
      </c>
      <c r="O226" s="95"/>
    </row>
    <row r="227" spans="1:15" ht="255.75" customHeight="1" x14ac:dyDescent="0.25">
      <c r="A227" s="94" t="s">
        <v>149</v>
      </c>
      <c r="B227" s="37"/>
      <c r="C227" s="37"/>
      <c r="D227" s="37"/>
      <c r="E227" s="93">
        <v>851</v>
      </c>
      <c r="F227" s="3" t="s">
        <v>143</v>
      </c>
      <c r="G227" s="3" t="s">
        <v>56</v>
      </c>
      <c r="H227" s="4" t="s">
        <v>150</v>
      </c>
      <c r="I227" s="3"/>
      <c r="J227" s="30">
        <f t="shared" ref="J227:L227" si="149">J230+J228</f>
        <v>268000</v>
      </c>
      <c r="K227" s="30">
        <f t="shared" ref="K227" si="150">K230+K228</f>
        <v>268000</v>
      </c>
      <c r="L227" s="30">
        <f t="shared" si="149"/>
        <v>150660.66</v>
      </c>
      <c r="M227" s="91">
        <f t="shared" si="129"/>
        <v>56.216664179104484</v>
      </c>
      <c r="O227" s="95"/>
    </row>
    <row r="228" spans="1:15" ht="152.25" customHeight="1" x14ac:dyDescent="0.25">
      <c r="A228" s="94" t="s">
        <v>16</v>
      </c>
      <c r="B228" s="89"/>
      <c r="C228" s="89"/>
      <c r="D228" s="89"/>
      <c r="E228" s="93">
        <v>851</v>
      </c>
      <c r="F228" s="3" t="s">
        <v>143</v>
      </c>
      <c r="G228" s="3" t="s">
        <v>56</v>
      </c>
      <c r="H228" s="4" t="s">
        <v>150</v>
      </c>
      <c r="I228" s="3" t="s">
        <v>18</v>
      </c>
      <c r="J228" s="30">
        <f t="shared" ref="J228:L228" si="151">J229</f>
        <v>71000</v>
      </c>
      <c r="K228" s="30">
        <f t="shared" si="151"/>
        <v>71000</v>
      </c>
      <c r="L228" s="30">
        <f t="shared" si="151"/>
        <v>47800</v>
      </c>
      <c r="M228" s="91">
        <f t="shared" si="129"/>
        <v>67.323943661971825</v>
      </c>
      <c r="O228" s="95"/>
    </row>
    <row r="229" spans="1:15" ht="45" x14ac:dyDescent="0.25">
      <c r="A229" s="89" t="s">
        <v>7</v>
      </c>
      <c r="B229" s="89"/>
      <c r="C229" s="89"/>
      <c r="D229" s="89"/>
      <c r="E229" s="93">
        <v>851</v>
      </c>
      <c r="F229" s="3" t="s">
        <v>143</v>
      </c>
      <c r="G229" s="3" t="s">
        <v>56</v>
      </c>
      <c r="H229" s="4" t="s">
        <v>150</v>
      </c>
      <c r="I229" s="3" t="s">
        <v>67</v>
      </c>
      <c r="J229" s="30">
        <v>71000</v>
      </c>
      <c r="K229" s="30">
        <v>71000</v>
      </c>
      <c r="L229" s="30">
        <v>47800</v>
      </c>
      <c r="M229" s="91">
        <f t="shared" si="129"/>
        <v>67.323943661971825</v>
      </c>
      <c r="O229" s="95"/>
    </row>
    <row r="230" spans="1:15" ht="60" x14ac:dyDescent="0.25">
      <c r="A230" s="89" t="s">
        <v>22</v>
      </c>
      <c r="B230" s="37"/>
      <c r="C230" s="37"/>
      <c r="D230" s="37"/>
      <c r="E230" s="93">
        <v>851</v>
      </c>
      <c r="F230" s="3" t="s">
        <v>143</v>
      </c>
      <c r="G230" s="3" t="s">
        <v>56</v>
      </c>
      <c r="H230" s="4" t="s">
        <v>150</v>
      </c>
      <c r="I230" s="3" t="s">
        <v>23</v>
      </c>
      <c r="J230" s="30">
        <f t="shared" ref="J230:L230" si="152">J231</f>
        <v>197000</v>
      </c>
      <c r="K230" s="30">
        <f t="shared" si="152"/>
        <v>197000</v>
      </c>
      <c r="L230" s="30">
        <f t="shared" si="152"/>
        <v>102860.66</v>
      </c>
      <c r="M230" s="91">
        <f t="shared" si="129"/>
        <v>52.21353299492386</v>
      </c>
      <c r="O230" s="95"/>
    </row>
    <row r="231" spans="1:15" ht="75" x14ac:dyDescent="0.25">
      <c r="A231" s="89" t="s">
        <v>9</v>
      </c>
      <c r="B231" s="37"/>
      <c r="C231" s="37"/>
      <c r="D231" s="37"/>
      <c r="E231" s="93">
        <v>851</v>
      </c>
      <c r="F231" s="3" t="s">
        <v>143</v>
      </c>
      <c r="G231" s="3" t="s">
        <v>56</v>
      </c>
      <c r="H231" s="4" t="s">
        <v>150</v>
      </c>
      <c r="I231" s="3" t="s">
        <v>24</v>
      </c>
      <c r="J231" s="30">
        <v>197000</v>
      </c>
      <c r="K231" s="30">
        <v>197000</v>
      </c>
      <c r="L231" s="30">
        <v>102860.66</v>
      </c>
      <c r="M231" s="91">
        <f t="shared" si="129"/>
        <v>52.21353299492386</v>
      </c>
      <c r="O231" s="95"/>
    </row>
    <row r="232" spans="1:15" ht="47.25" customHeight="1" x14ac:dyDescent="0.25">
      <c r="A232" s="72" t="s">
        <v>153</v>
      </c>
      <c r="B232" s="10"/>
      <c r="C232" s="10"/>
      <c r="D232" s="10"/>
      <c r="E232" s="10">
        <v>852</v>
      </c>
      <c r="F232" s="4"/>
      <c r="G232" s="4"/>
      <c r="H232" s="4"/>
      <c r="I232" s="3"/>
      <c r="J232" s="36">
        <f t="shared" ref="J232:L232" si="153">J233+J238+J330</f>
        <v>175439126.47</v>
      </c>
      <c r="K232" s="36">
        <f t="shared" si="153"/>
        <v>188951235.37</v>
      </c>
      <c r="L232" s="36">
        <f t="shared" si="153"/>
        <v>90276080.020000011</v>
      </c>
      <c r="M232" s="91">
        <f t="shared" si="129"/>
        <v>47.777448950372538</v>
      </c>
      <c r="O232" s="95"/>
    </row>
    <row r="233" spans="1:15" s="45" customFormat="1" ht="28.5" hidden="1" x14ac:dyDescent="0.25">
      <c r="A233" s="72" t="s">
        <v>10</v>
      </c>
      <c r="B233" s="10"/>
      <c r="C233" s="10"/>
      <c r="D233" s="10"/>
      <c r="E233" s="10">
        <v>852</v>
      </c>
      <c r="F233" s="38" t="s">
        <v>11</v>
      </c>
      <c r="G233" s="38"/>
      <c r="H233" s="38"/>
      <c r="I233" s="23"/>
      <c r="J233" s="36">
        <f t="shared" ref="J233:L233" si="154">J234</f>
        <v>0</v>
      </c>
      <c r="K233" s="36">
        <f t="shared" si="154"/>
        <v>0</v>
      </c>
      <c r="L233" s="36">
        <f t="shared" si="154"/>
        <v>0</v>
      </c>
      <c r="M233" s="91" t="e">
        <f t="shared" si="129"/>
        <v>#DIV/0!</v>
      </c>
      <c r="O233" s="95"/>
    </row>
    <row r="234" spans="1:15" s="32" customFormat="1" ht="42.75" hidden="1" x14ac:dyDescent="0.25">
      <c r="A234" s="6" t="s">
        <v>38</v>
      </c>
      <c r="B234" s="10"/>
      <c r="C234" s="10"/>
      <c r="D234" s="10"/>
      <c r="E234" s="12">
        <v>852</v>
      </c>
      <c r="F234" s="33" t="s">
        <v>11</v>
      </c>
      <c r="G234" s="33" t="s">
        <v>39</v>
      </c>
      <c r="H234" s="33"/>
      <c r="I234" s="27"/>
      <c r="J234" s="31">
        <f t="shared" ref="J234:L236" si="155">J235</f>
        <v>0</v>
      </c>
      <c r="K234" s="31">
        <f t="shared" si="155"/>
        <v>0</v>
      </c>
      <c r="L234" s="31">
        <f t="shared" si="155"/>
        <v>0</v>
      </c>
      <c r="M234" s="91" t="e">
        <f t="shared" si="129"/>
        <v>#DIV/0!</v>
      </c>
      <c r="O234" s="95"/>
    </row>
    <row r="235" spans="1:15" ht="105" hidden="1" x14ac:dyDescent="0.25">
      <c r="A235" s="94" t="s">
        <v>278</v>
      </c>
      <c r="B235" s="10"/>
      <c r="C235" s="10"/>
      <c r="D235" s="10"/>
      <c r="E235" s="93">
        <v>852</v>
      </c>
      <c r="F235" s="4" t="s">
        <v>11</v>
      </c>
      <c r="G235" s="4" t="s">
        <v>39</v>
      </c>
      <c r="H235" s="4" t="s">
        <v>277</v>
      </c>
      <c r="I235" s="3"/>
      <c r="J235" s="30">
        <f t="shared" si="155"/>
        <v>0</v>
      </c>
      <c r="K235" s="30">
        <f t="shared" si="155"/>
        <v>0</v>
      </c>
      <c r="L235" s="30">
        <f t="shared" si="155"/>
        <v>0</v>
      </c>
      <c r="M235" s="91" t="e">
        <f t="shared" si="129"/>
        <v>#DIV/0!</v>
      </c>
      <c r="O235" s="95"/>
    </row>
    <row r="236" spans="1:15" ht="60" hidden="1" x14ac:dyDescent="0.25">
      <c r="A236" s="89" t="s">
        <v>22</v>
      </c>
      <c r="B236" s="10"/>
      <c r="C236" s="10"/>
      <c r="D236" s="10"/>
      <c r="E236" s="93">
        <v>852</v>
      </c>
      <c r="F236" s="4" t="s">
        <v>11</v>
      </c>
      <c r="G236" s="4" t="s">
        <v>39</v>
      </c>
      <c r="H236" s="4" t="s">
        <v>277</v>
      </c>
      <c r="I236" s="3" t="s">
        <v>23</v>
      </c>
      <c r="J236" s="30">
        <f t="shared" si="155"/>
        <v>0</v>
      </c>
      <c r="K236" s="30">
        <f t="shared" si="155"/>
        <v>0</v>
      </c>
      <c r="L236" s="30">
        <f t="shared" si="155"/>
        <v>0</v>
      </c>
      <c r="M236" s="91" t="e">
        <f t="shared" si="129"/>
        <v>#DIV/0!</v>
      </c>
      <c r="O236" s="95"/>
    </row>
    <row r="237" spans="1:15" ht="75" hidden="1" x14ac:dyDescent="0.25">
      <c r="A237" s="89" t="s">
        <v>9</v>
      </c>
      <c r="B237" s="10"/>
      <c r="C237" s="10"/>
      <c r="D237" s="10"/>
      <c r="E237" s="93">
        <v>852</v>
      </c>
      <c r="F237" s="4" t="s">
        <v>11</v>
      </c>
      <c r="G237" s="4" t="s">
        <v>39</v>
      </c>
      <c r="H237" s="4" t="s">
        <v>277</v>
      </c>
      <c r="I237" s="3" t="s">
        <v>24</v>
      </c>
      <c r="J237" s="30"/>
      <c r="K237" s="30"/>
      <c r="L237" s="30"/>
      <c r="M237" s="91" t="e">
        <f t="shared" si="129"/>
        <v>#DIV/0!</v>
      </c>
      <c r="O237" s="95"/>
    </row>
    <row r="238" spans="1:15" s="45" customFormat="1" x14ac:dyDescent="0.25">
      <c r="A238" s="72" t="s">
        <v>102</v>
      </c>
      <c r="B238" s="46"/>
      <c r="C238" s="46"/>
      <c r="D238" s="46"/>
      <c r="E238" s="93">
        <v>852</v>
      </c>
      <c r="F238" s="23" t="s">
        <v>103</v>
      </c>
      <c r="G238" s="23"/>
      <c r="H238" s="38"/>
      <c r="I238" s="23"/>
      <c r="J238" s="36">
        <f t="shared" ref="J238:L238" si="156">J239+J258+J292+J308+J314</f>
        <v>165081164</v>
      </c>
      <c r="K238" s="36">
        <f t="shared" si="156"/>
        <v>178593272.90000001</v>
      </c>
      <c r="L238" s="36">
        <f t="shared" si="156"/>
        <v>85881784.580000013</v>
      </c>
      <c r="M238" s="91">
        <f t="shared" si="129"/>
        <v>48.087916854565918</v>
      </c>
      <c r="O238" s="95"/>
    </row>
    <row r="239" spans="1:15" s="32" customFormat="1" ht="21.75" customHeight="1" x14ac:dyDescent="0.25">
      <c r="A239" s="6" t="s">
        <v>154</v>
      </c>
      <c r="B239" s="88"/>
      <c r="C239" s="88"/>
      <c r="D239" s="88"/>
      <c r="E239" s="93">
        <v>852</v>
      </c>
      <c r="F239" s="27" t="s">
        <v>103</v>
      </c>
      <c r="G239" s="27" t="s">
        <v>11</v>
      </c>
      <c r="H239" s="33"/>
      <c r="I239" s="27"/>
      <c r="J239" s="31">
        <f t="shared" ref="J239:L239" si="157">J240+J249+J243+J246+J252+J255</f>
        <v>40645842</v>
      </c>
      <c r="K239" s="31">
        <f t="shared" ref="K239" si="158">K240+K249+K243+K246+K252+K255</f>
        <v>40645842</v>
      </c>
      <c r="L239" s="31">
        <f t="shared" si="157"/>
        <v>20864931</v>
      </c>
      <c r="M239" s="91">
        <f t="shared" si="129"/>
        <v>51.333494333811558</v>
      </c>
      <c r="O239" s="95"/>
    </row>
    <row r="240" spans="1:15" s="32" customFormat="1" ht="119.25" customHeight="1" x14ac:dyDescent="0.25">
      <c r="A240" s="94" t="s">
        <v>159</v>
      </c>
      <c r="B240" s="88"/>
      <c r="C240" s="88"/>
      <c r="D240" s="88"/>
      <c r="E240" s="93">
        <v>852</v>
      </c>
      <c r="F240" s="3" t="s">
        <v>103</v>
      </c>
      <c r="G240" s="3" t="s">
        <v>11</v>
      </c>
      <c r="H240" s="4" t="s">
        <v>160</v>
      </c>
      <c r="I240" s="3"/>
      <c r="J240" s="30">
        <f t="shared" ref="J240:L241" si="159">J241</f>
        <v>28428452</v>
      </c>
      <c r="K240" s="30">
        <f t="shared" si="159"/>
        <v>28428452</v>
      </c>
      <c r="L240" s="30">
        <f t="shared" si="159"/>
        <v>14226842</v>
      </c>
      <c r="M240" s="91">
        <f t="shared" si="129"/>
        <v>50.044378075879756</v>
      </c>
      <c r="O240" s="95"/>
    </row>
    <row r="241" spans="1:15" s="32" customFormat="1" ht="78" customHeight="1" x14ac:dyDescent="0.25">
      <c r="A241" s="89" t="s">
        <v>53</v>
      </c>
      <c r="B241" s="88"/>
      <c r="C241" s="88"/>
      <c r="D241" s="88"/>
      <c r="E241" s="93">
        <v>852</v>
      </c>
      <c r="F241" s="3" t="s">
        <v>103</v>
      </c>
      <c r="G241" s="3" t="s">
        <v>11</v>
      </c>
      <c r="H241" s="4" t="s">
        <v>160</v>
      </c>
      <c r="I241" s="3" t="s">
        <v>109</v>
      </c>
      <c r="J241" s="30">
        <f t="shared" si="159"/>
        <v>28428452</v>
      </c>
      <c r="K241" s="30">
        <f t="shared" si="159"/>
        <v>28428452</v>
      </c>
      <c r="L241" s="30">
        <f t="shared" si="159"/>
        <v>14226842</v>
      </c>
      <c r="M241" s="91">
        <f t="shared" si="129"/>
        <v>50.044378075879756</v>
      </c>
      <c r="O241" s="95"/>
    </row>
    <row r="242" spans="1:15" s="32" customFormat="1" ht="30" x14ac:dyDescent="0.25">
      <c r="A242" s="89" t="s">
        <v>110</v>
      </c>
      <c r="B242" s="89"/>
      <c r="C242" s="89"/>
      <c r="D242" s="89"/>
      <c r="E242" s="93">
        <v>852</v>
      </c>
      <c r="F242" s="3" t="s">
        <v>103</v>
      </c>
      <c r="G242" s="3" t="s">
        <v>11</v>
      </c>
      <c r="H242" s="4" t="s">
        <v>160</v>
      </c>
      <c r="I242" s="3" t="s">
        <v>111</v>
      </c>
      <c r="J242" s="30">
        <v>28428452</v>
      </c>
      <c r="K242" s="30">
        <v>28428452</v>
      </c>
      <c r="L242" s="30">
        <v>14226842</v>
      </c>
      <c r="M242" s="91">
        <f t="shared" si="129"/>
        <v>50.044378075879756</v>
      </c>
      <c r="O242" s="95"/>
    </row>
    <row r="243" spans="1:15" s="2" customFormat="1" ht="45" x14ac:dyDescent="0.25">
      <c r="A243" s="94" t="s">
        <v>155</v>
      </c>
      <c r="B243" s="89"/>
      <c r="C243" s="89"/>
      <c r="D243" s="94"/>
      <c r="E243" s="93">
        <v>852</v>
      </c>
      <c r="F243" s="4" t="s">
        <v>103</v>
      </c>
      <c r="G243" s="4" t="s">
        <v>11</v>
      </c>
      <c r="H243" s="4" t="s">
        <v>156</v>
      </c>
      <c r="I243" s="4"/>
      <c r="J243" s="30">
        <f t="shared" ref="J243:L244" si="160">J244</f>
        <v>8255900</v>
      </c>
      <c r="K243" s="30">
        <f t="shared" si="160"/>
        <v>8255900</v>
      </c>
      <c r="L243" s="30">
        <f t="shared" si="160"/>
        <v>4664504</v>
      </c>
      <c r="M243" s="91">
        <f t="shared" si="129"/>
        <v>56.499037052289879</v>
      </c>
      <c r="O243" s="95"/>
    </row>
    <row r="244" spans="1:15" s="2" customFormat="1" ht="77.25" customHeight="1" x14ac:dyDescent="0.25">
      <c r="A244" s="89" t="s">
        <v>53</v>
      </c>
      <c r="B244" s="89"/>
      <c r="C244" s="89"/>
      <c r="D244" s="89"/>
      <c r="E244" s="93">
        <v>852</v>
      </c>
      <c r="F244" s="4" t="s">
        <v>103</v>
      </c>
      <c r="G244" s="4" t="s">
        <v>11</v>
      </c>
      <c r="H244" s="4" t="s">
        <v>156</v>
      </c>
      <c r="I244" s="4" t="s">
        <v>109</v>
      </c>
      <c r="J244" s="30">
        <f t="shared" si="160"/>
        <v>8255900</v>
      </c>
      <c r="K244" s="30">
        <f t="shared" si="160"/>
        <v>8255900</v>
      </c>
      <c r="L244" s="30">
        <f t="shared" si="160"/>
        <v>4664504</v>
      </c>
      <c r="M244" s="91">
        <f t="shared" si="129"/>
        <v>56.499037052289879</v>
      </c>
      <c r="O244" s="95"/>
    </row>
    <row r="245" spans="1:15" s="2" customFormat="1" ht="30" x14ac:dyDescent="0.25">
      <c r="A245" s="89" t="s">
        <v>110</v>
      </c>
      <c r="B245" s="89"/>
      <c r="C245" s="89"/>
      <c r="D245" s="89"/>
      <c r="E245" s="93">
        <v>852</v>
      </c>
      <c r="F245" s="4" t="s">
        <v>103</v>
      </c>
      <c r="G245" s="4" t="s">
        <v>11</v>
      </c>
      <c r="H245" s="4" t="s">
        <v>156</v>
      </c>
      <c r="I245" s="3" t="s">
        <v>111</v>
      </c>
      <c r="J245" s="30">
        <v>8255900</v>
      </c>
      <c r="K245" s="30">
        <v>8255900</v>
      </c>
      <c r="L245" s="30">
        <v>4664504</v>
      </c>
      <c r="M245" s="91">
        <f t="shared" si="129"/>
        <v>56.499037052289879</v>
      </c>
      <c r="O245" s="95"/>
    </row>
    <row r="246" spans="1:15" s="32" customFormat="1" ht="30" x14ac:dyDescent="0.25">
      <c r="A246" s="94" t="s">
        <v>161</v>
      </c>
      <c r="B246" s="88"/>
      <c r="C246" s="88"/>
      <c r="D246" s="88"/>
      <c r="E246" s="93">
        <v>852</v>
      </c>
      <c r="F246" s="3" t="s">
        <v>103</v>
      </c>
      <c r="G246" s="3" t="s">
        <v>11</v>
      </c>
      <c r="H246" s="4" t="s">
        <v>162</v>
      </c>
      <c r="I246" s="3"/>
      <c r="J246" s="30">
        <f t="shared" ref="J246:L246" si="161">J247</f>
        <v>152360</v>
      </c>
      <c r="K246" s="30">
        <f t="shared" si="161"/>
        <v>152360</v>
      </c>
      <c r="L246" s="30">
        <f t="shared" si="161"/>
        <v>147860</v>
      </c>
      <c r="M246" s="91">
        <f t="shared" si="129"/>
        <v>97.046468889472308</v>
      </c>
      <c r="O246" s="95"/>
    </row>
    <row r="247" spans="1:15" s="32" customFormat="1" ht="76.5" customHeight="1" x14ac:dyDescent="0.25">
      <c r="A247" s="89" t="s">
        <v>53</v>
      </c>
      <c r="B247" s="88"/>
      <c r="C247" s="88"/>
      <c r="D247" s="88"/>
      <c r="E247" s="93">
        <v>852</v>
      </c>
      <c r="F247" s="3" t="s">
        <v>103</v>
      </c>
      <c r="G247" s="3" t="s">
        <v>11</v>
      </c>
      <c r="H247" s="4" t="s">
        <v>162</v>
      </c>
      <c r="I247" s="3" t="s">
        <v>109</v>
      </c>
      <c r="J247" s="30">
        <f t="shared" ref="J247:L247" si="162">J248</f>
        <v>152360</v>
      </c>
      <c r="K247" s="30">
        <f t="shared" si="162"/>
        <v>152360</v>
      </c>
      <c r="L247" s="30">
        <f t="shared" si="162"/>
        <v>147860</v>
      </c>
      <c r="M247" s="91">
        <f t="shared" si="129"/>
        <v>97.046468889472308</v>
      </c>
      <c r="O247" s="95"/>
    </row>
    <row r="248" spans="1:15" s="32" customFormat="1" ht="30" x14ac:dyDescent="0.25">
      <c r="A248" s="89" t="s">
        <v>110</v>
      </c>
      <c r="B248" s="89"/>
      <c r="C248" s="89"/>
      <c r="D248" s="89"/>
      <c r="E248" s="93">
        <v>852</v>
      </c>
      <c r="F248" s="3" t="s">
        <v>103</v>
      </c>
      <c r="G248" s="3" t="s">
        <v>11</v>
      </c>
      <c r="H248" s="4" t="s">
        <v>162</v>
      </c>
      <c r="I248" s="3" t="s">
        <v>111</v>
      </c>
      <c r="J248" s="30">
        <v>152360</v>
      </c>
      <c r="K248" s="30">
        <v>152360</v>
      </c>
      <c r="L248" s="30">
        <v>147860</v>
      </c>
      <c r="M248" s="91">
        <f t="shared" si="129"/>
        <v>97.046468889472308</v>
      </c>
      <c r="O248" s="95"/>
    </row>
    <row r="249" spans="1:15" ht="45" x14ac:dyDescent="0.25">
      <c r="A249" s="94" t="s">
        <v>157</v>
      </c>
      <c r="B249" s="89"/>
      <c r="C249" s="89"/>
      <c r="D249" s="89"/>
      <c r="E249" s="93">
        <v>852</v>
      </c>
      <c r="F249" s="4" t="s">
        <v>103</v>
      </c>
      <c r="G249" s="4" t="s">
        <v>11</v>
      </c>
      <c r="H249" s="4" t="s">
        <v>158</v>
      </c>
      <c r="I249" s="4"/>
      <c r="J249" s="30">
        <f t="shared" ref="J249:L250" si="163">J250</f>
        <v>3113800</v>
      </c>
      <c r="K249" s="30">
        <f t="shared" si="163"/>
        <v>3113800</v>
      </c>
      <c r="L249" s="30">
        <f t="shared" si="163"/>
        <v>1551725</v>
      </c>
      <c r="M249" s="91">
        <f t="shared" si="129"/>
        <v>49.833804354807633</v>
      </c>
      <c r="O249" s="95"/>
    </row>
    <row r="250" spans="1:15" ht="77.25" customHeight="1" x14ac:dyDescent="0.25">
      <c r="A250" s="89" t="s">
        <v>53</v>
      </c>
      <c r="B250" s="89"/>
      <c r="C250" s="89"/>
      <c r="D250" s="89"/>
      <c r="E250" s="93">
        <v>852</v>
      </c>
      <c r="F250" s="4" t="s">
        <v>103</v>
      </c>
      <c r="G250" s="4" t="s">
        <v>11</v>
      </c>
      <c r="H250" s="4" t="s">
        <v>158</v>
      </c>
      <c r="I250" s="4" t="s">
        <v>109</v>
      </c>
      <c r="J250" s="30">
        <f t="shared" si="163"/>
        <v>3113800</v>
      </c>
      <c r="K250" s="30">
        <f t="shared" si="163"/>
        <v>3113800</v>
      </c>
      <c r="L250" s="30">
        <f t="shared" si="163"/>
        <v>1551725</v>
      </c>
      <c r="M250" s="91">
        <f t="shared" si="129"/>
        <v>49.833804354807633</v>
      </c>
      <c r="O250" s="95"/>
    </row>
    <row r="251" spans="1:15" ht="30" x14ac:dyDescent="0.25">
      <c r="A251" s="89" t="s">
        <v>110</v>
      </c>
      <c r="B251" s="89"/>
      <c r="C251" s="89"/>
      <c r="D251" s="89"/>
      <c r="E251" s="93">
        <v>852</v>
      </c>
      <c r="F251" s="4" t="s">
        <v>103</v>
      </c>
      <c r="G251" s="4" t="s">
        <v>11</v>
      </c>
      <c r="H251" s="4" t="s">
        <v>158</v>
      </c>
      <c r="I251" s="3" t="s">
        <v>111</v>
      </c>
      <c r="J251" s="30">
        <v>3113800</v>
      </c>
      <c r="K251" s="30">
        <v>3113800</v>
      </c>
      <c r="L251" s="30">
        <v>1551725</v>
      </c>
      <c r="M251" s="91">
        <f t="shared" si="129"/>
        <v>49.833804354807633</v>
      </c>
      <c r="O251" s="95"/>
    </row>
    <row r="252" spans="1:15" ht="65.25" customHeight="1" x14ac:dyDescent="0.25">
      <c r="A252" s="94" t="s">
        <v>163</v>
      </c>
      <c r="B252" s="89"/>
      <c r="C252" s="89"/>
      <c r="D252" s="89"/>
      <c r="E252" s="93">
        <v>852</v>
      </c>
      <c r="F252" s="4" t="s">
        <v>103</v>
      </c>
      <c r="G252" s="3" t="s">
        <v>11</v>
      </c>
      <c r="H252" s="4" t="s">
        <v>164</v>
      </c>
      <c r="I252" s="3"/>
      <c r="J252" s="30">
        <f t="shared" ref="J252:L253" si="164">J253</f>
        <v>152150</v>
      </c>
      <c r="K252" s="30">
        <f t="shared" si="164"/>
        <v>152150</v>
      </c>
      <c r="L252" s="30">
        <f t="shared" si="164"/>
        <v>20000</v>
      </c>
      <c r="M252" s="91">
        <f t="shared" si="129"/>
        <v>13.144922773578704</v>
      </c>
      <c r="O252" s="95"/>
    </row>
    <row r="253" spans="1:15" ht="76.5" customHeight="1" x14ac:dyDescent="0.25">
      <c r="A253" s="89" t="s">
        <v>53</v>
      </c>
      <c r="B253" s="89"/>
      <c r="C253" s="89"/>
      <c r="D253" s="89"/>
      <c r="E253" s="93">
        <v>852</v>
      </c>
      <c r="F253" s="3" t="s">
        <v>103</v>
      </c>
      <c r="G253" s="3" t="s">
        <v>11</v>
      </c>
      <c r="H253" s="4" t="s">
        <v>164</v>
      </c>
      <c r="I253" s="3" t="s">
        <v>109</v>
      </c>
      <c r="J253" s="30">
        <f t="shared" si="164"/>
        <v>152150</v>
      </c>
      <c r="K253" s="30">
        <f t="shared" si="164"/>
        <v>152150</v>
      </c>
      <c r="L253" s="30">
        <f t="shared" si="164"/>
        <v>20000</v>
      </c>
      <c r="M253" s="91">
        <f t="shared" si="129"/>
        <v>13.144922773578704</v>
      </c>
      <c r="O253" s="95"/>
    </row>
    <row r="254" spans="1:15" ht="30" x14ac:dyDescent="0.25">
      <c r="A254" s="89" t="s">
        <v>110</v>
      </c>
      <c r="B254" s="89"/>
      <c r="C254" s="89"/>
      <c r="D254" s="89"/>
      <c r="E254" s="93">
        <v>852</v>
      </c>
      <c r="F254" s="3" t="s">
        <v>103</v>
      </c>
      <c r="G254" s="3" t="s">
        <v>11</v>
      </c>
      <c r="H254" s="4" t="s">
        <v>164</v>
      </c>
      <c r="I254" s="3" t="s">
        <v>111</v>
      </c>
      <c r="J254" s="30">
        <v>152150</v>
      </c>
      <c r="K254" s="30">
        <v>152150</v>
      </c>
      <c r="L254" s="30">
        <v>20000</v>
      </c>
      <c r="M254" s="91">
        <f t="shared" si="129"/>
        <v>13.144922773578704</v>
      </c>
      <c r="O254" s="95"/>
    </row>
    <row r="255" spans="1:15" s="32" customFormat="1" ht="150" x14ac:dyDescent="0.25">
      <c r="A255" s="94" t="s">
        <v>165</v>
      </c>
      <c r="B255" s="88"/>
      <c r="C255" s="88"/>
      <c r="D255" s="88"/>
      <c r="E255" s="93">
        <v>852</v>
      </c>
      <c r="F255" s="3" t="s">
        <v>103</v>
      </c>
      <c r="G255" s="3" t="s">
        <v>11</v>
      </c>
      <c r="H255" s="4" t="s">
        <v>166</v>
      </c>
      <c r="I255" s="3"/>
      <c r="J255" s="30">
        <f t="shared" ref="J255:L256" si="165">J256</f>
        <v>543180</v>
      </c>
      <c r="K255" s="30">
        <f t="shared" si="165"/>
        <v>543180</v>
      </c>
      <c r="L255" s="30">
        <f t="shared" si="165"/>
        <v>254000</v>
      </c>
      <c r="M255" s="91">
        <f t="shared" si="129"/>
        <v>46.76166280054494</v>
      </c>
      <c r="O255" s="95"/>
    </row>
    <row r="256" spans="1:15" s="32" customFormat="1" ht="77.25" customHeight="1" x14ac:dyDescent="0.25">
      <c r="A256" s="89" t="s">
        <v>53</v>
      </c>
      <c r="B256" s="88"/>
      <c r="C256" s="88"/>
      <c r="D256" s="88"/>
      <c r="E256" s="93">
        <v>852</v>
      </c>
      <c r="F256" s="3" t="s">
        <v>103</v>
      </c>
      <c r="G256" s="3" t="s">
        <v>11</v>
      </c>
      <c r="H256" s="4" t="s">
        <v>166</v>
      </c>
      <c r="I256" s="3" t="s">
        <v>109</v>
      </c>
      <c r="J256" s="30">
        <f t="shared" si="165"/>
        <v>543180</v>
      </c>
      <c r="K256" s="30">
        <f t="shared" si="165"/>
        <v>543180</v>
      </c>
      <c r="L256" s="30">
        <f t="shared" si="165"/>
        <v>254000</v>
      </c>
      <c r="M256" s="91">
        <f t="shared" si="129"/>
        <v>46.76166280054494</v>
      </c>
      <c r="O256" s="95"/>
    </row>
    <row r="257" spans="1:15" s="32" customFormat="1" ht="30" x14ac:dyDescent="0.25">
      <c r="A257" s="89" t="s">
        <v>110</v>
      </c>
      <c r="B257" s="89"/>
      <c r="C257" s="89"/>
      <c r="D257" s="89"/>
      <c r="E257" s="93">
        <v>852</v>
      </c>
      <c r="F257" s="3" t="s">
        <v>103</v>
      </c>
      <c r="G257" s="3" t="s">
        <v>11</v>
      </c>
      <c r="H257" s="4" t="s">
        <v>166</v>
      </c>
      <c r="I257" s="3" t="s">
        <v>111</v>
      </c>
      <c r="J257" s="30">
        <v>543180</v>
      </c>
      <c r="K257" s="30">
        <v>543180</v>
      </c>
      <c r="L257" s="30">
        <v>254000</v>
      </c>
      <c r="M257" s="91">
        <f t="shared" si="129"/>
        <v>46.76166280054494</v>
      </c>
      <c r="O257" s="95"/>
    </row>
    <row r="258" spans="1:15" s="32" customFormat="1" x14ac:dyDescent="0.25">
      <c r="A258" s="6" t="s">
        <v>104</v>
      </c>
      <c r="B258" s="88"/>
      <c r="C258" s="88"/>
      <c r="D258" s="88"/>
      <c r="E258" s="93">
        <v>852</v>
      </c>
      <c r="F258" s="27" t="s">
        <v>103</v>
      </c>
      <c r="G258" s="27" t="s">
        <v>56</v>
      </c>
      <c r="H258" s="33"/>
      <c r="I258" s="27"/>
      <c r="J258" s="31">
        <f>J262+J268+J259+J283+J274+J286+J265+J271+J277+J280+J289</f>
        <v>96177175</v>
      </c>
      <c r="K258" s="31">
        <f t="shared" ref="K258:L258" si="166">K262+K268+K259+K283+K274+K286+K265+K271+K277+K280+K289</f>
        <v>109486751.90000001</v>
      </c>
      <c r="L258" s="31">
        <f t="shared" si="166"/>
        <v>51334446.010000005</v>
      </c>
      <c r="M258" s="91">
        <f t="shared" si="129"/>
        <v>46.886445272288697</v>
      </c>
      <c r="O258" s="95"/>
    </row>
    <row r="259" spans="1:15" s="32" customFormat="1" ht="154.5" customHeight="1" x14ac:dyDescent="0.25">
      <c r="A259" s="94" t="s">
        <v>169</v>
      </c>
      <c r="B259" s="88"/>
      <c r="C259" s="88"/>
      <c r="D259" s="88"/>
      <c r="E259" s="93">
        <v>852</v>
      </c>
      <c r="F259" s="3" t="s">
        <v>103</v>
      </c>
      <c r="G259" s="3" t="s">
        <v>56</v>
      </c>
      <c r="H259" s="4" t="s">
        <v>170</v>
      </c>
      <c r="I259" s="3"/>
      <c r="J259" s="30">
        <f t="shared" ref="J259:L260" si="167">J260</f>
        <v>62462027</v>
      </c>
      <c r="K259" s="30">
        <f t="shared" si="167"/>
        <v>62462027</v>
      </c>
      <c r="L259" s="30">
        <f t="shared" si="167"/>
        <v>36234936.840000004</v>
      </c>
      <c r="M259" s="91">
        <f t="shared" si="129"/>
        <v>58.011144659138267</v>
      </c>
      <c r="O259" s="95"/>
    </row>
    <row r="260" spans="1:15" s="32" customFormat="1" ht="78" customHeight="1" x14ac:dyDescent="0.25">
      <c r="A260" s="89" t="s">
        <v>53</v>
      </c>
      <c r="B260" s="88"/>
      <c r="C260" s="88"/>
      <c r="D260" s="88"/>
      <c r="E260" s="93">
        <v>852</v>
      </c>
      <c r="F260" s="3" t="s">
        <v>103</v>
      </c>
      <c r="G260" s="3" t="s">
        <v>56</v>
      </c>
      <c r="H260" s="4" t="s">
        <v>170</v>
      </c>
      <c r="I260" s="3" t="s">
        <v>109</v>
      </c>
      <c r="J260" s="30">
        <f t="shared" si="167"/>
        <v>62462027</v>
      </c>
      <c r="K260" s="30">
        <f t="shared" si="167"/>
        <v>62462027</v>
      </c>
      <c r="L260" s="30">
        <f t="shared" si="167"/>
        <v>36234936.840000004</v>
      </c>
      <c r="M260" s="91">
        <f t="shared" si="129"/>
        <v>58.011144659138267</v>
      </c>
      <c r="O260" s="95"/>
    </row>
    <row r="261" spans="1:15" s="32" customFormat="1" ht="30" x14ac:dyDescent="0.25">
      <c r="A261" s="89" t="s">
        <v>110</v>
      </c>
      <c r="B261" s="89"/>
      <c r="C261" s="89"/>
      <c r="D261" s="89"/>
      <c r="E261" s="93">
        <v>852</v>
      </c>
      <c r="F261" s="3" t="s">
        <v>103</v>
      </c>
      <c r="G261" s="3" t="s">
        <v>56</v>
      </c>
      <c r="H261" s="4" t="s">
        <v>170</v>
      </c>
      <c r="I261" s="3" t="s">
        <v>111</v>
      </c>
      <c r="J261" s="30">
        <v>62462027</v>
      </c>
      <c r="K261" s="30">
        <v>62462027</v>
      </c>
      <c r="L261" s="30">
        <v>36234936.840000004</v>
      </c>
      <c r="M261" s="91">
        <f t="shared" si="129"/>
        <v>58.011144659138267</v>
      </c>
      <c r="O261" s="95"/>
    </row>
    <row r="262" spans="1:15" ht="30" x14ac:dyDescent="0.25">
      <c r="A262" s="94" t="s">
        <v>167</v>
      </c>
      <c r="B262" s="89"/>
      <c r="C262" s="89"/>
      <c r="D262" s="89"/>
      <c r="E262" s="93">
        <v>852</v>
      </c>
      <c r="F262" s="3" t="s">
        <v>103</v>
      </c>
      <c r="G262" s="3" t="s">
        <v>56</v>
      </c>
      <c r="H262" s="4" t="s">
        <v>168</v>
      </c>
      <c r="I262" s="3"/>
      <c r="J262" s="30">
        <f t="shared" ref="J262:L263" si="168">J263</f>
        <v>23266260</v>
      </c>
      <c r="K262" s="30">
        <f t="shared" si="168"/>
        <v>23266260</v>
      </c>
      <c r="L262" s="30">
        <f t="shared" si="168"/>
        <v>11653001.380000001</v>
      </c>
      <c r="M262" s="91">
        <f t="shared" si="129"/>
        <v>50.085408570178444</v>
      </c>
      <c r="O262" s="95"/>
    </row>
    <row r="263" spans="1:15" ht="76.5" customHeight="1" x14ac:dyDescent="0.25">
      <c r="A263" s="89" t="s">
        <v>53</v>
      </c>
      <c r="B263" s="89"/>
      <c r="C263" s="89"/>
      <c r="D263" s="89"/>
      <c r="E263" s="93">
        <v>852</v>
      </c>
      <c r="F263" s="3" t="s">
        <v>103</v>
      </c>
      <c r="G263" s="4" t="s">
        <v>56</v>
      </c>
      <c r="H263" s="4" t="s">
        <v>168</v>
      </c>
      <c r="I263" s="3" t="s">
        <v>109</v>
      </c>
      <c r="J263" s="30">
        <f t="shared" si="168"/>
        <v>23266260</v>
      </c>
      <c r="K263" s="30">
        <f t="shared" si="168"/>
        <v>23266260</v>
      </c>
      <c r="L263" s="30">
        <f t="shared" si="168"/>
        <v>11653001.380000001</v>
      </c>
      <c r="M263" s="91">
        <f t="shared" si="129"/>
        <v>50.085408570178444</v>
      </c>
      <c r="O263" s="95"/>
    </row>
    <row r="264" spans="1:15" ht="30" x14ac:dyDescent="0.25">
      <c r="A264" s="89" t="s">
        <v>110</v>
      </c>
      <c r="B264" s="89"/>
      <c r="C264" s="89"/>
      <c r="D264" s="89"/>
      <c r="E264" s="93">
        <v>852</v>
      </c>
      <c r="F264" s="3" t="s">
        <v>103</v>
      </c>
      <c r="G264" s="4" t="s">
        <v>56</v>
      </c>
      <c r="H264" s="4" t="s">
        <v>168</v>
      </c>
      <c r="I264" s="3" t="s">
        <v>111</v>
      </c>
      <c r="J264" s="30">
        <v>23266260</v>
      </c>
      <c r="K264" s="30">
        <v>23266260</v>
      </c>
      <c r="L264" s="30">
        <v>11653001.380000001</v>
      </c>
      <c r="M264" s="91">
        <f t="shared" si="129"/>
        <v>50.085408570178444</v>
      </c>
      <c r="O264" s="95"/>
    </row>
    <row r="265" spans="1:15" ht="30" x14ac:dyDescent="0.25">
      <c r="A265" s="94" t="s">
        <v>161</v>
      </c>
      <c r="B265" s="89"/>
      <c r="C265" s="89"/>
      <c r="D265" s="89"/>
      <c r="E265" s="93">
        <v>852</v>
      </c>
      <c r="F265" s="3" t="s">
        <v>103</v>
      </c>
      <c r="G265" s="4" t="s">
        <v>56</v>
      </c>
      <c r="H265" s="4" t="s">
        <v>162</v>
      </c>
      <c r="I265" s="3"/>
      <c r="J265" s="30">
        <f t="shared" ref="J265:L266" si="169">J266</f>
        <v>3983959</v>
      </c>
      <c r="K265" s="30">
        <f t="shared" si="169"/>
        <v>3983959</v>
      </c>
      <c r="L265" s="30">
        <f t="shared" si="169"/>
        <v>386183</v>
      </c>
      <c r="M265" s="91">
        <f t="shared" si="129"/>
        <v>9.6934481504453238</v>
      </c>
      <c r="O265" s="95"/>
    </row>
    <row r="266" spans="1:15" ht="75.75" customHeight="1" x14ac:dyDescent="0.25">
      <c r="A266" s="89" t="s">
        <v>53</v>
      </c>
      <c r="B266" s="89"/>
      <c r="C266" s="89"/>
      <c r="D266" s="89"/>
      <c r="E266" s="93">
        <v>852</v>
      </c>
      <c r="F266" s="3" t="s">
        <v>103</v>
      </c>
      <c r="G266" s="4" t="s">
        <v>56</v>
      </c>
      <c r="H266" s="4" t="s">
        <v>162</v>
      </c>
      <c r="I266" s="3" t="s">
        <v>109</v>
      </c>
      <c r="J266" s="30">
        <f t="shared" si="169"/>
        <v>3983959</v>
      </c>
      <c r="K266" s="30">
        <f t="shared" si="169"/>
        <v>3983959</v>
      </c>
      <c r="L266" s="30">
        <f t="shared" si="169"/>
        <v>386183</v>
      </c>
      <c r="M266" s="91">
        <f t="shared" ref="M266:M329" si="170">L266/K266*100</f>
        <v>9.6934481504453238</v>
      </c>
      <c r="O266" s="95"/>
    </row>
    <row r="267" spans="1:15" ht="30" x14ac:dyDescent="0.25">
      <c r="A267" s="89" t="s">
        <v>110</v>
      </c>
      <c r="B267" s="89"/>
      <c r="C267" s="89"/>
      <c r="D267" s="89"/>
      <c r="E267" s="93">
        <v>852</v>
      </c>
      <c r="F267" s="3" t="s">
        <v>103</v>
      </c>
      <c r="G267" s="4" t="s">
        <v>56</v>
      </c>
      <c r="H267" s="4" t="s">
        <v>162</v>
      </c>
      <c r="I267" s="3" t="s">
        <v>111</v>
      </c>
      <c r="J267" s="30">
        <v>3983959</v>
      </c>
      <c r="K267" s="30">
        <v>3983959</v>
      </c>
      <c r="L267" s="30">
        <v>386183</v>
      </c>
      <c r="M267" s="91">
        <f t="shared" si="170"/>
        <v>9.6934481504453238</v>
      </c>
      <c r="O267" s="95"/>
    </row>
    <row r="268" spans="1:15" ht="45" x14ac:dyDescent="0.25">
      <c r="A268" s="94" t="s">
        <v>157</v>
      </c>
      <c r="B268" s="89"/>
      <c r="C268" s="89"/>
      <c r="D268" s="89"/>
      <c r="E268" s="93">
        <v>852</v>
      </c>
      <c r="F268" s="4" t="s">
        <v>103</v>
      </c>
      <c r="G268" s="4" t="s">
        <v>56</v>
      </c>
      <c r="H268" s="4" t="s">
        <v>158</v>
      </c>
      <c r="I268" s="3"/>
      <c r="J268" s="30">
        <f t="shared" ref="J268:L269" si="171">J269</f>
        <v>2642000</v>
      </c>
      <c r="K268" s="30">
        <f t="shared" si="171"/>
        <v>2642000</v>
      </c>
      <c r="L268" s="30">
        <f t="shared" si="171"/>
        <v>1408552</v>
      </c>
      <c r="M268" s="91">
        <f t="shared" si="170"/>
        <v>53.31385314155942</v>
      </c>
      <c r="O268" s="95"/>
    </row>
    <row r="269" spans="1:15" ht="76.5" customHeight="1" x14ac:dyDescent="0.25">
      <c r="A269" s="89" t="s">
        <v>53</v>
      </c>
      <c r="B269" s="89"/>
      <c r="C269" s="89"/>
      <c r="D269" s="89"/>
      <c r="E269" s="93">
        <v>852</v>
      </c>
      <c r="F269" s="3" t="s">
        <v>103</v>
      </c>
      <c r="G269" s="4" t="s">
        <v>56</v>
      </c>
      <c r="H269" s="4" t="s">
        <v>158</v>
      </c>
      <c r="I269" s="3" t="s">
        <v>109</v>
      </c>
      <c r="J269" s="30">
        <f t="shared" si="171"/>
        <v>2642000</v>
      </c>
      <c r="K269" s="30">
        <f t="shared" si="171"/>
        <v>2642000</v>
      </c>
      <c r="L269" s="30">
        <f t="shared" si="171"/>
        <v>1408552</v>
      </c>
      <c r="M269" s="91">
        <f t="shared" si="170"/>
        <v>53.31385314155942</v>
      </c>
      <c r="O269" s="95"/>
    </row>
    <row r="270" spans="1:15" ht="30" x14ac:dyDescent="0.25">
      <c r="A270" s="89" t="s">
        <v>110</v>
      </c>
      <c r="B270" s="89"/>
      <c r="C270" s="89"/>
      <c r="D270" s="89"/>
      <c r="E270" s="93">
        <v>852</v>
      </c>
      <c r="F270" s="3" t="s">
        <v>103</v>
      </c>
      <c r="G270" s="4" t="s">
        <v>56</v>
      </c>
      <c r="H270" s="4" t="s">
        <v>158</v>
      </c>
      <c r="I270" s="3" t="s">
        <v>111</v>
      </c>
      <c r="J270" s="30">
        <v>2642000</v>
      </c>
      <c r="K270" s="30">
        <v>2642000</v>
      </c>
      <c r="L270" s="30">
        <v>1408552</v>
      </c>
      <c r="M270" s="91">
        <f t="shared" si="170"/>
        <v>53.31385314155942</v>
      </c>
      <c r="O270" s="95"/>
    </row>
    <row r="271" spans="1:15" ht="60.75" customHeight="1" x14ac:dyDescent="0.25">
      <c r="A271" s="94" t="s">
        <v>163</v>
      </c>
      <c r="B271" s="89"/>
      <c r="C271" s="89"/>
      <c r="D271" s="89"/>
      <c r="E271" s="93">
        <v>852</v>
      </c>
      <c r="F271" s="4" t="s">
        <v>103</v>
      </c>
      <c r="G271" s="4" t="s">
        <v>56</v>
      </c>
      <c r="H271" s="4" t="s">
        <v>164</v>
      </c>
      <c r="I271" s="3"/>
      <c r="J271" s="30">
        <f t="shared" ref="J271:L272" si="172">J272</f>
        <v>550437</v>
      </c>
      <c r="K271" s="30">
        <f t="shared" si="172"/>
        <v>550437</v>
      </c>
      <c r="L271" s="30">
        <f t="shared" si="172"/>
        <v>225452.79</v>
      </c>
      <c r="M271" s="91">
        <f t="shared" si="170"/>
        <v>40.958872677527133</v>
      </c>
      <c r="O271" s="95"/>
    </row>
    <row r="272" spans="1:15" ht="78.75" customHeight="1" x14ac:dyDescent="0.25">
      <c r="A272" s="89" t="s">
        <v>53</v>
      </c>
      <c r="B272" s="89"/>
      <c r="C272" s="89"/>
      <c r="D272" s="89"/>
      <c r="E272" s="93">
        <v>852</v>
      </c>
      <c r="F272" s="3" t="s">
        <v>103</v>
      </c>
      <c r="G272" s="4" t="s">
        <v>56</v>
      </c>
      <c r="H272" s="4" t="s">
        <v>164</v>
      </c>
      <c r="I272" s="3" t="s">
        <v>109</v>
      </c>
      <c r="J272" s="30">
        <f t="shared" si="172"/>
        <v>550437</v>
      </c>
      <c r="K272" s="30">
        <f t="shared" si="172"/>
        <v>550437</v>
      </c>
      <c r="L272" s="30">
        <f t="shared" si="172"/>
        <v>225452.79</v>
      </c>
      <c r="M272" s="91">
        <f t="shared" si="170"/>
        <v>40.958872677527133</v>
      </c>
      <c r="O272" s="95"/>
    </row>
    <row r="273" spans="1:15" ht="30" x14ac:dyDescent="0.25">
      <c r="A273" s="89" t="s">
        <v>110</v>
      </c>
      <c r="B273" s="89"/>
      <c r="C273" s="89"/>
      <c r="D273" s="89"/>
      <c r="E273" s="93">
        <v>852</v>
      </c>
      <c r="F273" s="3" t="s">
        <v>103</v>
      </c>
      <c r="G273" s="4" t="s">
        <v>56</v>
      </c>
      <c r="H273" s="4" t="s">
        <v>164</v>
      </c>
      <c r="I273" s="3" t="s">
        <v>111</v>
      </c>
      <c r="J273" s="30">
        <v>550437</v>
      </c>
      <c r="K273" s="30">
        <v>550437</v>
      </c>
      <c r="L273" s="30">
        <v>225452.79</v>
      </c>
      <c r="M273" s="91">
        <f t="shared" si="170"/>
        <v>40.958872677527133</v>
      </c>
      <c r="O273" s="95"/>
    </row>
    <row r="274" spans="1:15" s="32" customFormat="1" ht="120" hidden="1" x14ac:dyDescent="0.25">
      <c r="A274" s="89" t="s">
        <v>260</v>
      </c>
      <c r="B274" s="89"/>
      <c r="C274" s="89"/>
      <c r="D274" s="89"/>
      <c r="E274" s="93">
        <v>852</v>
      </c>
      <c r="F274" s="3" t="s">
        <v>103</v>
      </c>
      <c r="G274" s="4" t="s">
        <v>56</v>
      </c>
      <c r="H274" s="4" t="s">
        <v>259</v>
      </c>
      <c r="I274" s="3"/>
      <c r="J274" s="30">
        <f t="shared" ref="J274:L275" si="173">J275</f>
        <v>0</v>
      </c>
      <c r="K274" s="30">
        <f t="shared" si="173"/>
        <v>0</v>
      </c>
      <c r="L274" s="30">
        <f t="shared" si="173"/>
        <v>0</v>
      </c>
      <c r="M274" s="91" t="e">
        <f t="shared" si="170"/>
        <v>#DIV/0!</v>
      </c>
      <c r="O274" s="95"/>
    </row>
    <row r="275" spans="1:15" s="32" customFormat="1" ht="90" hidden="1" x14ac:dyDescent="0.25">
      <c r="A275" s="89" t="s">
        <v>53</v>
      </c>
      <c r="B275" s="89"/>
      <c r="C275" s="89"/>
      <c r="D275" s="89"/>
      <c r="E275" s="93">
        <v>852</v>
      </c>
      <c r="F275" s="3" t="s">
        <v>103</v>
      </c>
      <c r="G275" s="4" t="s">
        <v>56</v>
      </c>
      <c r="H275" s="4" t="s">
        <v>259</v>
      </c>
      <c r="I275" s="3" t="s">
        <v>109</v>
      </c>
      <c r="J275" s="30">
        <f t="shared" si="173"/>
        <v>0</v>
      </c>
      <c r="K275" s="30">
        <f t="shared" si="173"/>
        <v>0</v>
      </c>
      <c r="L275" s="30">
        <f t="shared" si="173"/>
        <v>0</v>
      </c>
      <c r="M275" s="91" t="e">
        <f t="shared" si="170"/>
        <v>#DIV/0!</v>
      </c>
      <c r="O275" s="95"/>
    </row>
    <row r="276" spans="1:15" s="32" customFormat="1" ht="30" hidden="1" x14ac:dyDescent="0.25">
      <c r="A276" s="89" t="s">
        <v>54</v>
      </c>
      <c r="B276" s="89"/>
      <c r="C276" s="89"/>
      <c r="D276" s="89"/>
      <c r="E276" s="93">
        <v>852</v>
      </c>
      <c r="F276" s="3" t="s">
        <v>103</v>
      </c>
      <c r="G276" s="4" t="s">
        <v>56</v>
      </c>
      <c r="H276" s="4" t="s">
        <v>259</v>
      </c>
      <c r="I276" s="3" t="s">
        <v>111</v>
      </c>
      <c r="J276" s="30">
        <f>158536-158536</f>
        <v>0</v>
      </c>
      <c r="K276" s="30"/>
      <c r="L276" s="30"/>
      <c r="M276" s="91" t="e">
        <f t="shared" si="170"/>
        <v>#DIV/0!</v>
      </c>
      <c r="O276" s="95"/>
    </row>
    <row r="277" spans="1:15" s="32" customFormat="1" ht="30" x14ac:dyDescent="0.25">
      <c r="A277" s="89" t="s">
        <v>293</v>
      </c>
      <c r="B277" s="89"/>
      <c r="C277" s="89"/>
      <c r="D277" s="89"/>
      <c r="E277" s="93">
        <v>852</v>
      </c>
      <c r="F277" s="3" t="s">
        <v>103</v>
      </c>
      <c r="G277" s="4" t="s">
        <v>56</v>
      </c>
      <c r="H277" s="4" t="s">
        <v>294</v>
      </c>
      <c r="I277" s="3"/>
      <c r="J277" s="30">
        <f t="shared" ref="J277:L278" si="174">J278</f>
        <v>2750</v>
      </c>
      <c r="K277" s="30">
        <f t="shared" si="174"/>
        <v>54999</v>
      </c>
      <c r="L277" s="30">
        <f t="shared" si="174"/>
        <v>0</v>
      </c>
      <c r="M277" s="91">
        <f t="shared" si="170"/>
        <v>0</v>
      </c>
      <c r="O277" s="95"/>
    </row>
    <row r="278" spans="1:15" s="32" customFormat="1" ht="75.75" customHeight="1" x14ac:dyDescent="0.25">
      <c r="A278" s="89" t="s">
        <v>53</v>
      </c>
      <c r="B278" s="89"/>
      <c r="C278" s="89"/>
      <c r="D278" s="89"/>
      <c r="E278" s="93">
        <v>852</v>
      </c>
      <c r="F278" s="3" t="s">
        <v>103</v>
      </c>
      <c r="G278" s="4" t="s">
        <v>56</v>
      </c>
      <c r="H278" s="4" t="s">
        <v>294</v>
      </c>
      <c r="I278" s="3" t="s">
        <v>109</v>
      </c>
      <c r="J278" s="30">
        <f t="shared" si="174"/>
        <v>2750</v>
      </c>
      <c r="K278" s="30">
        <f t="shared" si="174"/>
        <v>54999</v>
      </c>
      <c r="L278" s="30">
        <f t="shared" si="174"/>
        <v>0</v>
      </c>
      <c r="M278" s="91">
        <f t="shared" si="170"/>
        <v>0</v>
      </c>
      <c r="O278" s="95"/>
    </row>
    <row r="279" spans="1:15" s="32" customFormat="1" ht="30" x14ac:dyDescent="0.25">
      <c r="A279" s="89" t="s">
        <v>54</v>
      </c>
      <c r="B279" s="89"/>
      <c r="C279" s="89"/>
      <c r="D279" s="89"/>
      <c r="E279" s="93">
        <v>852</v>
      </c>
      <c r="F279" s="3" t="s">
        <v>103</v>
      </c>
      <c r="G279" s="4" t="s">
        <v>56</v>
      </c>
      <c r="H279" s="4" t="s">
        <v>294</v>
      </c>
      <c r="I279" s="3" t="s">
        <v>111</v>
      </c>
      <c r="J279" s="30">
        <v>2750</v>
      </c>
      <c r="K279" s="30">
        <f>2750+52249</f>
        <v>54999</v>
      </c>
      <c r="L279" s="30"/>
      <c r="M279" s="91">
        <f t="shared" si="170"/>
        <v>0</v>
      </c>
      <c r="O279" s="95"/>
    </row>
    <row r="280" spans="1:15" s="32" customFormat="1" ht="75" x14ac:dyDescent="0.25">
      <c r="A280" s="89" t="s">
        <v>295</v>
      </c>
      <c r="B280" s="89"/>
      <c r="C280" s="89"/>
      <c r="D280" s="89"/>
      <c r="E280" s="93">
        <v>852</v>
      </c>
      <c r="F280" s="3" t="s">
        <v>103</v>
      </c>
      <c r="G280" s="4" t="s">
        <v>56</v>
      </c>
      <c r="H280" s="4" t="s">
        <v>292</v>
      </c>
      <c r="I280" s="3"/>
      <c r="J280" s="30">
        <f t="shared" ref="J280:L281" si="175">J281</f>
        <v>598886</v>
      </c>
      <c r="K280" s="30">
        <f t="shared" si="175"/>
        <v>10844037.5</v>
      </c>
      <c r="L280" s="30">
        <f t="shared" si="175"/>
        <v>0</v>
      </c>
      <c r="M280" s="91">
        <f t="shared" si="170"/>
        <v>0</v>
      </c>
      <c r="O280" s="95"/>
    </row>
    <row r="281" spans="1:15" s="32" customFormat="1" ht="77.25" customHeight="1" x14ac:dyDescent="0.25">
      <c r="A281" s="89" t="s">
        <v>53</v>
      </c>
      <c r="B281" s="89"/>
      <c r="C281" s="89"/>
      <c r="D281" s="89"/>
      <c r="E281" s="93">
        <v>852</v>
      </c>
      <c r="F281" s="3" t="s">
        <v>103</v>
      </c>
      <c r="G281" s="4" t="s">
        <v>56</v>
      </c>
      <c r="H281" s="4" t="s">
        <v>292</v>
      </c>
      <c r="I281" s="3" t="s">
        <v>109</v>
      </c>
      <c r="J281" s="30">
        <f t="shared" si="175"/>
        <v>598886</v>
      </c>
      <c r="K281" s="30">
        <f t="shared" si="175"/>
        <v>10844037.5</v>
      </c>
      <c r="L281" s="30">
        <f t="shared" si="175"/>
        <v>0</v>
      </c>
      <c r="M281" s="91">
        <f t="shared" si="170"/>
        <v>0</v>
      </c>
      <c r="O281" s="95"/>
    </row>
    <row r="282" spans="1:15" s="32" customFormat="1" ht="30" x14ac:dyDescent="0.25">
      <c r="A282" s="89" t="s">
        <v>54</v>
      </c>
      <c r="B282" s="89"/>
      <c r="C282" s="89"/>
      <c r="D282" s="89"/>
      <c r="E282" s="93">
        <v>852</v>
      </c>
      <c r="F282" s="3" t="s">
        <v>103</v>
      </c>
      <c r="G282" s="4" t="s">
        <v>56</v>
      </c>
      <c r="H282" s="4" t="s">
        <v>292</v>
      </c>
      <c r="I282" s="3" t="s">
        <v>111</v>
      </c>
      <c r="J282" s="30">
        <v>598886</v>
      </c>
      <c r="K282" s="30">
        <f>598886+10245151.5</f>
        <v>10844037.5</v>
      </c>
      <c r="L282" s="30"/>
      <c r="M282" s="91">
        <f t="shared" si="170"/>
        <v>0</v>
      </c>
      <c r="O282" s="95"/>
    </row>
    <row r="283" spans="1:15" s="32" customFormat="1" ht="150" x14ac:dyDescent="0.25">
      <c r="A283" s="94" t="s">
        <v>165</v>
      </c>
      <c r="B283" s="88"/>
      <c r="C283" s="88"/>
      <c r="D283" s="88"/>
      <c r="E283" s="93">
        <v>852</v>
      </c>
      <c r="F283" s="3" t="s">
        <v>103</v>
      </c>
      <c r="G283" s="3" t="s">
        <v>56</v>
      </c>
      <c r="H283" s="4" t="s">
        <v>166</v>
      </c>
      <c r="I283" s="3"/>
      <c r="J283" s="30">
        <f t="shared" ref="J283:L284" si="176">J284</f>
        <v>2040000</v>
      </c>
      <c r="K283" s="30">
        <f t="shared" si="176"/>
        <v>2040000</v>
      </c>
      <c r="L283" s="30">
        <f t="shared" si="176"/>
        <v>954000</v>
      </c>
      <c r="M283" s="91">
        <f t="shared" si="170"/>
        <v>46.764705882352942</v>
      </c>
      <c r="O283" s="95"/>
    </row>
    <row r="284" spans="1:15" s="32" customFormat="1" ht="75.75" customHeight="1" x14ac:dyDescent="0.25">
      <c r="A284" s="89" t="s">
        <v>53</v>
      </c>
      <c r="B284" s="88"/>
      <c r="C284" s="88"/>
      <c r="D284" s="88"/>
      <c r="E284" s="93">
        <v>852</v>
      </c>
      <c r="F284" s="3" t="s">
        <v>103</v>
      </c>
      <c r="G284" s="3" t="s">
        <v>56</v>
      </c>
      <c r="H284" s="4" t="s">
        <v>166</v>
      </c>
      <c r="I284" s="3" t="s">
        <v>109</v>
      </c>
      <c r="J284" s="30">
        <f t="shared" si="176"/>
        <v>2040000</v>
      </c>
      <c r="K284" s="30">
        <f t="shared" si="176"/>
        <v>2040000</v>
      </c>
      <c r="L284" s="30">
        <f t="shared" si="176"/>
        <v>954000</v>
      </c>
      <c r="M284" s="91">
        <f t="shared" si="170"/>
        <v>46.764705882352942</v>
      </c>
      <c r="O284" s="95"/>
    </row>
    <row r="285" spans="1:15" s="32" customFormat="1" ht="30" x14ac:dyDescent="0.25">
      <c r="A285" s="89" t="s">
        <v>110</v>
      </c>
      <c r="B285" s="88"/>
      <c r="C285" s="88"/>
      <c r="D285" s="88"/>
      <c r="E285" s="93">
        <v>852</v>
      </c>
      <c r="F285" s="3" t="s">
        <v>103</v>
      </c>
      <c r="G285" s="3" t="s">
        <v>56</v>
      </c>
      <c r="H285" s="4" t="s">
        <v>166</v>
      </c>
      <c r="I285" s="3" t="s">
        <v>111</v>
      </c>
      <c r="J285" s="30">
        <v>2040000</v>
      </c>
      <c r="K285" s="30">
        <v>2040000</v>
      </c>
      <c r="L285" s="30">
        <v>954000</v>
      </c>
      <c r="M285" s="91">
        <f t="shared" si="170"/>
        <v>46.764705882352942</v>
      </c>
      <c r="O285" s="95"/>
    </row>
    <row r="286" spans="1:15" s="32" customFormat="1" ht="60" x14ac:dyDescent="0.25">
      <c r="A286" s="94" t="s">
        <v>267</v>
      </c>
      <c r="B286" s="89"/>
      <c r="C286" s="89"/>
      <c r="D286" s="89"/>
      <c r="E286" s="93">
        <v>852</v>
      </c>
      <c r="F286" s="3" t="s">
        <v>103</v>
      </c>
      <c r="G286" s="4" t="s">
        <v>56</v>
      </c>
      <c r="H286" s="4" t="s">
        <v>171</v>
      </c>
      <c r="I286" s="3"/>
      <c r="J286" s="30">
        <f t="shared" ref="J286:L287" si="177">J287</f>
        <v>472320</v>
      </c>
      <c r="K286" s="30">
        <f t="shared" si="177"/>
        <v>472320</v>
      </c>
      <c r="L286" s="30">
        <f t="shared" si="177"/>
        <v>472320</v>
      </c>
      <c r="M286" s="91">
        <f t="shared" si="170"/>
        <v>100</v>
      </c>
      <c r="O286" s="95"/>
    </row>
    <row r="287" spans="1:15" s="32" customFormat="1" ht="78" customHeight="1" x14ac:dyDescent="0.25">
      <c r="A287" s="89" t="s">
        <v>53</v>
      </c>
      <c r="B287" s="89"/>
      <c r="C287" s="89"/>
      <c r="D287" s="89"/>
      <c r="E287" s="93">
        <v>852</v>
      </c>
      <c r="F287" s="3" t="s">
        <v>103</v>
      </c>
      <c r="G287" s="4" t="s">
        <v>56</v>
      </c>
      <c r="H287" s="4" t="s">
        <v>171</v>
      </c>
      <c r="I287" s="3" t="s">
        <v>109</v>
      </c>
      <c r="J287" s="30">
        <f t="shared" si="177"/>
        <v>472320</v>
      </c>
      <c r="K287" s="30">
        <f t="shared" si="177"/>
        <v>472320</v>
      </c>
      <c r="L287" s="30">
        <f t="shared" si="177"/>
        <v>472320</v>
      </c>
      <c r="M287" s="91">
        <f t="shared" si="170"/>
        <v>100</v>
      </c>
      <c r="O287" s="95"/>
    </row>
    <row r="288" spans="1:15" s="32" customFormat="1" ht="30" x14ac:dyDescent="0.25">
      <c r="A288" s="89" t="s">
        <v>110</v>
      </c>
      <c r="B288" s="89"/>
      <c r="C288" s="89"/>
      <c r="D288" s="89"/>
      <c r="E288" s="93">
        <v>852</v>
      </c>
      <c r="F288" s="3" t="s">
        <v>103</v>
      </c>
      <c r="G288" s="4" t="s">
        <v>56</v>
      </c>
      <c r="H288" s="4" t="s">
        <v>171</v>
      </c>
      <c r="I288" s="3" t="s">
        <v>111</v>
      </c>
      <c r="J288" s="30">
        <v>472320</v>
      </c>
      <c r="K288" s="30">
        <v>472320</v>
      </c>
      <c r="L288" s="30">
        <f>299520+172800</f>
        <v>472320</v>
      </c>
      <c r="M288" s="91">
        <f t="shared" si="170"/>
        <v>100</v>
      </c>
      <c r="O288" s="95"/>
    </row>
    <row r="289" spans="1:15" s="32" customFormat="1" ht="120" x14ac:dyDescent="0.25">
      <c r="A289" s="11" t="s">
        <v>260</v>
      </c>
      <c r="B289" s="89"/>
      <c r="C289" s="89"/>
      <c r="D289" s="89"/>
      <c r="E289" s="93">
        <v>852</v>
      </c>
      <c r="F289" s="3" t="s">
        <v>103</v>
      </c>
      <c r="G289" s="4" t="s">
        <v>56</v>
      </c>
      <c r="H289" s="3" t="s">
        <v>299</v>
      </c>
      <c r="I289" s="3"/>
      <c r="J289" s="30">
        <f>J290</f>
        <v>158536</v>
      </c>
      <c r="K289" s="30">
        <f>K290</f>
        <v>3170712.4</v>
      </c>
      <c r="L289" s="30">
        <f t="shared" ref="L289:L290" si="178">L290</f>
        <v>0</v>
      </c>
      <c r="M289" s="91">
        <f t="shared" si="170"/>
        <v>0</v>
      </c>
      <c r="O289" s="95"/>
    </row>
    <row r="290" spans="1:15" s="32" customFormat="1" ht="78" customHeight="1" x14ac:dyDescent="0.25">
      <c r="A290" s="89" t="s">
        <v>53</v>
      </c>
      <c r="B290" s="89"/>
      <c r="C290" s="89"/>
      <c r="D290" s="89"/>
      <c r="E290" s="93">
        <v>852</v>
      </c>
      <c r="F290" s="3" t="s">
        <v>103</v>
      </c>
      <c r="G290" s="4" t="s">
        <v>56</v>
      </c>
      <c r="H290" s="3" t="s">
        <v>299</v>
      </c>
      <c r="I290" s="3" t="s">
        <v>109</v>
      </c>
      <c r="J290" s="30">
        <f>J291</f>
        <v>158536</v>
      </c>
      <c r="K290" s="30">
        <f>K291</f>
        <v>3170712.4</v>
      </c>
      <c r="L290" s="30">
        <f t="shared" si="178"/>
        <v>0</v>
      </c>
      <c r="M290" s="91">
        <f t="shared" si="170"/>
        <v>0</v>
      </c>
      <c r="O290" s="95"/>
    </row>
    <row r="291" spans="1:15" s="32" customFormat="1" ht="30" x14ac:dyDescent="0.25">
      <c r="A291" s="89" t="s">
        <v>54</v>
      </c>
      <c r="B291" s="89"/>
      <c r="C291" s="89"/>
      <c r="D291" s="89"/>
      <c r="E291" s="93">
        <v>852</v>
      </c>
      <c r="F291" s="3" t="s">
        <v>103</v>
      </c>
      <c r="G291" s="4" t="s">
        <v>56</v>
      </c>
      <c r="H291" s="3" t="s">
        <v>299</v>
      </c>
      <c r="I291" s="3" t="s">
        <v>111</v>
      </c>
      <c r="J291" s="30">
        <v>158536</v>
      </c>
      <c r="K291" s="30">
        <f>3012176.4+158536</f>
        <v>3170712.4</v>
      </c>
      <c r="L291" s="30">
        <v>0</v>
      </c>
      <c r="M291" s="91">
        <f t="shared" si="170"/>
        <v>0</v>
      </c>
      <c r="O291" s="95"/>
    </row>
    <row r="292" spans="1:15" s="32" customFormat="1" ht="28.5" x14ac:dyDescent="0.25">
      <c r="A292" s="6" t="s">
        <v>172</v>
      </c>
      <c r="B292" s="88"/>
      <c r="C292" s="88"/>
      <c r="D292" s="88"/>
      <c r="E292" s="12">
        <v>852</v>
      </c>
      <c r="F292" s="27" t="s">
        <v>103</v>
      </c>
      <c r="G292" s="33" t="s">
        <v>58</v>
      </c>
      <c r="H292" s="33"/>
      <c r="I292" s="27"/>
      <c r="J292" s="31">
        <f t="shared" ref="J292:L292" si="179">J293+J296+J299+J302+J305</f>
        <v>12493086</v>
      </c>
      <c r="K292" s="31">
        <f t="shared" ref="K292" si="180">K293+K296+K299+K302+K305</f>
        <v>12695618</v>
      </c>
      <c r="L292" s="31">
        <f t="shared" si="179"/>
        <v>6446404.4800000004</v>
      </c>
      <c r="M292" s="91">
        <f t="shared" si="170"/>
        <v>50.776610323341487</v>
      </c>
      <c r="O292" s="95"/>
    </row>
    <row r="293" spans="1:15" ht="45" x14ac:dyDescent="0.25">
      <c r="A293" s="94" t="s">
        <v>173</v>
      </c>
      <c r="B293" s="89"/>
      <c r="C293" s="89"/>
      <c r="D293" s="89"/>
      <c r="E293" s="93">
        <v>852</v>
      </c>
      <c r="F293" s="4" t="s">
        <v>103</v>
      </c>
      <c r="G293" s="4" t="s">
        <v>58</v>
      </c>
      <c r="H293" s="4" t="s">
        <v>174</v>
      </c>
      <c r="I293" s="3"/>
      <c r="J293" s="30">
        <f t="shared" ref="J293:L294" si="181">J294</f>
        <v>11323364</v>
      </c>
      <c r="K293" s="30">
        <f t="shared" si="181"/>
        <v>11323364</v>
      </c>
      <c r="L293" s="30">
        <f t="shared" si="181"/>
        <v>6294114.4800000004</v>
      </c>
      <c r="M293" s="91">
        <f t="shared" si="170"/>
        <v>55.585199592629898</v>
      </c>
      <c r="O293" s="95"/>
    </row>
    <row r="294" spans="1:15" ht="75.75" customHeight="1" x14ac:dyDescent="0.25">
      <c r="A294" s="89" t="s">
        <v>53</v>
      </c>
      <c r="B294" s="89"/>
      <c r="C294" s="89"/>
      <c r="D294" s="89"/>
      <c r="E294" s="93">
        <v>852</v>
      </c>
      <c r="F294" s="3" t="s">
        <v>103</v>
      </c>
      <c r="G294" s="4" t="s">
        <v>58</v>
      </c>
      <c r="H294" s="4" t="s">
        <v>174</v>
      </c>
      <c r="I294" s="3" t="s">
        <v>109</v>
      </c>
      <c r="J294" s="30">
        <f t="shared" si="181"/>
        <v>11323364</v>
      </c>
      <c r="K294" s="30">
        <f t="shared" si="181"/>
        <v>11323364</v>
      </c>
      <c r="L294" s="30">
        <f t="shared" si="181"/>
        <v>6294114.4800000004</v>
      </c>
      <c r="M294" s="91">
        <f t="shared" si="170"/>
        <v>55.585199592629898</v>
      </c>
      <c r="O294" s="95"/>
    </row>
    <row r="295" spans="1:15" ht="30" x14ac:dyDescent="0.25">
      <c r="A295" s="89" t="s">
        <v>110</v>
      </c>
      <c r="B295" s="89"/>
      <c r="C295" s="89"/>
      <c r="D295" s="89"/>
      <c r="E295" s="93">
        <v>852</v>
      </c>
      <c r="F295" s="3" t="s">
        <v>103</v>
      </c>
      <c r="G295" s="3" t="s">
        <v>58</v>
      </c>
      <c r="H295" s="4" t="s">
        <v>174</v>
      </c>
      <c r="I295" s="3" t="s">
        <v>111</v>
      </c>
      <c r="J295" s="30">
        <v>11323364</v>
      </c>
      <c r="K295" s="30">
        <v>11323364</v>
      </c>
      <c r="L295" s="30">
        <v>6294114.4800000004</v>
      </c>
      <c r="M295" s="91">
        <f t="shared" si="170"/>
        <v>55.585199592629898</v>
      </c>
      <c r="O295" s="95"/>
    </row>
    <row r="296" spans="1:15" ht="30" x14ac:dyDescent="0.25">
      <c r="A296" s="94" t="s">
        <v>161</v>
      </c>
      <c r="B296" s="89"/>
      <c r="C296" s="89"/>
      <c r="D296" s="89"/>
      <c r="E296" s="93">
        <v>852</v>
      </c>
      <c r="F296" s="3" t="s">
        <v>103</v>
      </c>
      <c r="G296" s="3" t="s">
        <v>58</v>
      </c>
      <c r="H296" s="4" t="s">
        <v>162</v>
      </c>
      <c r="I296" s="3"/>
      <c r="J296" s="30">
        <f t="shared" ref="J296:L297" si="182">J297</f>
        <v>861702</v>
      </c>
      <c r="K296" s="30">
        <f t="shared" si="182"/>
        <v>861702</v>
      </c>
      <c r="L296" s="30">
        <f t="shared" si="182"/>
        <v>54490</v>
      </c>
      <c r="M296" s="91">
        <f t="shared" si="170"/>
        <v>6.3235318010170571</v>
      </c>
      <c r="O296" s="95"/>
    </row>
    <row r="297" spans="1:15" ht="72.75" customHeight="1" x14ac:dyDescent="0.25">
      <c r="A297" s="89" t="s">
        <v>53</v>
      </c>
      <c r="B297" s="89"/>
      <c r="C297" s="89"/>
      <c r="D297" s="89"/>
      <c r="E297" s="93">
        <v>852</v>
      </c>
      <c r="F297" s="3" t="s">
        <v>103</v>
      </c>
      <c r="G297" s="3" t="s">
        <v>58</v>
      </c>
      <c r="H297" s="4" t="s">
        <v>162</v>
      </c>
      <c r="I297" s="3" t="s">
        <v>109</v>
      </c>
      <c r="J297" s="30">
        <f t="shared" si="182"/>
        <v>861702</v>
      </c>
      <c r="K297" s="30">
        <f t="shared" si="182"/>
        <v>861702</v>
      </c>
      <c r="L297" s="30">
        <f t="shared" si="182"/>
        <v>54490</v>
      </c>
      <c r="M297" s="91">
        <f t="shared" si="170"/>
        <v>6.3235318010170571</v>
      </c>
      <c r="O297" s="95"/>
    </row>
    <row r="298" spans="1:15" ht="30" x14ac:dyDescent="0.25">
      <c r="A298" s="89" t="s">
        <v>110</v>
      </c>
      <c r="B298" s="89"/>
      <c r="C298" s="89"/>
      <c r="D298" s="89"/>
      <c r="E298" s="93">
        <v>852</v>
      </c>
      <c r="F298" s="3" t="s">
        <v>103</v>
      </c>
      <c r="G298" s="4" t="s">
        <v>58</v>
      </c>
      <c r="H298" s="4" t="s">
        <v>162</v>
      </c>
      <c r="I298" s="3" t="s">
        <v>111</v>
      </c>
      <c r="J298" s="30">
        <v>861702</v>
      </c>
      <c r="K298" s="30">
        <v>861702</v>
      </c>
      <c r="L298" s="30">
        <v>54490</v>
      </c>
      <c r="M298" s="91">
        <f t="shared" si="170"/>
        <v>6.3235318010170571</v>
      </c>
      <c r="O298" s="95"/>
    </row>
    <row r="299" spans="1:15" ht="75" hidden="1" x14ac:dyDescent="0.25">
      <c r="A299" s="94" t="s">
        <v>163</v>
      </c>
      <c r="B299" s="89"/>
      <c r="C299" s="89"/>
      <c r="D299" s="89"/>
      <c r="E299" s="93">
        <v>852</v>
      </c>
      <c r="F299" s="4" t="s">
        <v>103</v>
      </c>
      <c r="G299" s="4" t="s">
        <v>58</v>
      </c>
      <c r="H299" s="4" t="s">
        <v>164</v>
      </c>
      <c r="I299" s="3"/>
      <c r="J299" s="30">
        <f t="shared" ref="J299:L300" si="183">J300</f>
        <v>0</v>
      </c>
      <c r="K299" s="30">
        <f t="shared" si="183"/>
        <v>0</v>
      </c>
      <c r="L299" s="30">
        <f t="shared" si="183"/>
        <v>0</v>
      </c>
      <c r="M299" s="91" t="e">
        <f t="shared" si="170"/>
        <v>#DIV/0!</v>
      </c>
      <c r="O299" s="95"/>
    </row>
    <row r="300" spans="1:15" ht="90" hidden="1" x14ac:dyDescent="0.25">
      <c r="A300" s="89" t="s">
        <v>53</v>
      </c>
      <c r="B300" s="89"/>
      <c r="C300" s="89"/>
      <c r="D300" s="89"/>
      <c r="E300" s="93">
        <v>852</v>
      </c>
      <c r="F300" s="3" t="s">
        <v>103</v>
      </c>
      <c r="G300" s="4" t="s">
        <v>58</v>
      </c>
      <c r="H300" s="4" t="s">
        <v>164</v>
      </c>
      <c r="I300" s="3" t="s">
        <v>109</v>
      </c>
      <c r="J300" s="30">
        <f t="shared" si="183"/>
        <v>0</v>
      </c>
      <c r="K300" s="30">
        <f t="shared" si="183"/>
        <v>0</v>
      </c>
      <c r="L300" s="30">
        <f t="shared" si="183"/>
        <v>0</v>
      </c>
      <c r="M300" s="91" t="e">
        <f t="shared" si="170"/>
        <v>#DIV/0!</v>
      </c>
      <c r="O300" s="95"/>
    </row>
    <row r="301" spans="1:15" ht="30" hidden="1" x14ac:dyDescent="0.25">
      <c r="A301" s="89" t="s">
        <v>110</v>
      </c>
      <c r="B301" s="89"/>
      <c r="C301" s="89"/>
      <c r="D301" s="89"/>
      <c r="E301" s="93">
        <v>852</v>
      </c>
      <c r="F301" s="3" t="s">
        <v>103</v>
      </c>
      <c r="G301" s="4" t="s">
        <v>58</v>
      </c>
      <c r="H301" s="4" t="s">
        <v>164</v>
      </c>
      <c r="I301" s="3" t="s">
        <v>111</v>
      </c>
      <c r="J301" s="30"/>
      <c r="K301" s="30"/>
      <c r="L301" s="30"/>
      <c r="M301" s="91" t="e">
        <f t="shared" si="170"/>
        <v>#DIV/0!</v>
      </c>
      <c r="O301" s="95"/>
    </row>
    <row r="302" spans="1:15" ht="30" x14ac:dyDescent="0.25">
      <c r="A302" s="89" t="s">
        <v>270</v>
      </c>
      <c r="B302" s="89"/>
      <c r="C302" s="89"/>
      <c r="D302" s="89"/>
      <c r="E302" s="93">
        <v>852</v>
      </c>
      <c r="F302" s="4" t="s">
        <v>103</v>
      </c>
      <c r="G302" s="4" t="s">
        <v>58</v>
      </c>
      <c r="H302" s="4" t="s">
        <v>269</v>
      </c>
      <c r="I302" s="3"/>
      <c r="J302" s="30">
        <f t="shared" ref="J302:L303" si="184">J303</f>
        <v>100000</v>
      </c>
      <c r="K302" s="30">
        <f t="shared" si="184"/>
        <v>302532</v>
      </c>
      <c r="L302" s="30">
        <f t="shared" si="184"/>
        <v>0</v>
      </c>
      <c r="M302" s="91">
        <f t="shared" si="170"/>
        <v>0</v>
      </c>
      <c r="O302" s="95"/>
    </row>
    <row r="303" spans="1:15" ht="75.75" customHeight="1" x14ac:dyDescent="0.25">
      <c r="A303" s="89" t="s">
        <v>53</v>
      </c>
      <c r="B303" s="89"/>
      <c r="C303" s="89"/>
      <c r="D303" s="89"/>
      <c r="E303" s="93">
        <v>852</v>
      </c>
      <c r="F303" s="3" t="s">
        <v>103</v>
      </c>
      <c r="G303" s="4" t="s">
        <v>58</v>
      </c>
      <c r="H303" s="4" t="s">
        <v>269</v>
      </c>
      <c r="I303" s="3" t="s">
        <v>109</v>
      </c>
      <c r="J303" s="30">
        <f t="shared" si="184"/>
        <v>100000</v>
      </c>
      <c r="K303" s="30">
        <f t="shared" si="184"/>
        <v>302532</v>
      </c>
      <c r="L303" s="30">
        <f t="shared" si="184"/>
        <v>0</v>
      </c>
      <c r="M303" s="91">
        <f t="shared" si="170"/>
        <v>0</v>
      </c>
      <c r="O303" s="95"/>
    </row>
    <row r="304" spans="1:15" ht="30" x14ac:dyDescent="0.25">
      <c r="A304" s="89" t="s">
        <v>110</v>
      </c>
      <c r="B304" s="89"/>
      <c r="C304" s="89"/>
      <c r="D304" s="89"/>
      <c r="E304" s="93">
        <v>852</v>
      </c>
      <c r="F304" s="3" t="s">
        <v>103</v>
      </c>
      <c r="G304" s="4" t="s">
        <v>58</v>
      </c>
      <c r="H304" s="4" t="s">
        <v>269</v>
      </c>
      <c r="I304" s="3" t="s">
        <v>111</v>
      </c>
      <c r="J304" s="30">
        <v>100000</v>
      </c>
      <c r="K304" s="30">
        <f>100000+202532</f>
        <v>302532</v>
      </c>
      <c r="L304" s="30"/>
      <c r="M304" s="91">
        <f t="shared" si="170"/>
        <v>0</v>
      </c>
      <c r="O304" s="95"/>
    </row>
    <row r="305" spans="1:15" s="32" customFormat="1" ht="136.5" customHeight="1" x14ac:dyDescent="0.25">
      <c r="A305" s="94" t="s">
        <v>165</v>
      </c>
      <c r="B305" s="88"/>
      <c r="C305" s="88"/>
      <c r="D305" s="88"/>
      <c r="E305" s="93">
        <v>852</v>
      </c>
      <c r="F305" s="3" t="s">
        <v>103</v>
      </c>
      <c r="G305" s="3" t="s">
        <v>58</v>
      </c>
      <c r="H305" s="4" t="s">
        <v>166</v>
      </c>
      <c r="I305" s="3"/>
      <c r="J305" s="30">
        <f t="shared" ref="J305:L306" si="185">J306</f>
        <v>208020</v>
      </c>
      <c r="K305" s="30">
        <f t="shared" si="185"/>
        <v>208020</v>
      </c>
      <c r="L305" s="30">
        <f t="shared" si="185"/>
        <v>97800</v>
      </c>
      <c r="M305" s="91">
        <f t="shared" si="170"/>
        <v>47.014710124026536</v>
      </c>
      <c r="O305" s="95"/>
    </row>
    <row r="306" spans="1:15" s="32" customFormat="1" ht="76.5" customHeight="1" x14ac:dyDescent="0.25">
      <c r="A306" s="89" t="s">
        <v>53</v>
      </c>
      <c r="B306" s="88"/>
      <c r="C306" s="88"/>
      <c r="D306" s="88"/>
      <c r="E306" s="93">
        <v>852</v>
      </c>
      <c r="F306" s="3" t="s">
        <v>103</v>
      </c>
      <c r="G306" s="3" t="s">
        <v>58</v>
      </c>
      <c r="H306" s="4" t="s">
        <v>166</v>
      </c>
      <c r="I306" s="3" t="s">
        <v>109</v>
      </c>
      <c r="J306" s="30">
        <f t="shared" si="185"/>
        <v>208020</v>
      </c>
      <c r="K306" s="30">
        <f t="shared" si="185"/>
        <v>208020</v>
      </c>
      <c r="L306" s="30">
        <f t="shared" si="185"/>
        <v>97800</v>
      </c>
      <c r="M306" s="91">
        <f t="shared" si="170"/>
        <v>47.014710124026536</v>
      </c>
      <c r="O306" s="95"/>
    </row>
    <row r="307" spans="1:15" s="32" customFormat="1" ht="30" x14ac:dyDescent="0.25">
      <c r="A307" s="89" t="s">
        <v>110</v>
      </c>
      <c r="B307" s="88"/>
      <c r="C307" s="88"/>
      <c r="D307" s="88"/>
      <c r="E307" s="93">
        <v>852</v>
      </c>
      <c r="F307" s="3" t="s">
        <v>103</v>
      </c>
      <c r="G307" s="3" t="s">
        <v>58</v>
      </c>
      <c r="H307" s="4" t="s">
        <v>166</v>
      </c>
      <c r="I307" s="3" t="s">
        <v>111</v>
      </c>
      <c r="J307" s="30">
        <v>208020</v>
      </c>
      <c r="K307" s="30">
        <v>208020</v>
      </c>
      <c r="L307" s="30">
        <v>97800</v>
      </c>
      <c r="M307" s="91">
        <f t="shared" si="170"/>
        <v>47.014710124026536</v>
      </c>
      <c r="O307" s="95"/>
    </row>
    <row r="308" spans="1:15" x14ac:dyDescent="0.25">
      <c r="A308" s="6" t="s">
        <v>175</v>
      </c>
      <c r="B308" s="88"/>
      <c r="C308" s="88"/>
      <c r="D308" s="88"/>
      <c r="E308" s="93">
        <v>852</v>
      </c>
      <c r="F308" s="27" t="s">
        <v>103</v>
      </c>
      <c r="G308" s="27" t="s">
        <v>103</v>
      </c>
      <c r="H308" s="33"/>
      <c r="I308" s="27"/>
      <c r="J308" s="31">
        <f t="shared" ref="J308:L308" si="186">J309</f>
        <v>123417</v>
      </c>
      <c r="K308" s="31">
        <f t="shared" si="186"/>
        <v>123417</v>
      </c>
      <c r="L308" s="31">
        <f t="shared" si="186"/>
        <v>27306.5</v>
      </c>
      <c r="M308" s="91">
        <f t="shared" si="170"/>
        <v>22.125396015135678</v>
      </c>
      <c r="O308" s="95"/>
    </row>
    <row r="309" spans="1:15" ht="45" x14ac:dyDescent="0.25">
      <c r="A309" s="94" t="s">
        <v>176</v>
      </c>
      <c r="B309" s="89"/>
      <c r="C309" s="89"/>
      <c r="D309" s="89"/>
      <c r="E309" s="93">
        <v>852</v>
      </c>
      <c r="F309" s="3" t="s">
        <v>103</v>
      </c>
      <c r="G309" s="3" t="s">
        <v>103</v>
      </c>
      <c r="H309" s="4" t="s">
        <v>177</v>
      </c>
      <c r="I309" s="3"/>
      <c r="J309" s="30">
        <f t="shared" ref="J309:L309" si="187">J310+J312</f>
        <v>123417</v>
      </c>
      <c r="K309" s="30">
        <f t="shared" ref="K309" si="188">K310+K312</f>
        <v>123417</v>
      </c>
      <c r="L309" s="30">
        <f t="shared" si="187"/>
        <v>27306.5</v>
      </c>
      <c r="M309" s="91">
        <f t="shared" si="170"/>
        <v>22.125396015135678</v>
      </c>
      <c r="O309" s="95"/>
    </row>
    <row r="310" spans="1:15" ht="154.5" customHeight="1" x14ac:dyDescent="0.25">
      <c r="A310" s="94" t="s">
        <v>16</v>
      </c>
      <c r="B310" s="89"/>
      <c r="C310" s="89"/>
      <c r="D310" s="89"/>
      <c r="E310" s="93">
        <v>852</v>
      </c>
      <c r="F310" s="3" t="s">
        <v>103</v>
      </c>
      <c r="G310" s="3" t="s">
        <v>103</v>
      </c>
      <c r="H310" s="4" t="s">
        <v>177</v>
      </c>
      <c r="I310" s="3" t="s">
        <v>18</v>
      </c>
      <c r="J310" s="30">
        <f t="shared" ref="J310:L310" si="189">J311</f>
        <v>19800</v>
      </c>
      <c r="K310" s="30">
        <f t="shared" si="189"/>
        <v>19800</v>
      </c>
      <c r="L310" s="30">
        <f t="shared" si="189"/>
        <v>2400</v>
      </c>
      <c r="M310" s="91">
        <f t="shared" si="170"/>
        <v>12.121212121212121</v>
      </c>
      <c r="O310" s="95"/>
    </row>
    <row r="311" spans="1:15" ht="45" x14ac:dyDescent="0.25">
      <c r="A311" s="89" t="s">
        <v>7</v>
      </c>
      <c r="B311" s="89"/>
      <c r="C311" s="89"/>
      <c r="D311" s="89"/>
      <c r="E311" s="93">
        <v>852</v>
      </c>
      <c r="F311" s="3" t="s">
        <v>103</v>
      </c>
      <c r="G311" s="3" t="s">
        <v>103</v>
      </c>
      <c r="H311" s="4" t="s">
        <v>177</v>
      </c>
      <c r="I311" s="3" t="s">
        <v>67</v>
      </c>
      <c r="J311" s="30">
        <v>19800</v>
      </c>
      <c r="K311" s="30">
        <v>19800</v>
      </c>
      <c r="L311" s="30">
        <v>2400</v>
      </c>
      <c r="M311" s="91">
        <f t="shared" si="170"/>
        <v>12.121212121212121</v>
      </c>
      <c r="O311" s="95"/>
    </row>
    <row r="312" spans="1:15" ht="60" x14ac:dyDescent="0.25">
      <c r="A312" s="89" t="s">
        <v>22</v>
      </c>
      <c r="B312" s="94"/>
      <c r="C312" s="94"/>
      <c r="D312" s="94"/>
      <c r="E312" s="93">
        <v>852</v>
      </c>
      <c r="F312" s="3" t="s">
        <v>103</v>
      </c>
      <c r="G312" s="3" t="s">
        <v>103</v>
      </c>
      <c r="H312" s="4" t="s">
        <v>177</v>
      </c>
      <c r="I312" s="3" t="s">
        <v>23</v>
      </c>
      <c r="J312" s="30">
        <f t="shared" ref="J312:L312" si="190">J313</f>
        <v>103617</v>
      </c>
      <c r="K312" s="30">
        <f t="shared" si="190"/>
        <v>103617</v>
      </c>
      <c r="L312" s="30">
        <f t="shared" si="190"/>
        <v>24906.5</v>
      </c>
      <c r="M312" s="91">
        <f t="shared" si="170"/>
        <v>24.037078857716399</v>
      </c>
      <c r="O312" s="95"/>
    </row>
    <row r="313" spans="1:15" ht="75" x14ac:dyDescent="0.25">
      <c r="A313" s="89" t="s">
        <v>9</v>
      </c>
      <c r="B313" s="89"/>
      <c r="C313" s="89"/>
      <c r="D313" s="89"/>
      <c r="E313" s="93">
        <v>852</v>
      </c>
      <c r="F313" s="3" t="s">
        <v>103</v>
      </c>
      <c r="G313" s="3" t="s">
        <v>103</v>
      </c>
      <c r="H313" s="4" t="s">
        <v>177</v>
      </c>
      <c r="I313" s="3" t="s">
        <v>24</v>
      </c>
      <c r="J313" s="30">
        <v>103617</v>
      </c>
      <c r="K313" s="30">
        <v>103617</v>
      </c>
      <c r="L313" s="30">
        <v>24906.5</v>
      </c>
      <c r="M313" s="91">
        <f t="shared" si="170"/>
        <v>24.037078857716399</v>
      </c>
      <c r="O313" s="95"/>
    </row>
    <row r="314" spans="1:15" ht="28.5" x14ac:dyDescent="0.25">
      <c r="A314" s="6" t="s">
        <v>178</v>
      </c>
      <c r="B314" s="88"/>
      <c r="C314" s="88"/>
      <c r="D314" s="88"/>
      <c r="E314" s="93">
        <v>852</v>
      </c>
      <c r="F314" s="27" t="s">
        <v>103</v>
      </c>
      <c r="G314" s="27" t="s">
        <v>64</v>
      </c>
      <c r="H314" s="33"/>
      <c r="I314" s="27"/>
      <c r="J314" s="31">
        <f t="shared" ref="J314:L314" si="191">J315+J318+J327</f>
        <v>15641644</v>
      </c>
      <c r="K314" s="31">
        <f t="shared" ref="K314" si="192">K315+K318+K327</f>
        <v>15641644</v>
      </c>
      <c r="L314" s="31">
        <f t="shared" si="191"/>
        <v>7208696.5900000008</v>
      </c>
      <c r="M314" s="91">
        <f t="shared" si="170"/>
        <v>46.086566028481414</v>
      </c>
      <c r="O314" s="95"/>
    </row>
    <row r="315" spans="1:15" ht="63" customHeight="1" x14ac:dyDescent="0.25">
      <c r="A315" s="94" t="s">
        <v>20</v>
      </c>
      <c r="B315" s="93"/>
      <c r="C315" s="93"/>
      <c r="D315" s="93"/>
      <c r="E315" s="93">
        <v>852</v>
      </c>
      <c r="F315" s="3" t="s">
        <v>103</v>
      </c>
      <c r="G315" s="3" t="s">
        <v>64</v>
      </c>
      <c r="H315" s="4" t="s">
        <v>179</v>
      </c>
      <c r="I315" s="3"/>
      <c r="J315" s="30">
        <f t="shared" ref="J315:L316" si="193">J316</f>
        <v>1074600</v>
      </c>
      <c r="K315" s="30">
        <f t="shared" si="193"/>
        <v>1074600</v>
      </c>
      <c r="L315" s="30">
        <f t="shared" si="193"/>
        <v>468290.82999999996</v>
      </c>
      <c r="M315" s="91">
        <f t="shared" si="170"/>
        <v>43.578152801042251</v>
      </c>
      <c r="O315" s="95"/>
    </row>
    <row r="316" spans="1:15" ht="150" customHeight="1" x14ac:dyDescent="0.25">
      <c r="A316" s="94" t="s">
        <v>16</v>
      </c>
      <c r="B316" s="93"/>
      <c r="C316" s="93"/>
      <c r="D316" s="93"/>
      <c r="E316" s="93">
        <v>852</v>
      </c>
      <c r="F316" s="3" t="s">
        <v>103</v>
      </c>
      <c r="G316" s="3" t="s">
        <v>64</v>
      </c>
      <c r="H316" s="4" t="s">
        <v>179</v>
      </c>
      <c r="I316" s="3" t="s">
        <v>18</v>
      </c>
      <c r="J316" s="30">
        <f t="shared" si="193"/>
        <v>1074600</v>
      </c>
      <c r="K316" s="30">
        <f t="shared" si="193"/>
        <v>1074600</v>
      </c>
      <c r="L316" s="30">
        <f t="shared" si="193"/>
        <v>468290.82999999996</v>
      </c>
      <c r="M316" s="91">
        <f t="shared" si="170"/>
        <v>43.578152801042251</v>
      </c>
      <c r="O316" s="95"/>
    </row>
    <row r="317" spans="1:15" ht="46.5" customHeight="1" x14ac:dyDescent="0.25">
      <c r="A317" s="94" t="s">
        <v>8</v>
      </c>
      <c r="B317" s="93"/>
      <c r="C317" s="93"/>
      <c r="D317" s="93"/>
      <c r="E317" s="93">
        <v>852</v>
      </c>
      <c r="F317" s="3" t="s">
        <v>103</v>
      </c>
      <c r="G317" s="3" t="s">
        <v>64</v>
      </c>
      <c r="H317" s="4" t="s">
        <v>179</v>
      </c>
      <c r="I317" s="3" t="s">
        <v>19</v>
      </c>
      <c r="J317" s="30">
        <f>882400+192200</f>
        <v>1074600</v>
      </c>
      <c r="K317" s="30">
        <f>827800+246800</f>
        <v>1074600</v>
      </c>
      <c r="L317" s="30">
        <f>387436.16+80854.67</f>
        <v>468290.82999999996</v>
      </c>
      <c r="M317" s="91">
        <f t="shared" si="170"/>
        <v>43.578152801042251</v>
      </c>
      <c r="O317" s="95"/>
    </row>
    <row r="318" spans="1:15" ht="75" customHeight="1" x14ac:dyDescent="0.25">
      <c r="A318" s="94" t="s">
        <v>180</v>
      </c>
      <c r="B318" s="89"/>
      <c r="C318" s="89"/>
      <c r="D318" s="89"/>
      <c r="E318" s="93">
        <v>852</v>
      </c>
      <c r="F318" s="3" t="s">
        <v>103</v>
      </c>
      <c r="G318" s="3" t="s">
        <v>64</v>
      </c>
      <c r="H318" s="4" t="s">
        <v>181</v>
      </c>
      <c r="I318" s="3"/>
      <c r="J318" s="30">
        <f t="shared" ref="J318" si="194">J319+J321+J323+J325</f>
        <v>13164244</v>
      </c>
      <c r="K318" s="30">
        <f t="shared" ref="K318" si="195">K319+K321+K323+K325</f>
        <v>13164244</v>
      </c>
      <c r="L318" s="30">
        <f t="shared" ref="L318" si="196">L319+L321+L323+L325</f>
        <v>6019405.7600000007</v>
      </c>
      <c r="M318" s="91">
        <f t="shared" si="170"/>
        <v>45.725419249293772</v>
      </c>
      <c r="O318" s="95"/>
    </row>
    <row r="319" spans="1:15" ht="151.5" customHeight="1" x14ac:dyDescent="0.25">
      <c r="A319" s="94" t="s">
        <v>16</v>
      </c>
      <c r="B319" s="93"/>
      <c r="C319" s="93"/>
      <c r="D319" s="93"/>
      <c r="E319" s="93">
        <v>852</v>
      </c>
      <c r="F319" s="3" t="s">
        <v>103</v>
      </c>
      <c r="G319" s="3" t="s">
        <v>64</v>
      </c>
      <c r="H319" s="4" t="s">
        <v>181</v>
      </c>
      <c r="I319" s="3" t="s">
        <v>18</v>
      </c>
      <c r="J319" s="30">
        <f t="shared" ref="J319:L319" si="197">J320</f>
        <v>11961572.77</v>
      </c>
      <c r="K319" s="30">
        <f t="shared" si="197"/>
        <v>11961572.77</v>
      </c>
      <c r="L319" s="30">
        <f t="shared" si="197"/>
        <v>5604908.4000000004</v>
      </c>
      <c r="M319" s="91">
        <f t="shared" si="170"/>
        <v>46.857620714035924</v>
      </c>
      <c r="O319" s="95"/>
    </row>
    <row r="320" spans="1:15" ht="46.5" customHeight="1" x14ac:dyDescent="0.25">
      <c r="A320" s="94" t="s">
        <v>8</v>
      </c>
      <c r="B320" s="93"/>
      <c r="C320" s="93"/>
      <c r="D320" s="93"/>
      <c r="E320" s="93">
        <v>852</v>
      </c>
      <c r="F320" s="3" t="s">
        <v>103</v>
      </c>
      <c r="G320" s="3" t="s">
        <v>64</v>
      </c>
      <c r="H320" s="4" t="s">
        <v>181</v>
      </c>
      <c r="I320" s="3" t="s">
        <v>19</v>
      </c>
      <c r="J320" s="30">
        <v>11961572.77</v>
      </c>
      <c r="K320" s="30">
        <v>11961572.77</v>
      </c>
      <c r="L320" s="30">
        <f>4451700.54+1153207.86</f>
        <v>5604908.4000000004</v>
      </c>
      <c r="M320" s="91">
        <f t="shared" si="170"/>
        <v>46.857620714035924</v>
      </c>
      <c r="O320" s="95"/>
    </row>
    <row r="321" spans="1:15" ht="60" x14ac:dyDescent="0.25">
      <c r="A321" s="89" t="s">
        <v>22</v>
      </c>
      <c r="B321" s="94"/>
      <c r="C321" s="94"/>
      <c r="D321" s="94"/>
      <c r="E321" s="93">
        <v>852</v>
      </c>
      <c r="F321" s="3" t="s">
        <v>103</v>
      </c>
      <c r="G321" s="3" t="s">
        <v>64</v>
      </c>
      <c r="H321" s="4" t="s">
        <v>181</v>
      </c>
      <c r="I321" s="3" t="s">
        <v>23</v>
      </c>
      <c r="J321" s="30">
        <f t="shared" ref="J321:L321" si="198">J322</f>
        <v>1145500</v>
      </c>
      <c r="K321" s="30">
        <f t="shared" si="198"/>
        <v>1145500</v>
      </c>
      <c r="L321" s="30">
        <f t="shared" si="198"/>
        <v>393589.13</v>
      </c>
      <c r="M321" s="91">
        <f t="shared" si="170"/>
        <v>34.35959231776517</v>
      </c>
      <c r="O321" s="95"/>
    </row>
    <row r="322" spans="1:15" ht="75" x14ac:dyDescent="0.25">
      <c r="A322" s="89" t="s">
        <v>9</v>
      </c>
      <c r="B322" s="89"/>
      <c r="C322" s="89"/>
      <c r="D322" s="89"/>
      <c r="E322" s="93">
        <v>852</v>
      </c>
      <c r="F322" s="3" t="s">
        <v>103</v>
      </c>
      <c r="G322" s="3" t="s">
        <v>64</v>
      </c>
      <c r="H322" s="4" t="s">
        <v>181</v>
      </c>
      <c r="I322" s="3" t="s">
        <v>24</v>
      </c>
      <c r="J322" s="30">
        <v>1145500</v>
      </c>
      <c r="K322" s="30">
        <v>1145500</v>
      </c>
      <c r="L322" s="30">
        <v>393589.13</v>
      </c>
      <c r="M322" s="91">
        <f t="shared" si="170"/>
        <v>34.35959231776517</v>
      </c>
      <c r="O322" s="95"/>
    </row>
    <row r="323" spans="1:15" ht="35.25" customHeight="1" x14ac:dyDescent="0.25">
      <c r="A323" s="89" t="s">
        <v>128</v>
      </c>
      <c r="B323" s="89"/>
      <c r="C323" s="89"/>
      <c r="D323" s="89"/>
      <c r="E323" s="93">
        <v>852</v>
      </c>
      <c r="F323" s="3" t="s">
        <v>103</v>
      </c>
      <c r="G323" s="3" t="s">
        <v>64</v>
      </c>
      <c r="H323" s="4" t="s">
        <v>181</v>
      </c>
      <c r="I323" s="3" t="s">
        <v>129</v>
      </c>
      <c r="J323" s="30">
        <f t="shared" ref="J323:L323" si="199">J324</f>
        <v>11087.23</v>
      </c>
      <c r="K323" s="30">
        <f t="shared" si="199"/>
        <v>11087.23</v>
      </c>
      <c r="L323" s="30">
        <f t="shared" si="199"/>
        <v>11087.23</v>
      </c>
      <c r="M323" s="91">
        <f t="shared" si="170"/>
        <v>100</v>
      </c>
      <c r="O323" s="95"/>
    </row>
    <row r="324" spans="1:15" ht="60" x14ac:dyDescent="0.25">
      <c r="A324" s="94" t="s">
        <v>130</v>
      </c>
      <c r="B324" s="89"/>
      <c r="C324" s="89"/>
      <c r="D324" s="89"/>
      <c r="E324" s="93">
        <v>852</v>
      </c>
      <c r="F324" s="3" t="s">
        <v>103</v>
      </c>
      <c r="G324" s="3" t="s">
        <v>64</v>
      </c>
      <c r="H324" s="4" t="s">
        <v>181</v>
      </c>
      <c r="I324" s="3" t="s">
        <v>131</v>
      </c>
      <c r="J324" s="30">
        <v>11087.23</v>
      </c>
      <c r="K324" s="30">
        <v>11087.23</v>
      </c>
      <c r="L324" s="30">
        <v>11087.23</v>
      </c>
      <c r="M324" s="91">
        <f t="shared" si="170"/>
        <v>100</v>
      </c>
      <c r="O324" s="95"/>
    </row>
    <row r="325" spans="1:15" ht="30" x14ac:dyDescent="0.25">
      <c r="A325" s="89" t="s">
        <v>25</v>
      </c>
      <c r="B325" s="89"/>
      <c r="C325" s="89"/>
      <c r="D325" s="89"/>
      <c r="E325" s="93">
        <v>852</v>
      </c>
      <c r="F325" s="3" t="s">
        <v>103</v>
      </c>
      <c r="G325" s="3" t="s">
        <v>64</v>
      </c>
      <c r="H325" s="4" t="s">
        <v>181</v>
      </c>
      <c r="I325" s="3" t="s">
        <v>26</v>
      </c>
      <c r="J325" s="30">
        <f t="shared" ref="J325:L325" si="200">J326</f>
        <v>46084</v>
      </c>
      <c r="K325" s="30">
        <f t="shared" si="200"/>
        <v>46084</v>
      </c>
      <c r="L325" s="30">
        <f t="shared" si="200"/>
        <v>9821</v>
      </c>
      <c r="M325" s="91">
        <f t="shared" si="170"/>
        <v>21.311084107282355</v>
      </c>
      <c r="O325" s="95"/>
    </row>
    <row r="326" spans="1:15" ht="30" x14ac:dyDescent="0.25">
      <c r="A326" s="89" t="s">
        <v>27</v>
      </c>
      <c r="B326" s="89"/>
      <c r="C326" s="89"/>
      <c r="D326" s="89"/>
      <c r="E326" s="93">
        <v>852</v>
      </c>
      <c r="F326" s="3" t="s">
        <v>103</v>
      </c>
      <c r="G326" s="3" t="s">
        <v>64</v>
      </c>
      <c r="H326" s="4" t="s">
        <v>181</v>
      </c>
      <c r="I326" s="3" t="s">
        <v>28</v>
      </c>
      <c r="J326" s="30">
        <v>46084</v>
      </c>
      <c r="K326" s="30">
        <v>46084</v>
      </c>
      <c r="L326" s="30">
        <f>8494+1327</f>
        <v>9821</v>
      </c>
      <c r="M326" s="91">
        <f t="shared" si="170"/>
        <v>21.311084107282355</v>
      </c>
      <c r="O326" s="95"/>
    </row>
    <row r="327" spans="1:15" s="32" customFormat="1" ht="135.75" customHeight="1" x14ac:dyDescent="0.25">
      <c r="A327" s="94" t="s">
        <v>165</v>
      </c>
      <c r="B327" s="88"/>
      <c r="C327" s="88"/>
      <c r="D327" s="88"/>
      <c r="E327" s="93">
        <v>852</v>
      </c>
      <c r="F327" s="3" t="s">
        <v>103</v>
      </c>
      <c r="G327" s="3" t="s">
        <v>64</v>
      </c>
      <c r="H327" s="4" t="s">
        <v>166</v>
      </c>
      <c r="I327" s="3"/>
      <c r="J327" s="30">
        <f t="shared" ref="J327:L328" si="201">J328</f>
        <v>1402800</v>
      </c>
      <c r="K327" s="30">
        <f t="shared" si="201"/>
        <v>1402800</v>
      </c>
      <c r="L327" s="30">
        <f t="shared" si="201"/>
        <v>721000</v>
      </c>
      <c r="M327" s="91">
        <f t="shared" si="170"/>
        <v>51.397205588822359</v>
      </c>
      <c r="O327" s="95"/>
    </row>
    <row r="328" spans="1:15" s="32" customFormat="1" ht="35.25" customHeight="1" x14ac:dyDescent="0.25">
      <c r="A328" s="89" t="s">
        <v>128</v>
      </c>
      <c r="B328" s="88"/>
      <c r="C328" s="88"/>
      <c r="D328" s="88"/>
      <c r="E328" s="93">
        <v>852</v>
      </c>
      <c r="F328" s="3" t="s">
        <v>103</v>
      </c>
      <c r="G328" s="3" t="s">
        <v>64</v>
      </c>
      <c r="H328" s="4" t="s">
        <v>166</v>
      </c>
      <c r="I328" s="3" t="s">
        <v>129</v>
      </c>
      <c r="J328" s="30">
        <f t="shared" si="201"/>
        <v>1402800</v>
      </c>
      <c r="K328" s="30">
        <f t="shared" si="201"/>
        <v>1402800</v>
      </c>
      <c r="L328" s="30">
        <f t="shared" si="201"/>
        <v>721000</v>
      </c>
      <c r="M328" s="91">
        <f t="shared" si="170"/>
        <v>51.397205588822359</v>
      </c>
      <c r="O328" s="95"/>
    </row>
    <row r="329" spans="1:15" s="32" customFormat="1" ht="60" x14ac:dyDescent="0.25">
      <c r="A329" s="94" t="s">
        <v>130</v>
      </c>
      <c r="B329" s="88"/>
      <c r="C329" s="88"/>
      <c r="D329" s="88"/>
      <c r="E329" s="93">
        <v>852</v>
      </c>
      <c r="F329" s="3" t="s">
        <v>103</v>
      </c>
      <c r="G329" s="3" t="s">
        <v>64</v>
      </c>
      <c r="H329" s="4" t="s">
        <v>166</v>
      </c>
      <c r="I329" s="3" t="s">
        <v>131</v>
      </c>
      <c r="J329" s="30">
        <v>1402800</v>
      </c>
      <c r="K329" s="30">
        <v>1402800</v>
      </c>
      <c r="L329" s="30">
        <v>721000</v>
      </c>
      <c r="M329" s="91">
        <f t="shared" si="170"/>
        <v>51.397205588822359</v>
      </c>
      <c r="O329" s="95"/>
    </row>
    <row r="330" spans="1:15" x14ac:dyDescent="0.25">
      <c r="A330" s="72" t="s">
        <v>123</v>
      </c>
      <c r="B330" s="46"/>
      <c r="C330" s="46"/>
      <c r="D330" s="46"/>
      <c r="E330" s="93">
        <v>852</v>
      </c>
      <c r="F330" s="23" t="s">
        <v>124</v>
      </c>
      <c r="G330" s="23"/>
      <c r="H330" s="38"/>
      <c r="I330" s="23"/>
      <c r="J330" s="36">
        <f t="shared" ref="J330:L330" si="202">J331+J335+J346</f>
        <v>10357962.470000001</v>
      </c>
      <c r="K330" s="36">
        <f t="shared" ref="K330" si="203">K331+K335+K346</f>
        <v>10357962.470000001</v>
      </c>
      <c r="L330" s="36">
        <f t="shared" si="202"/>
        <v>4394295.4400000004</v>
      </c>
      <c r="M330" s="91">
        <f t="shared" ref="M330:M393" si="204">L330/K330*100</f>
        <v>42.424322860092389</v>
      </c>
      <c r="O330" s="95"/>
    </row>
    <row r="331" spans="1:15" ht="33" customHeight="1" x14ac:dyDescent="0.25">
      <c r="A331" s="6" t="s">
        <v>132</v>
      </c>
      <c r="B331" s="88"/>
      <c r="C331" s="88"/>
      <c r="D331" s="88"/>
      <c r="E331" s="93">
        <v>852</v>
      </c>
      <c r="F331" s="27" t="s">
        <v>124</v>
      </c>
      <c r="G331" s="27" t="s">
        <v>58</v>
      </c>
      <c r="H331" s="33"/>
      <c r="I331" s="27"/>
      <c r="J331" s="31">
        <f t="shared" ref="J331:L333" si="205">J332</f>
        <v>255000</v>
      </c>
      <c r="K331" s="31">
        <f t="shared" si="205"/>
        <v>255000</v>
      </c>
      <c r="L331" s="31">
        <f t="shared" si="205"/>
        <v>30000</v>
      </c>
      <c r="M331" s="91">
        <f t="shared" si="204"/>
        <v>11.76470588235294</v>
      </c>
      <c r="O331" s="95"/>
    </row>
    <row r="332" spans="1:15" ht="95.25" customHeight="1" x14ac:dyDescent="0.25">
      <c r="A332" s="94" t="s">
        <v>183</v>
      </c>
      <c r="B332" s="88"/>
      <c r="C332" s="88"/>
      <c r="D332" s="88"/>
      <c r="E332" s="93">
        <v>852</v>
      </c>
      <c r="F332" s="3" t="s">
        <v>124</v>
      </c>
      <c r="G332" s="3" t="s">
        <v>58</v>
      </c>
      <c r="H332" s="4" t="s">
        <v>184</v>
      </c>
      <c r="I332" s="27"/>
      <c r="J332" s="30">
        <f t="shared" si="205"/>
        <v>255000</v>
      </c>
      <c r="K332" s="30">
        <f t="shared" si="205"/>
        <v>255000</v>
      </c>
      <c r="L332" s="30">
        <f t="shared" si="205"/>
        <v>30000</v>
      </c>
      <c r="M332" s="91">
        <f t="shared" si="204"/>
        <v>11.76470588235294</v>
      </c>
      <c r="O332" s="95"/>
    </row>
    <row r="333" spans="1:15" ht="45" x14ac:dyDescent="0.25">
      <c r="A333" s="94" t="s">
        <v>128</v>
      </c>
      <c r="B333" s="94"/>
      <c r="C333" s="94"/>
      <c r="D333" s="94"/>
      <c r="E333" s="93">
        <v>852</v>
      </c>
      <c r="F333" s="3" t="s">
        <v>124</v>
      </c>
      <c r="G333" s="3" t="s">
        <v>58</v>
      </c>
      <c r="H333" s="4" t="s">
        <v>184</v>
      </c>
      <c r="I333" s="3" t="s">
        <v>129</v>
      </c>
      <c r="J333" s="30">
        <f t="shared" si="205"/>
        <v>255000</v>
      </c>
      <c r="K333" s="30">
        <f t="shared" si="205"/>
        <v>255000</v>
      </c>
      <c r="L333" s="30">
        <f t="shared" si="205"/>
        <v>30000</v>
      </c>
      <c r="M333" s="91">
        <f t="shared" si="204"/>
        <v>11.76470588235294</v>
      </c>
      <c r="O333" s="95"/>
    </row>
    <row r="334" spans="1:15" ht="60" x14ac:dyDescent="0.25">
      <c r="A334" s="94" t="s">
        <v>130</v>
      </c>
      <c r="B334" s="94"/>
      <c r="C334" s="94"/>
      <c r="D334" s="94"/>
      <c r="E334" s="93">
        <v>852</v>
      </c>
      <c r="F334" s="3" t="s">
        <v>124</v>
      </c>
      <c r="G334" s="3" t="s">
        <v>58</v>
      </c>
      <c r="H334" s="4" t="s">
        <v>184</v>
      </c>
      <c r="I334" s="3" t="s">
        <v>131</v>
      </c>
      <c r="J334" s="30">
        <v>255000</v>
      </c>
      <c r="K334" s="30">
        <v>255000</v>
      </c>
      <c r="L334" s="30">
        <v>30000</v>
      </c>
      <c r="M334" s="91">
        <f t="shared" si="204"/>
        <v>11.76470588235294</v>
      </c>
      <c r="O334" s="95"/>
    </row>
    <row r="335" spans="1:15" ht="18.75" customHeight="1" x14ac:dyDescent="0.25">
      <c r="A335" s="6" t="s">
        <v>134</v>
      </c>
      <c r="B335" s="88"/>
      <c r="C335" s="88"/>
      <c r="D335" s="88"/>
      <c r="E335" s="93">
        <v>852</v>
      </c>
      <c r="F335" s="27" t="s">
        <v>124</v>
      </c>
      <c r="G335" s="27" t="s">
        <v>13</v>
      </c>
      <c r="H335" s="33"/>
      <c r="I335" s="27"/>
      <c r="J335" s="31">
        <f t="shared" ref="J335:L335" si="206">J336+J339+J343</f>
        <v>9436846.4700000007</v>
      </c>
      <c r="K335" s="31">
        <f t="shared" ref="K335" si="207">K336+K339+K343</f>
        <v>9436846.4700000007</v>
      </c>
      <c r="L335" s="31">
        <f t="shared" si="206"/>
        <v>4124638.37</v>
      </c>
      <c r="M335" s="91">
        <f t="shared" si="204"/>
        <v>43.707804117745702</v>
      </c>
      <c r="O335" s="95"/>
    </row>
    <row r="336" spans="1:15" ht="122.25" customHeight="1" x14ac:dyDescent="0.25">
      <c r="A336" s="94" t="s">
        <v>185</v>
      </c>
      <c r="B336" s="88"/>
      <c r="C336" s="88"/>
      <c r="D336" s="88"/>
      <c r="E336" s="93">
        <v>852</v>
      </c>
      <c r="F336" s="3" t="s">
        <v>124</v>
      </c>
      <c r="G336" s="3" t="s">
        <v>13</v>
      </c>
      <c r="H336" s="4" t="s">
        <v>186</v>
      </c>
      <c r="I336" s="27"/>
      <c r="J336" s="30">
        <f t="shared" ref="J336:L337" si="208">J337</f>
        <v>1005245</v>
      </c>
      <c r="K336" s="30">
        <f t="shared" si="208"/>
        <v>1005245</v>
      </c>
      <c r="L336" s="30">
        <f t="shared" si="208"/>
        <v>438987.14</v>
      </c>
      <c r="M336" s="91">
        <f t="shared" si="204"/>
        <v>43.669666598689872</v>
      </c>
      <c r="O336" s="95"/>
    </row>
    <row r="337" spans="1:15" ht="45" x14ac:dyDescent="0.25">
      <c r="A337" s="94" t="s">
        <v>128</v>
      </c>
      <c r="B337" s="94"/>
      <c r="C337" s="94"/>
      <c r="D337" s="94"/>
      <c r="E337" s="93">
        <v>852</v>
      </c>
      <c r="F337" s="3" t="s">
        <v>124</v>
      </c>
      <c r="G337" s="3" t="s">
        <v>13</v>
      </c>
      <c r="H337" s="4" t="s">
        <v>186</v>
      </c>
      <c r="I337" s="3" t="s">
        <v>129</v>
      </c>
      <c r="J337" s="30">
        <f t="shared" si="208"/>
        <v>1005245</v>
      </c>
      <c r="K337" s="30">
        <f t="shared" si="208"/>
        <v>1005245</v>
      </c>
      <c r="L337" s="30">
        <f t="shared" si="208"/>
        <v>438987.14</v>
      </c>
      <c r="M337" s="91">
        <f t="shared" si="204"/>
        <v>43.669666598689872</v>
      </c>
      <c r="O337" s="95"/>
    </row>
    <row r="338" spans="1:15" ht="60" x14ac:dyDescent="0.25">
      <c r="A338" s="94" t="s">
        <v>130</v>
      </c>
      <c r="B338" s="94"/>
      <c r="C338" s="94"/>
      <c r="D338" s="94"/>
      <c r="E338" s="93">
        <v>852</v>
      </c>
      <c r="F338" s="3" t="s">
        <v>124</v>
      </c>
      <c r="G338" s="3" t="s">
        <v>13</v>
      </c>
      <c r="H338" s="4" t="s">
        <v>186</v>
      </c>
      <c r="I338" s="3" t="s">
        <v>131</v>
      </c>
      <c r="J338" s="30">
        <v>1005245</v>
      </c>
      <c r="K338" s="30">
        <v>1005245</v>
      </c>
      <c r="L338" s="30">
        <v>438987.14</v>
      </c>
      <c r="M338" s="91">
        <f t="shared" si="204"/>
        <v>43.669666598689872</v>
      </c>
      <c r="O338" s="95"/>
    </row>
    <row r="339" spans="1:15" ht="377.25" customHeight="1" x14ac:dyDescent="0.25">
      <c r="A339" s="1" t="s">
        <v>235</v>
      </c>
      <c r="B339" s="94"/>
      <c r="C339" s="94"/>
      <c r="D339" s="94"/>
      <c r="E339" s="93">
        <v>852</v>
      </c>
      <c r="F339" s="3" t="s">
        <v>124</v>
      </c>
      <c r="G339" s="3" t="s">
        <v>13</v>
      </c>
      <c r="H339" s="4" t="s">
        <v>230</v>
      </c>
      <c r="I339" s="3"/>
      <c r="J339" s="30">
        <f t="shared" ref="J339:L339" si="209">J340</f>
        <v>8175684</v>
      </c>
      <c r="K339" s="30">
        <f t="shared" si="209"/>
        <v>8175684</v>
      </c>
      <c r="L339" s="30">
        <f t="shared" si="209"/>
        <v>3668171.5</v>
      </c>
      <c r="M339" s="91">
        <f t="shared" si="204"/>
        <v>44.86684539177395</v>
      </c>
      <c r="O339" s="95"/>
    </row>
    <row r="340" spans="1:15" ht="31.5" customHeight="1" x14ac:dyDescent="0.25">
      <c r="A340" s="94" t="s">
        <v>128</v>
      </c>
      <c r="B340" s="94"/>
      <c r="C340" s="94"/>
      <c r="D340" s="94"/>
      <c r="E340" s="93">
        <v>852</v>
      </c>
      <c r="F340" s="3" t="s">
        <v>124</v>
      </c>
      <c r="G340" s="3" t="s">
        <v>13</v>
      </c>
      <c r="H340" s="4" t="s">
        <v>230</v>
      </c>
      <c r="I340" s="3" t="s">
        <v>129</v>
      </c>
      <c r="J340" s="30">
        <f t="shared" ref="J340:L340" si="210">J341+J342</f>
        <v>8175684</v>
      </c>
      <c r="K340" s="30">
        <f t="shared" ref="K340" si="211">K341+K342</f>
        <v>8175684</v>
      </c>
      <c r="L340" s="30">
        <f t="shared" si="210"/>
        <v>3668171.5</v>
      </c>
      <c r="M340" s="91">
        <f t="shared" si="204"/>
        <v>44.86684539177395</v>
      </c>
      <c r="O340" s="95"/>
    </row>
    <row r="341" spans="1:15" ht="45" x14ac:dyDescent="0.25">
      <c r="A341" s="94" t="s">
        <v>140</v>
      </c>
      <c r="B341" s="94"/>
      <c r="C341" s="94"/>
      <c r="D341" s="94"/>
      <c r="E341" s="93">
        <v>852</v>
      </c>
      <c r="F341" s="3" t="s">
        <v>124</v>
      </c>
      <c r="G341" s="3" t="s">
        <v>13</v>
      </c>
      <c r="H341" s="4" t="s">
        <v>230</v>
      </c>
      <c r="I341" s="3" t="s">
        <v>141</v>
      </c>
      <c r="J341" s="30">
        <v>6135342</v>
      </c>
      <c r="K341" s="30">
        <v>6135342</v>
      </c>
      <c r="L341" s="30">
        <v>2710709.74</v>
      </c>
      <c r="M341" s="91">
        <f t="shared" si="204"/>
        <v>44.181884889220527</v>
      </c>
      <c r="O341" s="95"/>
    </row>
    <row r="342" spans="1:15" ht="60" x14ac:dyDescent="0.25">
      <c r="A342" s="94" t="s">
        <v>130</v>
      </c>
      <c r="B342" s="94"/>
      <c r="C342" s="94"/>
      <c r="D342" s="94"/>
      <c r="E342" s="93">
        <v>852</v>
      </c>
      <c r="F342" s="3" t="s">
        <v>124</v>
      </c>
      <c r="G342" s="3" t="s">
        <v>13</v>
      </c>
      <c r="H342" s="4" t="s">
        <v>230</v>
      </c>
      <c r="I342" s="3" t="s">
        <v>131</v>
      </c>
      <c r="J342" s="30">
        <v>2040342</v>
      </c>
      <c r="K342" s="30">
        <v>2040342</v>
      </c>
      <c r="L342" s="30">
        <v>957461.76</v>
      </c>
      <c r="M342" s="91">
        <f t="shared" si="204"/>
        <v>46.92653290477773</v>
      </c>
      <c r="O342" s="95"/>
    </row>
    <row r="343" spans="1:15" ht="78.75" customHeight="1" x14ac:dyDescent="0.25">
      <c r="A343" s="94" t="s">
        <v>187</v>
      </c>
      <c r="B343" s="94"/>
      <c r="C343" s="94"/>
      <c r="D343" s="94"/>
      <c r="E343" s="93">
        <v>852</v>
      </c>
      <c r="F343" s="3" t="s">
        <v>124</v>
      </c>
      <c r="G343" s="3" t="s">
        <v>13</v>
      </c>
      <c r="H343" s="4" t="s">
        <v>188</v>
      </c>
      <c r="I343" s="3"/>
      <c r="J343" s="30">
        <f t="shared" ref="J343:L344" si="212">J344</f>
        <v>255917.47</v>
      </c>
      <c r="K343" s="30">
        <f t="shared" si="212"/>
        <v>255917.47</v>
      </c>
      <c r="L343" s="30">
        <f t="shared" si="212"/>
        <v>17479.73</v>
      </c>
      <c r="M343" s="91">
        <f t="shared" si="204"/>
        <v>6.8302214772598377</v>
      </c>
      <c r="O343" s="95"/>
    </row>
    <row r="344" spans="1:15" ht="33" customHeight="1" x14ac:dyDescent="0.25">
      <c r="A344" s="94" t="s">
        <v>128</v>
      </c>
      <c r="B344" s="94"/>
      <c r="C344" s="94"/>
      <c r="D344" s="94"/>
      <c r="E344" s="93">
        <v>852</v>
      </c>
      <c r="F344" s="3" t="s">
        <v>124</v>
      </c>
      <c r="G344" s="3" t="s">
        <v>13</v>
      </c>
      <c r="H344" s="4" t="s">
        <v>188</v>
      </c>
      <c r="I344" s="3" t="s">
        <v>129</v>
      </c>
      <c r="J344" s="30">
        <f t="shared" si="212"/>
        <v>255917.47</v>
      </c>
      <c r="K344" s="30">
        <f t="shared" si="212"/>
        <v>255917.47</v>
      </c>
      <c r="L344" s="30">
        <f t="shared" si="212"/>
        <v>17479.73</v>
      </c>
      <c r="M344" s="91">
        <f t="shared" si="204"/>
        <v>6.8302214772598377</v>
      </c>
      <c r="O344" s="95"/>
    </row>
    <row r="345" spans="1:15" ht="45" x14ac:dyDescent="0.25">
      <c r="A345" s="94" t="s">
        <v>140</v>
      </c>
      <c r="B345" s="94"/>
      <c r="C345" s="94"/>
      <c r="D345" s="94"/>
      <c r="E345" s="93">
        <v>852</v>
      </c>
      <c r="F345" s="3" t="s">
        <v>124</v>
      </c>
      <c r="G345" s="3" t="s">
        <v>13</v>
      </c>
      <c r="H345" s="4" t="s">
        <v>188</v>
      </c>
      <c r="I345" s="3" t="s">
        <v>141</v>
      </c>
      <c r="J345" s="30">
        <v>255917.47</v>
      </c>
      <c r="K345" s="30">
        <v>255917.47</v>
      </c>
      <c r="L345" s="30">
        <v>17479.73</v>
      </c>
      <c r="M345" s="91">
        <f t="shared" si="204"/>
        <v>6.8302214772598377</v>
      </c>
      <c r="O345" s="95"/>
    </row>
    <row r="346" spans="1:15" ht="33" customHeight="1" x14ac:dyDescent="0.25">
      <c r="A346" s="6" t="s">
        <v>138</v>
      </c>
      <c r="B346" s="88"/>
      <c r="C346" s="88"/>
      <c r="D346" s="88"/>
      <c r="E346" s="93">
        <v>852</v>
      </c>
      <c r="F346" s="27" t="s">
        <v>124</v>
      </c>
      <c r="G346" s="27" t="s">
        <v>139</v>
      </c>
      <c r="H346" s="33"/>
      <c r="I346" s="27"/>
      <c r="J346" s="31">
        <f t="shared" ref="J346:L346" si="213">J352+J347</f>
        <v>666116</v>
      </c>
      <c r="K346" s="31">
        <f t="shared" ref="K346" si="214">K352+K347</f>
        <v>666116</v>
      </c>
      <c r="L346" s="31">
        <f t="shared" si="213"/>
        <v>239657.07</v>
      </c>
      <c r="M346" s="91">
        <f t="shared" si="204"/>
        <v>35.978278558088981</v>
      </c>
      <c r="O346" s="95"/>
    </row>
    <row r="347" spans="1:15" ht="300.75" customHeight="1" x14ac:dyDescent="0.25">
      <c r="A347" s="94" t="s">
        <v>228</v>
      </c>
      <c r="B347" s="94"/>
      <c r="C347" s="94"/>
      <c r="D347" s="94"/>
      <c r="E347" s="93">
        <v>852</v>
      </c>
      <c r="F347" s="3" t="s">
        <v>124</v>
      </c>
      <c r="G347" s="3" t="s">
        <v>139</v>
      </c>
      <c r="H347" s="4" t="s">
        <v>231</v>
      </c>
      <c r="I347" s="3"/>
      <c r="J347" s="30">
        <f t="shared" ref="J347:L347" si="215">J348+J350</f>
        <v>652116</v>
      </c>
      <c r="K347" s="30">
        <f t="shared" ref="K347" si="216">K348+K350</f>
        <v>652116</v>
      </c>
      <c r="L347" s="30">
        <f t="shared" si="215"/>
        <v>239657.07</v>
      </c>
      <c r="M347" s="91">
        <f t="shared" si="204"/>
        <v>36.750680860460413</v>
      </c>
      <c r="O347" s="95"/>
    </row>
    <row r="348" spans="1:15" ht="151.5" customHeight="1" x14ac:dyDescent="0.25">
      <c r="A348" s="94" t="s">
        <v>16</v>
      </c>
      <c r="B348" s="89"/>
      <c r="C348" s="89"/>
      <c r="D348" s="89"/>
      <c r="E348" s="93">
        <v>852</v>
      </c>
      <c r="F348" s="4" t="s">
        <v>124</v>
      </c>
      <c r="G348" s="4" t="s">
        <v>139</v>
      </c>
      <c r="H348" s="4" t="s">
        <v>231</v>
      </c>
      <c r="I348" s="3" t="s">
        <v>18</v>
      </c>
      <c r="J348" s="30">
        <f t="shared" ref="J348:L348" si="217">J349</f>
        <v>503838</v>
      </c>
      <c r="K348" s="30">
        <f t="shared" si="217"/>
        <v>503838</v>
      </c>
      <c r="L348" s="30">
        <f t="shared" si="217"/>
        <v>206335.85</v>
      </c>
      <c r="M348" s="91">
        <f t="shared" si="204"/>
        <v>40.952816182979454</v>
      </c>
      <c r="O348" s="95"/>
    </row>
    <row r="349" spans="1:15" ht="48" customHeight="1" x14ac:dyDescent="0.25">
      <c r="A349" s="94" t="s">
        <v>8</v>
      </c>
      <c r="B349" s="94"/>
      <c r="C349" s="94"/>
      <c r="D349" s="94"/>
      <c r="E349" s="93">
        <v>852</v>
      </c>
      <c r="F349" s="4" t="s">
        <v>124</v>
      </c>
      <c r="G349" s="4" t="s">
        <v>139</v>
      </c>
      <c r="H349" s="4" t="s">
        <v>231</v>
      </c>
      <c r="I349" s="3" t="s">
        <v>19</v>
      </c>
      <c r="J349" s="30">
        <f>483338+20500</f>
        <v>503838</v>
      </c>
      <c r="K349" s="30">
        <f>389027+114811</f>
        <v>503838</v>
      </c>
      <c r="L349" s="30">
        <f>164147.35+42188.5</f>
        <v>206335.85</v>
      </c>
      <c r="M349" s="91">
        <f t="shared" si="204"/>
        <v>40.952816182979454</v>
      </c>
      <c r="O349" s="95"/>
    </row>
    <row r="350" spans="1:15" ht="60" x14ac:dyDescent="0.25">
      <c r="A350" s="89" t="s">
        <v>22</v>
      </c>
      <c r="B350" s="94"/>
      <c r="C350" s="94"/>
      <c r="D350" s="94"/>
      <c r="E350" s="93">
        <v>852</v>
      </c>
      <c r="F350" s="4" t="s">
        <v>124</v>
      </c>
      <c r="G350" s="4" t="s">
        <v>139</v>
      </c>
      <c r="H350" s="4" t="s">
        <v>231</v>
      </c>
      <c r="I350" s="3" t="s">
        <v>23</v>
      </c>
      <c r="J350" s="30">
        <f t="shared" ref="J350:L350" si="218">J351</f>
        <v>148278</v>
      </c>
      <c r="K350" s="30">
        <f t="shared" si="218"/>
        <v>148278</v>
      </c>
      <c r="L350" s="30">
        <f t="shared" si="218"/>
        <v>33321.22</v>
      </c>
      <c r="M350" s="91">
        <f t="shared" si="204"/>
        <v>22.472126680964134</v>
      </c>
      <c r="O350" s="95"/>
    </row>
    <row r="351" spans="1:15" ht="75" x14ac:dyDescent="0.25">
      <c r="A351" s="89" t="s">
        <v>9</v>
      </c>
      <c r="B351" s="89"/>
      <c r="C351" s="89"/>
      <c r="D351" s="89"/>
      <c r="E351" s="93">
        <v>852</v>
      </c>
      <c r="F351" s="4" t="s">
        <v>124</v>
      </c>
      <c r="G351" s="4" t="s">
        <v>139</v>
      </c>
      <c r="H351" s="4" t="s">
        <v>231</v>
      </c>
      <c r="I351" s="3" t="s">
        <v>24</v>
      </c>
      <c r="J351" s="30">
        <f>168778-20500</f>
        <v>148278</v>
      </c>
      <c r="K351" s="30">
        <v>148278</v>
      </c>
      <c r="L351" s="30">
        <v>33321.22</v>
      </c>
      <c r="M351" s="91">
        <f t="shared" si="204"/>
        <v>22.472126680964134</v>
      </c>
      <c r="O351" s="95"/>
    </row>
    <row r="352" spans="1:15" ht="315.75" customHeight="1" x14ac:dyDescent="0.25">
      <c r="A352" s="94" t="s">
        <v>236</v>
      </c>
      <c r="B352" s="89"/>
      <c r="C352" s="89"/>
      <c r="D352" s="89"/>
      <c r="E352" s="93">
        <v>852</v>
      </c>
      <c r="F352" s="4" t="s">
        <v>124</v>
      </c>
      <c r="G352" s="4" t="s">
        <v>139</v>
      </c>
      <c r="H352" s="4" t="s">
        <v>232</v>
      </c>
      <c r="I352" s="3"/>
      <c r="J352" s="30">
        <f t="shared" ref="J352:L353" si="219">J353</f>
        <v>14000</v>
      </c>
      <c r="K352" s="30">
        <f t="shared" si="219"/>
        <v>14000</v>
      </c>
      <c r="L352" s="30">
        <f t="shared" si="219"/>
        <v>0</v>
      </c>
      <c r="M352" s="91">
        <f t="shared" si="204"/>
        <v>0</v>
      </c>
      <c r="O352" s="95"/>
    </row>
    <row r="353" spans="1:15" ht="60" x14ac:dyDescent="0.25">
      <c r="A353" s="89" t="s">
        <v>22</v>
      </c>
      <c r="B353" s="89"/>
      <c r="C353" s="89"/>
      <c r="D353" s="89"/>
      <c r="E353" s="93">
        <v>852</v>
      </c>
      <c r="F353" s="4" t="s">
        <v>124</v>
      </c>
      <c r="G353" s="4" t="s">
        <v>139</v>
      </c>
      <c r="H353" s="4" t="s">
        <v>232</v>
      </c>
      <c r="I353" s="3" t="s">
        <v>23</v>
      </c>
      <c r="J353" s="30">
        <f t="shared" si="219"/>
        <v>14000</v>
      </c>
      <c r="K353" s="30">
        <f t="shared" si="219"/>
        <v>14000</v>
      </c>
      <c r="L353" s="30">
        <f t="shared" si="219"/>
        <v>0</v>
      </c>
      <c r="M353" s="91">
        <f t="shared" si="204"/>
        <v>0</v>
      </c>
      <c r="O353" s="95"/>
    </row>
    <row r="354" spans="1:15" ht="75" x14ac:dyDescent="0.25">
      <c r="A354" s="89" t="s">
        <v>9</v>
      </c>
      <c r="B354" s="89"/>
      <c r="C354" s="89"/>
      <c r="D354" s="89"/>
      <c r="E354" s="93">
        <v>852</v>
      </c>
      <c r="F354" s="4" t="s">
        <v>124</v>
      </c>
      <c r="G354" s="4" t="s">
        <v>139</v>
      </c>
      <c r="H354" s="4" t="s">
        <v>232</v>
      </c>
      <c r="I354" s="3" t="s">
        <v>24</v>
      </c>
      <c r="J354" s="30">
        <v>14000</v>
      </c>
      <c r="K354" s="30">
        <v>14000</v>
      </c>
      <c r="L354" s="30"/>
      <c r="M354" s="91">
        <f t="shared" si="204"/>
        <v>0</v>
      </c>
      <c r="O354" s="95"/>
    </row>
    <row r="355" spans="1:15" ht="47.25" customHeight="1" x14ac:dyDescent="0.25">
      <c r="A355" s="72" t="s">
        <v>189</v>
      </c>
      <c r="B355" s="10"/>
      <c r="C355" s="10"/>
      <c r="D355" s="10"/>
      <c r="E355" s="10">
        <v>853</v>
      </c>
      <c r="F355" s="3"/>
      <c r="G355" s="3"/>
      <c r="H355" s="4"/>
      <c r="I355" s="3"/>
      <c r="J355" s="36">
        <f t="shared" ref="J355:L355" si="220">J356+J372+J381</f>
        <v>8677132</v>
      </c>
      <c r="K355" s="36">
        <f t="shared" ref="K355" si="221">K356+K372+K381</f>
        <v>8657132</v>
      </c>
      <c r="L355" s="36">
        <f t="shared" si="220"/>
        <v>3741396.48</v>
      </c>
      <c r="M355" s="91">
        <f t="shared" si="204"/>
        <v>43.21750528928056</v>
      </c>
      <c r="O355" s="95"/>
    </row>
    <row r="356" spans="1:15" s="45" customFormat="1" ht="28.5" x14ac:dyDescent="0.25">
      <c r="A356" s="72" t="s">
        <v>10</v>
      </c>
      <c r="B356" s="46"/>
      <c r="C356" s="46"/>
      <c r="D356" s="46"/>
      <c r="E356" s="5">
        <v>853</v>
      </c>
      <c r="F356" s="23" t="s">
        <v>11</v>
      </c>
      <c r="G356" s="23"/>
      <c r="H356" s="38"/>
      <c r="I356" s="23"/>
      <c r="J356" s="36">
        <f t="shared" ref="J356:L356" si="222">J357+J368</f>
        <v>5449132</v>
      </c>
      <c r="K356" s="36">
        <f t="shared" ref="K356" si="223">K357+K368</f>
        <v>5429132</v>
      </c>
      <c r="L356" s="36">
        <f t="shared" si="222"/>
        <v>2127396.48</v>
      </c>
      <c r="M356" s="91">
        <f t="shared" si="204"/>
        <v>39.184836176390625</v>
      </c>
      <c r="O356" s="95"/>
    </row>
    <row r="357" spans="1:15" s="32" customFormat="1" ht="89.25" customHeight="1" x14ac:dyDescent="0.25">
      <c r="A357" s="6" t="s">
        <v>190</v>
      </c>
      <c r="B357" s="88"/>
      <c r="C357" s="88"/>
      <c r="D357" s="88"/>
      <c r="E357" s="5">
        <v>853</v>
      </c>
      <c r="F357" s="27" t="s">
        <v>11</v>
      </c>
      <c r="G357" s="27" t="s">
        <v>139</v>
      </c>
      <c r="H357" s="33"/>
      <c r="I357" s="27"/>
      <c r="J357" s="31">
        <f t="shared" ref="J357:L357" si="224">J358+J365</f>
        <v>5140700</v>
      </c>
      <c r="K357" s="31">
        <f t="shared" ref="K357" si="225">K358+K365</f>
        <v>5140700</v>
      </c>
      <c r="L357" s="31">
        <f t="shared" si="224"/>
        <v>2127396.48</v>
      </c>
      <c r="M357" s="91">
        <f t="shared" si="204"/>
        <v>41.383400704184254</v>
      </c>
      <c r="O357" s="95"/>
    </row>
    <row r="358" spans="1:15" ht="61.5" customHeight="1" x14ac:dyDescent="0.25">
      <c r="A358" s="94" t="s">
        <v>20</v>
      </c>
      <c r="B358" s="93"/>
      <c r="C358" s="93"/>
      <c r="D358" s="93"/>
      <c r="E358" s="5">
        <v>853</v>
      </c>
      <c r="F358" s="3" t="s">
        <v>17</v>
      </c>
      <c r="G358" s="3" t="s">
        <v>139</v>
      </c>
      <c r="H358" s="4" t="s">
        <v>191</v>
      </c>
      <c r="I358" s="3"/>
      <c r="J358" s="30">
        <f t="shared" ref="J358:L358" si="226">J359+J361+J363</f>
        <v>5138300</v>
      </c>
      <c r="K358" s="30">
        <f t="shared" ref="K358" si="227">K359+K361+K363</f>
        <v>5138300</v>
      </c>
      <c r="L358" s="30">
        <f t="shared" si="226"/>
        <v>2127396.48</v>
      </c>
      <c r="M358" s="91">
        <f t="shared" si="204"/>
        <v>41.40273008582605</v>
      </c>
      <c r="O358" s="95"/>
    </row>
    <row r="359" spans="1:15" ht="152.25" customHeight="1" x14ac:dyDescent="0.25">
      <c r="A359" s="94" t="s">
        <v>16</v>
      </c>
      <c r="B359" s="93"/>
      <c r="C359" s="93"/>
      <c r="D359" s="93"/>
      <c r="E359" s="5">
        <v>853</v>
      </c>
      <c r="F359" s="3" t="s">
        <v>11</v>
      </c>
      <c r="G359" s="3" t="s">
        <v>139</v>
      </c>
      <c r="H359" s="4" t="s">
        <v>191</v>
      </c>
      <c r="I359" s="3" t="s">
        <v>18</v>
      </c>
      <c r="J359" s="30">
        <f t="shared" ref="J359:L359" si="228">J360</f>
        <v>4747952</v>
      </c>
      <c r="K359" s="30">
        <f t="shared" si="228"/>
        <v>4747952</v>
      </c>
      <c r="L359" s="30">
        <f t="shared" si="228"/>
        <v>1990836.5</v>
      </c>
      <c r="M359" s="91">
        <f t="shared" si="204"/>
        <v>41.930426002621765</v>
      </c>
      <c r="O359" s="95"/>
    </row>
    <row r="360" spans="1:15" ht="46.5" customHeight="1" x14ac:dyDescent="0.25">
      <c r="A360" s="94" t="s">
        <v>8</v>
      </c>
      <c r="B360" s="93"/>
      <c r="C360" s="93"/>
      <c r="D360" s="93"/>
      <c r="E360" s="5">
        <v>853</v>
      </c>
      <c r="F360" s="3" t="s">
        <v>11</v>
      </c>
      <c r="G360" s="3" t="s">
        <v>139</v>
      </c>
      <c r="H360" s="4" t="s">
        <v>191</v>
      </c>
      <c r="I360" s="3" t="s">
        <v>19</v>
      </c>
      <c r="J360" s="30">
        <f>4018452+729500</f>
        <v>4747952</v>
      </c>
      <c r="K360" s="30">
        <f>3645700+14400+1087852</f>
        <v>4747952</v>
      </c>
      <c r="L360" s="30">
        <f>1539163.8+451672.7</f>
        <v>1990836.5</v>
      </c>
      <c r="M360" s="91">
        <f t="shared" si="204"/>
        <v>41.930426002621765</v>
      </c>
      <c r="O360" s="95"/>
    </row>
    <row r="361" spans="1:15" ht="60" x14ac:dyDescent="0.25">
      <c r="A361" s="89" t="s">
        <v>22</v>
      </c>
      <c r="B361" s="93"/>
      <c r="C361" s="93"/>
      <c r="D361" s="93"/>
      <c r="E361" s="5">
        <v>853</v>
      </c>
      <c r="F361" s="3" t="s">
        <v>11</v>
      </c>
      <c r="G361" s="3" t="s">
        <v>139</v>
      </c>
      <c r="H361" s="4" t="s">
        <v>191</v>
      </c>
      <c r="I361" s="3" t="s">
        <v>23</v>
      </c>
      <c r="J361" s="30">
        <f t="shared" ref="J361:L361" si="229">J362</f>
        <v>387348</v>
      </c>
      <c r="K361" s="30">
        <f t="shared" si="229"/>
        <v>387348</v>
      </c>
      <c r="L361" s="30">
        <f t="shared" si="229"/>
        <v>136559.98000000001</v>
      </c>
      <c r="M361" s="91">
        <f t="shared" si="204"/>
        <v>35.255114264175887</v>
      </c>
      <c r="O361" s="95"/>
    </row>
    <row r="362" spans="1:15" ht="75" x14ac:dyDescent="0.25">
      <c r="A362" s="89" t="s">
        <v>9</v>
      </c>
      <c r="B362" s="93"/>
      <c r="C362" s="93"/>
      <c r="D362" s="93"/>
      <c r="E362" s="5">
        <v>853</v>
      </c>
      <c r="F362" s="3" t="s">
        <v>11</v>
      </c>
      <c r="G362" s="3" t="s">
        <v>139</v>
      </c>
      <c r="H362" s="4" t="s">
        <v>191</v>
      </c>
      <c r="I362" s="3" t="s">
        <v>24</v>
      </c>
      <c r="J362" s="30">
        <v>387348</v>
      </c>
      <c r="K362" s="30">
        <v>387348</v>
      </c>
      <c r="L362" s="30">
        <v>136559.98000000001</v>
      </c>
      <c r="M362" s="91">
        <f t="shared" si="204"/>
        <v>35.255114264175887</v>
      </c>
      <c r="O362" s="95"/>
    </row>
    <row r="363" spans="1:15" ht="30" x14ac:dyDescent="0.25">
      <c r="A363" s="89" t="s">
        <v>25</v>
      </c>
      <c r="B363" s="93"/>
      <c r="C363" s="93"/>
      <c r="D363" s="93"/>
      <c r="E363" s="5">
        <v>853</v>
      </c>
      <c r="F363" s="3" t="s">
        <v>11</v>
      </c>
      <c r="G363" s="3" t="s">
        <v>139</v>
      </c>
      <c r="H363" s="4" t="s">
        <v>191</v>
      </c>
      <c r="I363" s="3" t="s">
        <v>26</v>
      </c>
      <c r="J363" s="30">
        <f t="shared" ref="J363:L363" si="230">J364</f>
        <v>3000</v>
      </c>
      <c r="K363" s="30">
        <f t="shared" si="230"/>
        <v>3000</v>
      </c>
      <c r="L363" s="30">
        <f t="shared" si="230"/>
        <v>0</v>
      </c>
      <c r="M363" s="91">
        <f t="shared" si="204"/>
        <v>0</v>
      </c>
      <c r="O363" s="95"/>
    </row>
    <row r="364" spans="1:15" ht="30" x14ac:dyDescent="0.25">
      <c r="A364" s="89" t="s">
        <v>27</v>
      </c>
      <c r="B364" s="93"/>
      <c r="C364" s="93"/>
      <c r="D364" s="93"/>
      <c r="E364" s="5">
        <v>853</v>
      </c>
      <c r="F364" s="3" t="s">
        <v>11</v>
      </c>
      <c r="G364" s="3" t="s">
        <v>139</v>
      </c>
      <c r="H364" s="4" t="s">
        <v>191</v>
      </c>
      <c r="I364" s="3" t="s">
        <v>28</v>
      </c>
      <c r="J364" s="30">
        <v>3000</v>
      </c>
      <c r="K364" s="30">
        <v>3000</v>
      </c>
      <c r="L364" s="30"/>
      <c r="M364" s="91">
        <f t="shared" si="204"/>
        <v>0</v>
      </c>
      <c r="O364" s="95"/>
    </row>
    <row r="365" spans="1:15" ht="153.75" customHeight="1" x14ac:dyDescent="0.25">
      <c r="A365" s="89" t="s">
        <v>274</v>
      </c>
      <c r="B365" s="93"/>
      <c r="C365" s="93"/>
      <c r="D365" s="93"/>
      <c r="E365" s="5">
        <v>853</v>
      </c>
      <c r="F365" s="3" t="s">
        <v>11</v>
      </c>
      <c r="G365" s="3" t="s">
        <v>139</v>
      </c>
      <c r="H365" s="4" t="s">
        <v>273</v>
      </c>
      <c r="I365" s="3"/>
      <c r="J365" s="30">
        <f t="shared" ref="J365:L365" si="231">J366</f>
        <v>2400</v>
      </c>
      <c r="K365" s="30">
        <f t="shared" si="231"/>
        <v>2400</v>
      </c>
      <c r="L365" s="30">
        <f t="shared" si="231"/>
        <v>0</v>
      </c>
      <c r="M365" s="91">
        <f t="shared" si="204"/>
        <v>0</v>
      </c>
      <c r="O365" s="95"/>
    </row>
    <row r="366" spans="1:15" ht="60" x14ac:dyDescent="0.25">
      <c r="A366" s="89" t="s">
        <v>22</v>
      </c>
      <c r="B366" s="93"/>
      <c r="C366" s="93"/>
      <c r="D366" s="93"/>
      <c r="E366" s="5">
        <v>853</v>
      </c>
      <c r="F366" s="3" t="s">
        <v>11</v>
      </c>
      <c r="G366" s="3" t="s">
        <v>139</v>
      </c>
      <c r="H366" s="4" t="s">
        <v>273</v>
      </c>
      <c r="I366" s="3" t="s">
        <v>23</v>
      </c>
      <c r="J366" s="30">
        <f t="shared" ref="J366:L366" si="232">J367</f>
        <v>2400</v>
      </c>
      <c r="K366" s="30">
        <f t="shared" si="232"/>
        <v>2400</v>
      </c>
      <c r="L366" s="30">
        <f t="shared" si="232"/>
        <v>0</v>
      </c>
      <c r="M366" s="91">
        <f t="shared" si="204"/>
        <v>0</v>
      </c>
      <c r="O366" s="95"/>
    </row>
    <row r="367" spans="1:15" ht="75" x14ac:dyDescent="0.25">
      <c r="A367" s="89" t="s">
        <v>9</v>
      </c>
      <c r="B367" s="93"/>
      <c r="C367" s="93"/>
      <c r="D367" s="93"/>
      <c r="E367" s="5">
        <v>853</v>
      </c>
      <c r="F367" s="3" t="s">
        <v>11</v>
      </c>
      <c r="G367" s="3" t="s">
        <v>139</v>
      </c>
      <c r="H367" s="4" t="s">
        <v>273</v>
      </c>
      <c r="I367" s="3" t="s">
        <v>24</v>
      </c>
      <c r="J367" s="30">
        <v>2400</v>
      </c>
      <c r="K367" s="30">
        <v>2400</v>
      </c>
      <c r="L367" s="30"/>
      <c r="M367" s="91">
        <f t="shared" si="204"/>
        <v>0</v>
      </c>
      <c r="O367" s="95"/>
    </row>
    <row r="368" spans="1:15" x14ac:dyDescent="0.25">
      <c r="A368" s="6" t="s">
        <v>192</v>
      </c>
      <c r="B368" s="88"/>
      <c r="C368" s="88"/>
      <c r="D368" s="88"/>
      <c r="E368" s="5">
        <v>853</v>
      </c>
      <c r="F368" s="27" t="s">
        <v>11</v>
      </c>
      <c r="G368" s="27" t="s">
        <v>143</v>
      </c>
      <c r="H368" s="4"/>
      <c r="I368" s="27"/>
      <c r="J368" s="31">
        <f t="shared" ref="J368:L370" si="233">J369</f>
        <v>308432</v>
      </c>
      <c r="K368" s="31">
        <f t="shared" si="233"/>
        <v>288432</v>
      </c>
      <c r="L368" s="31">
        <f t="shared" si="233"/>
        <v>0</v>
      </c>
      <c r="M368" s="91">
        <f t="shared" si="204"/>
        <v>0</v>
      </c>
      <c r="O368" s="95"/>
    </row>
    <row r="369" spans="1:15" ht="30" x14ac:dyDescent="0.25">
      <c r="A369" s="94" t="s">
        <v>133</v>
      </c>
      <c r="B369" s="89"/>
      <c r="C369" s="89"/>
      <c r="D369" s="89"/>
      <c r="E369" s="5">
        <v>853</v>
      </c>
      <c r="F369" s="3" t="s">
        <v>11</v>
      </c>
      <c r="G369" s="3" t="s">
        <v>143</v>
      </c>
      <c r="H369" s="4" t="s">
        <v>218</v>
      </c>
      <c r="I369" s="3"/>
      <c r="J369" s="30">
        <f t="shared" si="233"/>
        <v>308432</v>
      </c>
      <c r="K369" s="30">
        <f t="shared" si="233"/>
        <v>288432</v>
      </c>
      <c r="L369" s="30">
        <f t="shared" si="233"/>
        <v>0</v>
      </c>
      <c r="M369" s="91">
        <f t="shared" si="204"/>
        <v>0</v>
      </c>
      <c r="O369" s="95"/>
    </row>
    <row r="370" spans="1:15" ht="30" x14ac:dyDescent="0.25">
      <c r="A370" s="89" t="s">
        <v>25</v>
      </c>
      <c r="B370" s="89"/>
      <c r="C370" s="89"/>
      <c r="D370" s="89"/>
      <c r="E370" s="5">
        <v>853</v>
      </c>
      <c r="F370" s="3" t="s">
        <v>11</v>
      </c>
      <c r="G370" s="3" t="s">
        <v>143</v>
      </c>
      <c r="H370" s="4" t="s">
        <v>218</v>
      </c>
      <c r="I370" s="3" t="s">
        <v>26</v>
      </c>
      <c r="J370" s="30">
        <f t="shared" si="233"/>
        <v>308432</v>
      </c>
      <c r="K370" s="30">
        <f t="shared" si="233"/>
        <v>288432</v>
      </c>
      <c r="L370" s="30">
        <f t="shared" si="233"/>
        <v>0</v>
      </c>
      <c r="M370" s="91">
        <f t="shared" si="204"/>
        <v>0</v>
      </c>
      <c r="O370" s="95"/>
    </row>
    <row r="371" spans="1:15" x14ac:dyDescent="0.25">
      <c r="A371" s="94" t="s">
        <v>193</v>
      </c>
      <c r="B371" s="94"/>
      <c r="C371" s="94"/>
      <c r="D371" s="94"/>
      <c r="E371" s="5">
        <v>853</v>
      </c>
      <c r="F371" s="3" t="s">
        <v>11</v>
      </c>
      <c r="G371" s="3" t="s">
        <v>143</v>
      </c>
      <c r="H371" s="4" t="s">
        <v>218</v>
      </c>
      <c r="I371" s="3" t="s">
        <v>194</v>
      </c>
      <c r="J371" s="30">
        <v>308432</v>
      </c>
      <c r="K371" s="30">
        <v>288432</v>
      </c>
      <c r="L371" s="30"/>
      <c r="M371" s="91">
        <f t="shared" si="204"/>
        <v>0</v>
      </c>
      <c r="O371" s="95"/>
    </row>
    <row r="372" spans="1:15" ht="75.75" customHeight="1" x14ac:dyDescent="0.25">
      <c r="A372" s="72" t="s">
        <v>195</v>
      </c>
      <c r="B372" s="46"/>
      <c r="C372" s="46"/>
      <c r="D372" s="46"/>
      <c r="E372" s="5">
        <v>853</v>
      </c>
      <c r="F372" s="38" t="s">
        <v>196</v>
      </c>
      <c r="G372" s="38"/>
      <c r="H372" s="38"/>
      <c r="I372" s="38"/>
      <c r="J372" s="9">
        <f t="shared" ref="J372:L372" si="234">J373+J377</f>
        <v>3228000</v>
      </c>
      <c r="K372" s="9">
        <f t="shared" ref="K372" si="235">K373+K377</f>
        <v>3228000</v>
      </c>
      <c r="L372" s="9">
        <f t="shared" si="234"/>
        <v>1614000</v>
      </c>
      <c r="M372" s="91">
        <f t="shared" si="204"/>
        <v>50</v>
      </c>
      <c r="O372" s="95"/>
    </row>
    <row r="373" spans="1:15" ht="100.5" customHeight="1" x14ac:dyDescent="0.25">
      <c r="A373" s="6" t="s">
        <v>197</v>
      </c>
      <c r="B373" s="88"/>
      <c r="C373" s="88"/>
      <c r="D373" s="88"/>
      <c r="E373" s="5">
        <v>853</v>
      </c>
      <c r="F373" s="33" t="s">
        <v>196</v>
      </c>
      <c r="G373" s="33" t="s">
        <v>11</v>
      </c>
      <c r="H373" s="53"/>
      <c r="I373" s="33"/>
      <c r="J373" s="28">
        <f t="shared" ref="J373:L375" si="236">J374</f>
        <v>728000</v>
      </c>
      <c r="K373" s="28">
        <f t="shared" si="236"/>
        <v>728000</v>
      </c>
      <c r="L373" s="28">
        <f t="shared" si="236"/>
        <v>364002</v>
      </c>
      <c r="M373" s="91">
        <f t="shared" si="204"/>
        <v>50.000274725274728</v>
      </c>
      <c r="O373" s="95"/>
    </row>
    <row r="374" spans="1:15" ht="33" customHeight="1" x14ac:dyDescent="0.25">
      <c r="A374" s="94" t="s">
        <v>220</v>
      </c>
      <c r="B374" s="88"/>
      <c r="C374" s="88"/>
      <c r="D374" s="88"/>
      <c r="E374" s="5">
        <v>853</v>
      </c>
      <c r="F374" s="33" t="s">
        <v>196</v>
      </c>
      <c r="G374" s="33" t="s">
        <v>11</v>
      </c>
      <c r="H374" s="4" t="s">
        <v>217</v>
      </c>
      <c r="I374" s="33"/>
      <c r="J374" s="30">
        <f t="shared" si="236"/>
        <v>728000</v>
      </c>
      <c r="K374" s="30">
        <f t="shared" si="236"/>
        <v>728000</v>
      </c>
      <c r="L374" s="30">
        <f t="shared" si="236"/>
        <v>364002</v>
      </c>
      <c r="M374" s="91">
        <f t="shared" si="204"/>
        <v>50.000274725274728</v>
      </c>
      <c r="O374" s="95"/>
    </row>
    <row r="375" spans="1:15" ht="30" x14ac:dyDescent="0.25">
      <c r="A375" s="94" t="s">
        <v>42</v>
      </c>
      <c r="B375" s="94"/>
      <c r="C375" s="94"/>
      <c r="D375" s="94"/>
      <c r="E375" s="5">
        <v>853</v>
      </c>
      <c r="F375" s="3" t="s">
        <v>196</v>
      </c>
      <c r="G375" s="3" t="s">
        <v>11</v>
      </c>
      <c r="H375" s="4" t="s">
        <v>217</v>
      </c>
      <c r="I375" s="3" t="s">
        <v>43</v>
      </c>
      <c r="J375" s="30">
        <f t="shared" si="236"/>
        <v>728000</v>
      </c>
      <c r="K375" s="30">
        <f t="shared" si="236"/>
        <v>728000</v>
      </c>
      <c r="L375" s="30">
        <f t="shared" si="236"/>
        <v>364002</v>
      </c>
      <c r="M375" s="91">
        <f t="shared" si="204"/>
        <v>50.000274725274728</v>
      </c>
      <c r="O375" s="95"/>
    </row>
    <row r="376" spans="1:15" x14ac:dyDescent="0.25">
      <c r="A376" s="94" t="s">
        <v>199</v>
      </c>
      <c r="B376" s="94"/>
      <c r="C376" s="94"/>
      <c r="D376" s="94"/>
      <c r="E376" s="5">
        <v>853</v>
      </c>
      <c r="F376" s="3" t="s">
        <v>196</v>
      </c>
      <c r="G376" s="3" t="s">
        <v>11</v>
      </c>
      <c r="H376" s="4" t="s">
        <v>217</v>
      </c>
      <c r="I376" s="3" t="s">
        <v>200</v>
      </c>
      <c r="J376" s="30">
        <v>728000</v>
      </c>
      <c r="K376" s="30">
        <v>728000</v>
      </c>
      <c r="L376" s="30">
        <v>364002</v>
      </c>
      <c r="M376" s="91">
        <f t="shared" si="204"/>
        <v>50.000274725274728</v>
      </c>
      <c r="O376" s="95"/>
    </row>
    <row r="377" spans="1:15" x14ac:dyDescent="0.25">
      <c r="A377" s="6" t="s">
        <v>201</v>
      </c>
      <c r="B377" s="54"/>
      <c r="C377" s="54"/>
      <c r="D377" s="54"/>
      <c r="E377" s="5">
        <v>853</v>
      </c>
      <c r="F377" s="27" t="s">
        <v>196</v>
      </c>
      <c r="G377" s="27" t="s">
        <v>56</v>
      </c>
      <c r="H377" s="33"/>
      <c r="I377" s="27"/>
      <c r="J377" s="31">
        <f t="shared" ref="J377:L377" si="237">J378</f>
        <v>2500000</v>
      </c>
      <c r="K377" s="31">
        <f t="shared" si="237"/>
        <v>2500000</v>
      </c>
      <c r="L377" s="31">
        <f t="shared" si="237"/>
        <v>1249998</v>
      </c>
      <c r="M377" s="91">
        <f t="shared" si="204"/>
        <v>49.999919999999996</v>
      </c>
      <c r="O377" s="95"/>
    </row>
    <row r="378" spans="1:15" ht="60" x14ac:dyDescent="0.25">
      <c r="A378" s="94" t="s">
        <v>202</v>
      </c>
      <c r="B378" s="89"/>
      <c r="C378" s="89"/>
      <c r="D378" s="89"/>
      <c r="E378" s="5">
        <v>853</v>
      </c>
      <c r="F378" s="3" t="s">
        <v>196</v>
      </c>
      <c r="G378" s="3" t="s">
        <v>56</v>
      </c>
      <c r="H378" s="4" t="s">
        <v>198</v>
      </c>
      <c r="I378" s="3"/>
      <c r="J378" s="30">
        <f t="shared" ref="J378:L379" si="238">J379</f>
        <v>2500000</v>
      </c>
      <c r="K378" s="30">
        <f t="shared" si="238"/>
        <v>2500000</v>
      </c>
      <c r="L378" s="30">
        <f t="shared" si="238"/>
        <v>1249998</v>
      </c>
      <c r="M378" s="91">
        <f t="shared" si="204"/>
        <v>49.999919999999996</v>
      </c>
      <c r="O378" s="95"/>
    </row>
    <row r="379" spans="1:15" ht="30" x14ac:dyDescent="0.25">
      <c r="A379" s="94" t="s">
        <v>42</v>
      </c>
      <c r="B379" s="89"/>
      <c r="C379" s="89"/>
      <c r="D379" s="89"/>
      <c r="E379" s="5">
        <v>853</v>
      </c>
      <c r="F379" s="3" t="s">
        <v>196</v>
      </c>
      <c r="G379" s="3" t="s">
        <v>56</v>
      </c>
      <c r="H379" s="4" t="s">
        <v>198</v>
      </c>
      <c r="I379" s="3" t="s">
        <v>43</v>
      </c>
      <c r="J379" s="30">
        <f t="shared" si="238"/>
        <v>2500000</v>
      </c>
      <c r="K379" s="30">
        <f t="shared" si="238"/>
        <v>2500000</v>
      </c>
      <c r="L379" s="30">
        <f t="shared" si="238"/>
        <v>1249998</v>
      </c>
      <c r="M379" s="91">
        <f t="shared" si="204"/>
        <v>49.999919999999996</v>
      </c>
      <c r="O379" s="95"/>
    </row>
    <row r="380" spans="1:15" x14ac:dyDescent="0.25">
      <c r="A380" s="94" t="s">
        <v>203</v>
      </c>
      <c r="B380" s="89"/>
      <c r="C380" s="89"/>
      <c r="D380" s="89"/>
      <c r="E380" s="5">
        <v>853</v>
      </c>
      <c r="F380" s="3" t="s">
        <v>196</v>
      </c>
      <c r="G380" s="3" t="s">
        <v>56</v>
      </c>
      <c r="H380" s="4" t="s">
        <v>198</v>
      </c>
      <c r="I380" s="3" t="s">
        <v>200</v>
      </c>
      <c r="J380" s="30">
        <v>2500000</v>
      </c>
      <c r="K380" s="30">
        <v>2500000</v>
      </c>
      <c r="L380" s="30">
        <v>1249998</v>
      </c>
      <c r="M380" s="91">
        <f t="shared" si="204"/>
        <v>49.999919999999996</v>
      </c>
      <c r="O380" s="95"/>
    </row>
    <row r="381" spans="1:15" ht="42.75" hidden="1" x14ac:dyDescent="0.25">
      <c r="A381" s="6" t="s">
        <v>284</v>
      </c>
      <c r="B381" s="88"/>
      <c r="C381" s="88"/>
      <c r="D381" s="88"/>
      <c r="E381" s="26">
        <v>853</v>
      </c>
      <c r="F381" s="27" t="s">
        <v>226</v>
      </c>
      <c r="G381" s="27"/>
      <c r="H381" s="33"/>
      <c r="I381" s="27"/>
      <c r="J381" s="30"/>
      <c r="K381" s="30"/>
      <c r="L381" s="31"/>
      <c r="M381" s="91" t="e">
        <f t="shared" si="204"/>
        <v>#DIV/0!</v>
      </c>
      <c r="O381" s="95"/>
    </row>
    <row r="382" spans="1:15" ht="30" hidden="1" x14ac:dyDescent="0.25">
      <c r="A382" s="94" t="s">
        <v>284</v>
      </c>
      <c r="B382" s="89"/>
      <c r="C382" s="89"/>
      <c r="D382" s="89"/>
      <c r="E382" s="5">
        <v>853</v>
      </c>
      <c r="F382" s="3" t="s">
        <v>226</v>
      </c>
      <c r="G382" s="3" t="s">
        <v>226</v>
      </c>
      <c r="H382" s="4"/>
      <c r="I382" s="3"/>
      <c r="J382" s="30"/>
      <c r="K382" s="30"/>
      <c r="L382" s="30"/>
      <c r="M382" s="91" t="e">
        <f t="shared" si="204"/>
        <v>#DIV/0!</v>
      </c>
      <c r="O382" s="95"/>
    </row>
    <row r="383" spans="1:15" ht="30" hidden="1" x14ac:dyDescent="0.25">
      <c r="A383" s="94" t="s">
        <v>284</v>
      </c>
      <c r="B383" s="89"/>
      <c r="C383" s="89"/>
      <c r="D383" s="89"/>
      <c r="E383" s="5">
        <v>853</v>
      </c>
      <c r="F383" s="3" t="s">
        <v>226</v>
      </c>
      <c r="G383" s="3" t="s">
        <v>226</v>
      </c>
      <c r="H383" s="4" t="s">
        <v>288</v>
      </c>
      <c r="I383" s="3"/>
      <c r="J383" s="30"/>
      <c r="K383" s="30"/>
      <c r="L383" s="30"/>
      <c r="M383" s="91" t="e">
        <f t="shared" si="204"/>
        <v>#DIV/0!</v>
      </c>
      <c r="O383" s="95"/>
    </row>
    <row r="384" spans="1:15" ht="30" hidden="1" x14ac:dyDescent="0.25">
      <c r="A384" s="94" t="s">
        <v>284</v>
      </c>
      <c r="B384" s="89"/>
      <c r="C384" s="89"/>
      <c r="D384" s="89"/>
      <c r="E384" s="5">
        <v>853</v>
      </c>
      <c r="F384" s="3" t="s">
        <v>226</v>
      </c>
      <c r="G384" s="3" t="s">
        <v>226</v>
      </c>
      <c r="H384" s="4" t="s">
        <v>288</v>
      </c>
      <c r="I384" s="3" t="s">
        <v>285</v>
      </c>
      <c r="J384" s="30"/>
      <c r="K384" s="30"/>
      <c r="L384" s="30"/>
      <c r="M384" s="91" t="e">
        <f t="shared" si="204"/>
        <v>#DIV/0!</v>
      </c>
      <c r="O384" s="95"/>
    </row>
    <row r="385" spans="1:15" s="45" customFormat="1" ht="42.75" x14ac:dyDescent="0.25">
      <c r="A385" s="72" t="s">
        <v>204</v>
      </c>
      <c r="B385" s="34"/>
      <c r="C385" s="34"/>
      <c r="D385" s="34"/>
      <c r="E385" s="34">
        <v>854</v>
      </c>
      <c r="F385" s="34"/>
      <c r="G385" s="23"/>
      <c r="H385" s="38"/>
      <c r="I385" s="23"/>
      <c r="J385" s="36">
        <f t="shared" ref="J385:L385" si="239">J386</f>
        <v>325500</v>
      </c>
      <c r="K385" s="36">
        <f t="shared" si="239"/>
        <v>325500</v>
      </c>
      <c r="L385" s="36">
        <f t="shared" si="239"/>
        <v>122059.04999999999</v>
      </c>
      <c r="M385" s="91">
        <f t="shared" si="204"/>
        <v>37.498940092165896</v>
      </c>
      <c r="O385" s="95"/>
    </row>
    <row r="386" spans="1:15" s="45" customFormat="1" ht="28.5" x14ac:dyDescent="0.25">
      <c r="A386" s="72" t="s">
        <v>10</v>
      </c>
      <c r="B386" s="46"/>
      <c r="C386" s="46"/>
      <c r="D386" s="46"/>
      <c r="E386" s="50">
        <v>854</v>
      </c>
      <c r="F386" s="23" t="s">
        <v>11</v>
      </c>
      <c r="G386" s="23"/>
      <c r="H386" s="38"/>
      <c r="I386" s="23"/>
      <c r="J386" s="36">
        <f t="shared" ref="J386:L387" si="240">J387</f>
        <v>325500</v>
      </c>
      <c r="K386" s="36">
        <f t="shared" si="240"/>
        <v>325500</v>
      </c>
      <c r="L386" s="36">
        <f t="shared" si="240"/>
        <v>122059.04999999999</v>
      </c>
      <c r="M386" s="91">
        <f t="shared" si="204"/>
        <v>37.498940092165896</v>
      </c>
      <c r="O386" s="95"/>
    </row>
    <row r="387" spans="1:15" s="32" customFormat="1" ht="117.75" customHeight="1" x14ac:dyDescent="0.25">
      <c r="A387" s="6" t="s">
        <v>205</v>
      </c>
      <c r="B387" s="88"/>
      <c r="C387" s="88"/>
      <c r="D387" s="88"/>
      <c r="E387" s="93">
        <v>854</v>
      </c>
      <c r="F387" s="27" t="s">
        <v>11</v>
      </c>
      <c r="G387" s="27" t="s">
        <v>58</v>
      </c>
      <c r="H387" s="33"/>
      <c r="I387" s="27"/>
      <c r="J387" s="31">
        <f t="shared" si="240"/>
        <v>325500</v>
      </c>
      <c r="K387" s="31">
        <f t="shared" si="240"/>
        <v>325500</v>
      </c>
      <c r="L387" s="31">
        <f t="shared" si="240"/>
        <v>122059.04999999999</v>
      </c>
      <c r="M387" s="91">
        <f t="shared" si="204"/>
        <v>37.498940092165896</v>
      </c>
      <c r="O387" s="95"/>
    </row>
    <row r="388" spans="1:15" ht="60" customHeight="1" x14ac:dyDescent="0.25">
      <c r="A388" s="94" t="s">
        <v>20</v>
      </c>
      <c r="B388" s="93"/>
      <c r="C388" s="93"/>
      <c r="D388" s="93"/>
      <c r="E388" s="93">
        <v>854</v>
      </c>
      <c r="F388" s="3" t="s">
        <v>17</v>
      </c>
      <c r="G388" s="3" t="s">
        <v>58</v>
      </c>
      <c r="H388" s="4" t="s">
        <v>206</v>
      </c>
      <c r="I388" s="3"/>
      <c r="J388" s="30">
        <f t="shared" ref="J388:L388" si="241">J389+J391+J393</f>
        <v>325500</v>
      </c>
      <c r="K388" s="30">
        <f t="shared" ref="K388" si="242">K389+K391+K393</f>
        <v>325500</v>
      </c>
      <c r="L388" s="30">
        <f t="shared" si="241"/>
        <v>122059.04999999999</v>
      </c>
      <c r="M388" s="91">
        <f t="shared" si="204"/>
        <v>37.498940092165896</v>
      </c>
      <c r="O388" s="95"/>
    </row>
    <row r="389" spans="1:15" ht="153" customHeight="1" x14ac:dyDescent="0.25">
      <c r="A389" s="94" t="s">
        <v>16</v>
      </c>
      <c r="B389" s="93"/>
      <c r="C389" s="93"/>
      <c r="D389" s="93"/>
      <c r="E389" s="93">
        <v>854</v>
      </c>
      <c r="F389" s="3" t="s">
        <v>11</v>
      </c>
      <c r="G389" s="3" t="s">
        <v>58</v>
      </c>
      <c r="H389" s="4" t="s">
        <v>206</v>
      </c>
      <c r="I389" s="3" t="s">
        <v>18</v>
      </c>
      <c r="J389" s="30">
        <f t="shared" ref="J389:L389" si="243">J390</f>
        <v>268800</v>
      </c>
      <c r="K389" s="30">
        <f t="shared" si="243"/>
        <v>268800</v>
      </c>
      <c r="L389" s="30">
        <f t="shared" si="243"/>
        <v>110275.98999999999</v>
      </c>
      <c r="M389" s="91">
        <f t="shared" si="204"/>
        <v>41.025293898809522</v>
      </c>
      <c r="O389" s="95"/>
    </row>
    <row r="390" spans="1:15" ht="45.75" customHeight="1" x14ac:dyDescent="0.25">
      <c r="A390" s="94" t="s">
        <v>8</v>
      </c>
      <c r="B390" s="93"/>
      <c r="C390" s="93"/>
      <c r="D390" s="93"/>
      <c r="E390" s="93">
        <v>854</v>
      </c>
      <c r="F390" s="3" t="s">
        <v>11</v>
      </c>
      <c r="G390" s="3" t="s">
        <v>58</v>
      </c>
      <c r="H390" s="4" t="s">
        <v>206</v>
      </c>
      <c r="I390" s="3" t="s">
        <v>19</v>
      </c>
      <c r="J390" s="30">
        <f>245600+23200</f>
        <v>268800</v>
      </c>
      <c r="K390" s="30">
        <f>207100+61700</f>
        <v>268800</v>
      </c>
      <c r="L390" s="30">
        <f>87019.18+23256.81</f>
        <v>110275.98999999999</v>
      </c>
      <c r="M390" s="91">
        <f t="shared" si="204"/>
        <v>41.025293898809522</v>
      </c>
      <c r="O390" s="95"/>
    </row>
    <row r="391" spans="1:15" ht="60" x14ac:dyDescent="0.25">
      <c r="A391" s="89" t="s">
        <v>22</v>
      </c>
      <c r="B391" s="93"/>
      <c r="C391" s="93"/>
      <c r="D391" s="93"/>
      <c r="E391" s="93">
        <v>854</v>
      </c>
      <c r="F391" s="3" t="s">
        <v>11</v>
      </c>
      <c r="G391" s="3" t="s">
        <v>58</v>
      </c>
      <c r="H391" s="4" t="s">
        <v>206</v>
      </c>
      <c r="I391" s="3" t="s">
        <v>23</v>
      </c>
      <c r="J391" s="30">
        <f t="shared" ref="J391:L391" si="244">J392</f>
        <v>56700</v>
      </c>
      <c r="K391" s="30">
        <f t="shared" si="244"/>
        <v>56700</v>
      </c>
      <c r="L391" s="30">
        <f t="shared" si="244"/>
        <v>11783.06</v>
      </c>
      <c r="M391" s="91">
        <f t="shared" si="204"/>
        <v>20.781410934744269</v>
      </c>
      <c r="O391" s="95"/>
    </row>
    <row r="392" spans="1:15" ht="75" x14ac:dyDescent="0.25">
      <c r="A392" s="89" t="s">
        <v>9</v>
      </c>
      <c r="B392" s="93"/>
      <c r="C392" s="93"/>
      <c r="D392" s="93"/>
      <c r="E392" s="93">
        <v>854</v>
      </c>
      <c r="F392" s="3" t="s">
        <v>11</v>
      </c>
      <c r="G392" s="3" t="s">
        <v>58</v>
      </c>
      <c r="H392" s="4" t="s">
        <v>206</v>
      </c>
      <c r="I392" s="3" t="s">
        <v>24</v>
      </c>
      <c r="J392" s="30">
        <v>56700</v>
      </c>
      <c r="K392" s="30">
        <v>56700</v>
      </c>
      <c r="L392" s="30">
        <v>11783.06</v>
      </c>
      <c r="M392" s="91">
        <f t="shared" si="204"/>
        <v>20.781410934744269</v>
      </c>
      <c r="O392" s="95"/>
    </row>
    <row r="393" spans="1:15" ht="30" hidden="1" x14ac:dyDescent="0.25">
      <c r="A393" s="89" t="s">
        <v>25</v>
      </c>
      <c r="B393" s="93"/>
      <c r="C393" s="93"/>
      <c r="D393" s="93"/>
      <c r="E393" s="93">
        <v>854</v>
      </c>
      <c r="F393" s="3" t="s">
        <v>11</v>
      </c>
      <c r="G393" s="3" t="s">
        <v>58</v>
      </c>
      <c r="H393" s="4" t="s">
        <v>206</v>
      </c>
      <c r="I393" s="3" t="s">
        <v>26</v>
      </c>
      <c r="J393" s="30">
        <f t="shared" ref="J393:L393" si="245">J394</f>
        <v>0</v>
      </c>
      <c r="K393" s="30">
        <f t="shared" si="245"/>
        <v>0</v>
      </c>
      <c r="L393" s="30">
        <f t="shared" si="245"/>
        <v>0</v>
      </c>
      <c r="M393" s="91" t="e">
        <f t="shared" si="204"/>
        <v>#DIV/0!</v>
      </c>
      <c r="O393" s="95"/>
    </row>
    <row r="394" spans="1:15" ht="30" hidden="1" x14ac:dyDescent="0.25">
      <c r="A394" s="89" t="s">
        <v>27</v>
      </c>
      <c r="B394" s="89"/>
      <c r="C394" s="89"/>
      <c r="D394" s="89"/>
      <c r="E394" s="93">
        <v>854</v>
      </c>
      <c r="F394" s="3" t="s">
        <v>11</v>
      </c>
      <c r="G394" s="3" t="s">
        <v>58</v>
      </c>
      <c r="H394" s="4" t="s">
        <v>206</v>
      </c>
      <c r="I394" s="3" t="s">
        <v>28</v>
      </c>
      <c r="J394" s="30"/>
      <c r="K394" s="30"/>
      <c r="L394" s="30"/>
      <c r="M394" s="91" t="e">
        <f t="shared" ref="M394:M407" si="246">L394/K394*100</f>
        <v>#DIV/0!</v>
      </c>
      <c r="O394" s="95"/>
    </row>
    <row r="395" spans="1:15" s="45" customFormat="1" ht="48.75" customHeight="1" x14ac:dyDescent="0.25">
      <c r="A395" s="72" t="s">
        <v>207</v>
      </c>
      <c r="B395" s="34"/>
      <c r="C395" s="34"/>
      <c r="D395" s="34"/>
      <c r="E395" s="10">
        <v>857</v>
      </c>
      <c r="F395" s="34"/>
      <c r="G395" s="23"/>
      <c r="H395" s="38"/>
      <c r="I395" s="23"/>
      <c r="J395" s="36">
        <f t="shared" ref="J395:L395" si="247">J396</f>
        <v>627700</v>
      </c>
      <c r="K395" s="36">
        <f t="shared" si="247"/>
        <v>627700</v>
      </c>
      <c r="L395" s="36">
        <f t="shared" si="247"/>
        <v>264479.93000000005</v>
      </c>
      <c r="M395" s="91">
        <f t="shared" si="246"/>
        <v>42.134766608252356</v>
      </c>
      <c r="O395" s="95"/>
    </row>
    <row r="396" spans="1:15" s="45" customFormat="1" ht="28.5" x14ac:dyDescent="0.25">
      <c r="A396" s="72" t="s">
        <v>10</v>
      </c>
      <c r="B396" s="46"/>
      <c r="C396" s="46"/>
      <c r="D396" s="46"/>
      <c r="E396" s="10">
        <v>857</v>
      </c>
      <c r="F396" s="23" t="s">
        <v>11</v>
      </c>
      <c r="G396" s="23"/>
      <c r="H396" s="38"/>
      <c r="I396" s="23"/>
      <c r="J396" s="36">
        <f t="shared" ref="J396:L396" si="248">J397</f>
        <v>627700</v>
      </c>
      <c r="K396" s="36">
        <f t="shared" si="248"/>
        <v>627700</v>
      </c>
      <c r="L396" s="36">
        <f t="shared" si="248"/>
        <v>264479.93000000005</v>
      </c>
      <c r="M396" s="91">
        <f t="shared" si="246"/>
        <v>42.134766608252356</v>
      </c>
      <c r="O396" s="95"/>
    </row>
    <row r="397" spans="1:15" s="32" customFormat="1" ht="103.5" customHeight="1" x14ac:dyDescent="0.25">
      <c r="A397" s="6" t="s">
        <v>190</v>
      </c>
      <c r="B397" s="88"/>
      <c r="C397" s="88"/>
      <c r="D397" s="88"/>
      <c r="E397" s="93">
        <v>857</v>
      </c>
      <c r="F397" s="27" t="s">
        <v>11</v>
      </c>
      <c r="G397" s="27" t="s">
        <v>139</v>
      </c>
      <c r="H397" s="33"/>
      <c r="I397" s="27"/>
      <c r="J397" s="31">
        <f t="shared" ref="J397:L397" si="249">J398+J401+J405</f>
        <v>627700</v>
      </c>
      <c r="K397" s="31">
        <f t="shared" ref="K397" si="250">K398+K401+K405</f>
        <v>627700</v>
      </c>
      <c r="L397" s="31">
        <f t="shared" si="249"/>
        <v>264479.93000000005</v>
      </c>
      <c r="M397" s="91">
        <f t="shared" si="246"/>
        <v>42.134766608252356</v>
      </c>
      <c r="O397" s="95"/>
    </row>
    <row r="398" spans="1:15" s="32" customFormat="1" ht="61.5" customHeight="1" x14ac:dyDescent="0.25">
      <c r="A398" s="21" t="s">
        <v>20</v>
      </c>
      <c r="B398" s="88"/>
      <c r="C398" s="88"/>
      <c r="D398" s="88"/>
      <c r="E398" s="93">
        <v>857</v>
      </c>
      <c r="F398" s="3" t="s">
        <v>11</v>
      </c>
      <c r="G398" s="3" t="s">
        <v>139</v>
      </c>
      <c r="H398" s="4" t="s">
        <v>206</v>
      </c>
      <c r="I398" s="3"/>
      <c r="J398" s="30">
        <f t="shared" ref="J398:L398" si="251">J399</f>
        <v>21700</v>
      </c>
      <c r="K398" s="30">
        <f t="shared" si="251"/>
        <v>21700</v>
      </c>
      <c r="L398" s="30">
        <f t="shared" si="251"/>
        <v>4210</v>
      </c>
      <c r="M398" s="91">
        <f t="shared" si="246"/>
        <v>19.400921658986174</v>
      </c>
      <c r="O398" s="95"/>
    </row>
    <row r="399" spans="1:15" s="32" customFormat="1" ht="60" x14ac:dyDescent="0.25">
      <c r="A399" s="89" t="s">
        <v>22</v>
      </c>
      <c r="B399" s="94"/>
      <c r="C399" s="94"/>
      <c r="D399" s="3" t="s">
        <v>11</v>
      </c>
      <c r="E399" s="93">
        <v>857</v>
      </c>
      <c r="F399" s="3" t="s">
        <v>11</v>
      </c>
      <c r="G399" s="3" t="s">
        <v>139</v>
      </c>
      <c r="H399" s="4" t="s">
        <v>206</v>
      </c>
      <c r="I399" s="3" t="s">
        <v>23</v>
      </c>
      <c r="J399" s="30">
        <f t="shared" ref="J399:L399" si="252">J400</f>
        <v>21700</v>
      </c>
      <c r="K399" s="30">
        <f t="shared" si="252"/>
        <v>21700</v>
      </c>
      <c r="L399" s="30">
        <f t="shared" si="252"/>
        <v>4210</v>
      </c>
      <c r="M399" s="91">
        <f t="shared" si="246"/>
        <v>19.400921658986174</v>
      </c>
      <c r="O399" s="95"/>
    </row>
    <row r="400" spans="1:15" s="32" customFormat="1" ht="75" x14ac:dyDescent="0.25">
      <c r="A400" s="89" t="s">
        <v>9</v>
      </c>
      <c r="B400" s="89"/>
      <c r="C400" s="89"/>
      <c r="D400" s="3" t="s">
        <v>11</v>
      </c>
      <c r="E400" s="93">
        <v>857</v>
      </c>
      <c r="F400" s="3" t="s">
        <v>11</v>
      </c>
      <c r="G400" s="3" t="s">
        <v>139</v>
      </c>
      <c r="H400" s="4" t="s">
        <v>206</v>
      </c>
      <c r="I400" s="3" t="s">
        <v>24</v>
      </c>
      <c r="J400" s="30">
        <v>21700</v>
      </c>
      <c r="K400" s="30">
        <v>21700</v>
      </c>
      <c r="L400" s="30">
        <v>4210</v>
      </c>
      <c r="M400" s="91">
        <f t="shared" si="246"/>
        <v>19.400921658986174</v>
      </c>
      <c r="O400" s="95"/>
    </row>
    <row r="401" spans="1:15" ht="94.5" customHeight="1" x14ac:dyDescent="0.25">
      <c r="A401" s="21" t="s">
        <v>208</v>
      </c>
      <c r="B401" s="89"/>
      <c r="C401" s="89"/>
      <c r="D401" s="89"/>
      <c r="E401" s="93">
        <v>857</v>
      </c>
      <c r="F401" s="3" t="s">
        <v>11</v>
      </c>
      <c r="G401" s="3" t="s">
        <v>139</v>
      </c>
      <c r="H401" s="4" t="s">
        <v>209</v>
      </c>
      <c r="I401" s="3"/>
      <c r="J401" s="30">
        <f t="shared" ref="J401:L401" si="253">J402</f>
        <v>588000</v>
      </c>
      <c r="K401" s="30">
        <f t="shared" si="253"/>
        <v>588000</v>
      </c>
      <c r="L401" s="30">
        <f t="shared" si="253"/>
        <v>260269.93000000002</v>
      </c>
      <c r="M401" s="91">
        <f t="shared" si="246"/>
        <v>44.26359353741497</v>
      </c>
      <c r="O401" s="95"/>
    </row>
    <row r="402" spans="1:15" ht="152.25" customHeight="1" x14ac:dyDescent="0.25">
      <c r="A402" s="94" t="s">
        <v>16</v>
      </c>
      <c r="B402" s="89"/>
      <c r="C402" s="89"/>
      <c r="D402" s="89"/>
      <c r="E402" s="93">
        <v>857</v>
      </c>
      <c r="F402" s="3" t="s">
        <v>17</v>
      </c>
      <c r="G402" s="3" t="s">
        <v>139</v>
      </c>
      <c r="H402" s="4" t="s">
        <v>209</v>
      </c>
      <c r="I402" s="3" t="s">
        <v>18</v>
      </c>
      <c r="J402" s="30">
        <f t="shared" ref="J402:L402" si="254">J403</f>
        <v>588000</v>
      </c>
      <c r="K402" s="30">
        <f t="shared" si="254"/>
        <v>588000</v>
      </c>
      <c r="L402" s="30">
        <f t="shared" si="254"/>
        <v>260269.93000000002</v>
      </c>
      <c r="M402" s="91">
        <f t="shared" si="246"/>
        <v>44.26359353741497</v>
      </c>
      <c r="O402" s="95"/>
    </row>
    <row r="403" spans="1:15" ht="46.5" customHeight="1" x14ac:dyDescent="0.25">
      <c r="A403" s="94" t="s">
        <v>8</v>
      </c>
      <c r="B403" s="94"/>
      <c r="C403" s="94"/>
      <c r="D403" s="94"/>
      <c r="E403" s="93">
        <v>857</v>
      </c>
      <c r="F403" s="3" t="s">
        <v>11</v>
      </c>
      <c r="G403" s="3" t="s">
        <v>139</v>
      </c>
      <c r="H403" s="4" t="s">
        <v>209</v>
      </c>
      <c r="I403" s="3" t="s">
        <v>19</v>
      </c>
      <c r="J403" s="30">
        <f>484200+103800</f>
        <v>588000</v>
      </c>
      <c r="K403" s="30">
        <f>450200+1920+135880</f>
        <v>588000</v>
      </c>
      <c r="L403" s="30">
        <f>209549.45+500+50220.48</f>
        <v>260269.93000000002</v>
      </c>
      <c r="M403" s="91">
        <f t="shared" si="246"/>
        <v>44.26359353741497</v>
      </c>
      <c r="O403" s="95"/>
    </row>
    <row r="404" spans="1:15" ht="152.25" customHeight="1" x14ac:dyDescent="0.25">
      <c r="A404" s="21" t="s">
        <v>210</v>
      </c>
      <c r="B404" s="89"/>
      <c r="C404" s="89"/>
      <c r="D404" s="3" t="s">
        <v>11</v>
      </c>
      <c r="E404" s="93">
        <v>857</v>
      </c>
      <c r="F404" s="3" t="s">
        <v>17</v>
      </c>
      <c r="G404" s="3" t="s">
        <v>139</v>
      </c>
      <c r="H404" s="4" t="s">
        <v>211</v>
      </c>
      <c r="I404" s="3"/>
      <c r="J404" s="30">
        <f t="shared" ref="J404:L405" si="255">J405</f>
        <v>18000</v>
      </c>
      <c r="K404" s="30">
        <f t="shared" si="255"/>
        <v>18000</v>
      </c>
      <c r="L404" s="30">
        <f t="shared" si="255"/>
        <v>0</v>
      </c>
      <c r="M404" s="91">
        <f t="shared" si="246"/>
        <v>0</v>
      </c>
      <c r="O404" s="95"/>
    </row>
    <row r="405" spans="1:15" ht="60" x14ac:dyDescent="0.25">
      <c r="A405" s="89" t="s">
        <v>22</v>
      </c>
      <c r="B405" s="94"/>
      <c r="C405" s="94"/>
      <c r="D405" s="3" t="s">
        <v>11</v>
      </c>
      <c r="E405" s="93">
        <v>857</v>
      </c>
      <c r="F405" s="3" t="s">
        <v>11</v>
      </c>
      <c r="G405" s="3" t="s">
        <v>139</v>
      </c>
      <c r="H405" s="4" t="s">
        <v>211</v>
      </c>
      <c r="I405" s="3" t="s">
        <v>23</v>
      </c>
      <c r="J405" s="30">
        <f t="shared" si="255"/>
        <v>18000</v>
      </c>
      <c r="K405" s="30">
        <f t="shared" si="255"/>
        <v>18000</v>
      </c>
      <c r="L405" s="30">
        <f t="shared" si="255"/>
        <v>0</v>
      </c>
      <c r="M405" s="91">
        <f t="shared" si="246"/>
        <v>0</v>
      </c>
      <c r="O405" s="95"/>
    </row>
    <row r="406" spans="1:15" ht="75" x14ac:dyDescent="0.25">
      <c r="A406" s="89" t="s">
        <v>9</v>
      </c>
      <c r="B406" s="89"/>
      <c r="C406" s="89"/>
      <c r="D406" s="3" t="s">
        <v>11</v>
      </c>
      <c r="E406" s="93">
        <v>857</v>
      </c>
      <c r="F406" s="3" t="s">
        <v>11</v>
      </c>
      <c r="G406" s="3" t="s">
        <v>139</v>
      </c>
      <c r="H406" s="4" t="s">
        <v>211</v>
      </c>
      <c r="I406" s="3" t="s">
        <v>24</v>
      </c>
      <c r="J406" s="30">
        <v>18000</v>
      </c>
      <c r="K406" s="30">
        <v>18000</v>
      </c>
      <c r="L406" s="30"/>
      <c r="M406" s="91">
        <f t="shared" si="246"/>
        <v>0</v>
      </c>
      <c r="O406" s="95"/>
    </row>
    <row r="407" spans="1:15" x14ac:dyDescent="0.25">
      <c r="A407" s="6" t="s">
        <v>212</v>
      </c>
      <c r="B407" s="6"/>
      <c r="C407" s="6"/>
      <c r="D407" s="6"/>
      <c r="E407" s="12"/>
      <c r="F407" s="27"/>
      <c r="G407" s="27"/>
      <c r="H407" s="33"/>
      <c r="I407" s="27"/>
      <c r="J407" s="31">
        <f t="shared" ref="J407:L407" si="256">J7+J232+J355+J385+J395</f>
        <v>262553896.21000001</v>
      </c>
      <c r="K407" s="31">
        <f t="shared" si="256"/>
        <v>278766474.11000001</v>
      </c>
      <c r="L407" s="31">
        <f t="shared" si="256"/>
        <v>121203333.25000003</v>
      </c>
      <c r="M407" s="91">
        <f t="shared" si="246"/>
        <v>43.478446838687546</v>
      </c>
      <c r="O407" s="95"/>
    </row>
    <row r="408" spans="1:15" x14ac:dyDescent="0.25">
      <c r="E408" s="14"/>
      <c r="F408" s="14"/>
      <c r="G408" s="14"/>
      <c r="I408" s="14"/>
      <c r="J408" s="39"/>
      <c r="K408" s="39"/>
      <c r="L408" s="39"/>
      <c r="M408" s="39"/>
    </row>
    <row r="409" spans="1:15" x14ac:dyDescent="0.25">
      <c r="E409" s="14"/>
      <c r="F409" s="14"/>
      <c r="G409" s="14"/>
      <c r="I409" s="14"/>
      <c r="J409" s="39"/>
      <c r="K409" s="39"/>
      <c r="L409" s="39"/>
      <c r="M409" s="39"/>
    </row>
    <row r="410" spans="1:15" hidden="1" x14ac:dyDescent="0.25">
      <c r="E410" s="14"/>
      <c r="F410" s="14"/>
      <c r="G410" s="14"/>
      <c r="I410" s="59" t="s">
        <v>11</v>
      </c>
      <c r="J410" s="30">
        <f>J8+J233+J356+J386+J396</f>
        <v>31345799</v>
      </c>
      <c r="K410" s="30">
        <f>K8+K233+K356+K386+K396</f>
        <v>31325799</v>
      </c>
      <c r="L410" s="30">
        <f>L8+L233+L356+L386+L396</f>
        <v>12558582.810000001</v>
      </c>
      <c r="M410" s="30" t="e">
        <f>M8+M233+M356+M386+M396</f>
        <v>#DIV/0!</v>
      </c>
    </row>
    <row r="411" spans="1:15" hidden="1" x14ac:dyDescent="0.25">
      <c r="E411" s="14"/>
      <c r="F411" s="14"/>
      <c r="G411" s="14"/>
      <c r="I411" s="59" t="s">
        <v>56</v>
      </c>
      <c r="J411" s="30">
        <f>J66</f>
        <v>1586103</v>
      </c>
      <c r="K411" s="30">
        <f>K66</f>
        <v>1586103</v>
      </c>
      <c r="L411" s="30">
        <f>L66</f>
        <v>745395.83</v>
      </c>
      <c r="M411" s="30">
        <f>M66</f>
        <v>46.995424004620126</v>
      </c>
    </row>
    <row r="412" spans="1:15" hidden="1" x14ac:dyDescent="0.25">
      <c r="E412" s="14"/>
      <c r="F412" s="14"/>
      <c r="G412" s="14"/>
      <c r="I412" s="59" t="s">
        <v>58</v>
      </c>
      <c r="J412" s="30">
        <f>J75</f>
        <v>2900000</v>
      </c>
      <c r="K412" s="30">
        <f>K75</f>
        <v>2900000</v>
      </c>
      <c r="L412" s="30">
        <f>L75</f>
        <v>1223040.5</v>
      </c>
      <c r="M412" s="30">
        <f>M75</f>
        <v>42.173810344827587</v>
      </c>
    </row>
    <row r="413" spans="1:15" hidden="1" x14ac:dyDescent="0.25">
      <c r="E413" s="14"/>
      <c r="F413" s="14"/>
      <c r="G413" s="14"/>
      <c r="I413" s="59" t="s">
        <v>13</v>
      </c>
      <c r="J413" s="30">
        <f>J87</f>
        <v>8969703.7400000002</v>
      </c>
      <c r="K413" s="30">
        <f>K87</f>
        <v>8969703.7400000002</v>
      </c>
      <c r="L413" s="30">
        <f>L87</f>
        <v>2007494.6400000001</v>
      </c>
      <c r="M413" s="30">
        <f>M87</f>
        <v>22.380835512411252</v>
      </c>
    </row>
    <row r="414" spans="1:15" hidden="1" x14ac:dyDescent="0.25">
      <c r="E414" s="14"/>
      <c r="F414" s="14"/>
      <c r="G414" s="14"/>
      <c r="I414" s="59" t="s">
        <v>35</v>
      </c>
      <c r="J414" s="30">
        <f>J121</f>
        <v>3492201</v>
      </c>
      <c r="K414" s="30">
        <f>K121</f>
        <v>3492201</v>
      </c>
      <c r="L414" s="30">
        <f>L121</f>
        <v>216094.47999999998</v>
      </c>
      <c r="M414" s="30">
        <f>M121</f>
        <v>6.1879164458174083</v>
      </c>
    </row>
    <row r="415" spans="1:15" hidden="1" x14ac:dyDescent="0.25">
      <c r="E415" s="14"/>
      <c r="F415" s="14"/>
      <c r="G415" s="14"/>
      <c r="I415" s="59" t="s">
        <v>103</v>
      </c>
      <c r="J415" s="30">
        <f>J238</f>
        <v>165081164</v>
      </c>
      <c r="K415" s="30">
        <f>K238</f>
        <v>178593272.90000001</v>
      </c>
      <c r="L415" s="30">
        <f>L238</f>
        <v>85881784.580000013</v>
      </c>
      <c r="M415" s="30">
        <f>M238</f>
        <v>48.087916854565918</v>
      </c>
    </row>
    <row r="416" spans="1:15" hidden="1" x14ac:dyDescent="0.25">
      <c r="E416" s="14"/>
      <c r="F416" s="14"/>
      <c r="G416" s="14"/>
      <c r="I416" s="59" t="s">
        <v>77</v>
      </c>
      <c r="J416" s="30">
        <f>J145</f>
        <v>21933602</v>
      </c>
      <c r="K416" s="30">
        <f>K145</f>
        <v>22051881</v>
      </c>
      <c r="L416" s="30">
        <f>L145</f>
        <v>9672327.6199999992</v>
      </c>
      <c r="M416" s="30">
        <f>M145</f>
        <v>43.861689712546514</v>
      </c>
    </row>
    <row r="417" spans="1:13" hidden="1" x14ac:dyDescent="0.25">
      <c r="E417" s="14"/>
      <c r="F417" s="14"/>
      <c r="G417" s="14"/>
      <c r="I417" s="59" t="s">
        <v>124</v>
      </c>
      <c r="J417" s="30">
        <f>J187+J330</f>
        <v>23221023.469999999</v>
      </c>
      <c r="K417" s="30">
        <f>K187+K330</f>
        <v>25823213.469999999</v>
      </c>
      <c r="L417" s="30">
        <f>L187+L330</f>
        <v>6869776.2400000002</v>
      </c>
      <c r="M417" s="30">
        <f>M187+M330</f>
        <v>58.431051751851079</v>
      </c>
    </row>
    <row r="418" spans="1:13" hidden="1" x14ac:dyDescent="0.25">
      <c r="E418" s="14"/>
      <c r="F418" s="14"/>
      <c r="G418" s="14"/>
      <c r="I418" s="59" t="s">
        <v>143</v>
      </c>
      <c r="J418" s="30">
        <f>J212</f>
        <v>796300</v>
      </c>
      <c r="K418" s="30">
        <f>K212</f>
        <v>796300</v>
      </c>
      <c r="L418" s="30">
        <f>L212</f>
        <v>414836.55000000005</v>
      </c>
      <c r="M418" s="30">
        <f>M212</f>
        <v>52.095510485997742</v>
      </c>
    </row>
    <row r="419" spans="1:13" hidden="1" x14ac:dyDescent="0.25">
      <c r="E419" s="14"/>
      <c r="F419" s="14"/>
      <c r="G419" s="14"/>
      <c r="I419" s="59" t="s">
        <v>196</v>
      </c>
      <c r="J419" s="30">
        <f t="shared" ref="J419:M419" si="257">J372</f>
        <v>3228000</v>
      </c>
      <c r="K419" s="30">
        <f t="shared" ref="K419" si="258">K372</f>
        <v>3228000</v>
      </c>
      <c r="L419" s="30">
        <f t="shared" si="257"/>
        <v>1614000</v>
      </c>
      <c r="M419" s="30">
        <f t="shared" si="257"/>
        <v>50</v>
      </c>
    </row>
    <row r="420" spans="1:13" hidden="1" x14ac:dyDescent="0.25">
      <c r="E420" s="14"/>
      <c r="F420" s="14"/>
      <c r="G420" s="14"/>
      <c r="I420" s="59" t="s">
        <v>226</v>
      </c>
      <c r="J420" s="30">
        <f t="shared" ref="J420:M420" si="259">J381</f>
        <v>0</v>
      </c>
      <c r="K420" s="30">
        <f t="shared" ref="K420" si="260">K381</f>
        <v>0</v>
      </c>
      <c r="L420" s="30">
        <f t="shared" si="259"/>
        <v>0</v>
      </c>
      <c r="M420" s="30" t="e">
        <f t="shared" si="259"/>
        <v>#DIV/0!</v>
      </c>
    </row>
    <row r="421" spans="1:13" hidden="1" x14ac:dyDescent="0.25">
      <c r="E421" s="14">
        <f>SUM(E145:E186)</f>
        <v>35742</v>
      </c>
      <c r="F421" s="14"/>
      <c r="G421" s="14"/>
      <c r="I421" s="59">
        <f>SUM(I145:I186)</f>
        <v>1640</v>
      </c>
      <c r="J421" s="30">
        <f>SUM(J145:J186)</f>
        <v>109668010</v>
      </c>
      <c r="K421" s="30">
        <f>SUM(K145:K186)</f>
        <v>110259405</v>
      </c>
      <c r="L421" s="30">
        <f>SUM(L145:L186)</f>
        <v>48361638.099999994</v>
      </c>
      <c r="M421" s="30" t="e">
        <f t="shared" ref="M421" si="261">SUM(M410:M420)</f>
        <v>#DIV/0!</v>
      </c>
    </row>
    <row r="422" spans="1:13" hidden="1" x14ac:dyDescent="0.25">
      <c r="E422" s="14"/>
      <c r="F422" s="14"/>
      <c r="G422" s="14"/>
      <c r="I422" s="44"/>
      <c r="J422" s="39">
        <f t="shared" ref="J422:M422" si="262">J407-J421</f>
        <v>152885886.21000001</v>
      </c>
      <c r="K422" s="39">
        <f t="shared" ref="K422" si="263">K407-K421</f>
        <v>168507069.11000001</v>
      </c>
      <c r="L422" s="39">
        <f t="shared" si="262"/>
        <v>72841695.150000036</v>
      </c>
      <c r="M422" s="39" t="e">
        <f t="shared" si="262"/>
        <v>#DIV/0!</v>
      </c>
    </row>
    <row r="423" spans="1:13" hidden="1" x14ac:dyDescent="0.25">
      <c r="E423" s="14"/>
      <c r="F423" s="14"/>
      <c r="G423" s="14"/>
      <c r="I423" s="44"/>
      <c r="J423" s="39"/>
      <c r="K423" s="39"/>
      <c r="L423" s="39"/>
      <c r="M423" s="39"/>
    </row>
    <row r="424" spans="1:13" s="32" customFormat="1" ht="14.25" hidden="1" x14ac:dyDescent="0.25">
      <c r="A424" s="6" t="s">
        <v>244</v>
      </c>
      <c r="B424" s="37"/>
      <c r="C424" s="37"/>
      <c r="D424" s="37"/>
      <c r="E424" s="37"/>
      <c r="F424" s="37"/>
      <c r="G424" s="37"/>
      <c r="H424" s="6"/>
      <c r="I424" s="74"/>
      <c r="J424" s="31">
        <f t="shared" ref="J424:L424" si="264">SUM(J426:J441)</f>
        <v>261241960.21000001</v>
      </c>
      <c r="K424" s="31">
        <f t="shared" ref="K424" si="265">SUM(K426:K441)</f>
        <v>271860171.71000004</v>
      </c>
      <c r="L424" s="31">
        <f t="shared" si="264"/>
        <v>120480320.05</v>
      </c>
      <c r="M424" s="31" t="e">
        <f t="shared" ref="M424" si="266">SUM(M426:M439)</f>
        <v>#DIV/0!</v>
      </c>
    </row>
    <row r="425" spans="1:13" hidden="1" x14ac:dyDescent="0.25">
      <c r="A425" s="94"/>
      <c r="B425" s="34"/>
      <c r="C425" s="34"/>
      <c r="D425" s="34"/>
      <c r="E425" s="34"/>
      <c r="F425" s="3"/>
      <c r="G425" s="3"/>
      <c r="H425" s="4"/>
      <c r="I425" s="3"/>
      <c r="J425" s="24">
        <f t="shared" ref="J425:M425" si="267">J424-J407</f>
        <v>-1311936</v>
      </c>
      <c r="K425" s="24">
        <f t="shared" ref="K425" si="268">K424-K407</f>
        <v>-6906302.3999999762</v>
      </c>
      <c r="L425" s="24">
        <f t="shared" si="267"/>
        <v>-723013.20000003278</v>
      </c>
      <c r="M425" s="24" t="e">
        <f t="shared" si="267"/>
        <v>#DIV/0!</v>
      </c>
    </row>
    <row r="426" spans="1:13" hidden="1" x14ac:dyDescent="0.25">
      <c r="A426" s="94"/>
      <c r="B426" s="35"/>
      <c r="C426" s="35"/>
      <c r="D426" s="35"/>
      <c r="E426" s="35"/>
      <c r="F426" s="35"/>
      <c r="G426" s="35"/>
      <c r="H426" s="97"/>
      <c r="I426" s="5">
        <v>110</v>
      </c>
      <c r="J426" s="30">
        <f t="shared" ref="J426:L426" si="269">J445+J464+J481+J498+J514</f>
        <v>2138100</v>
      </c>
      <c r="K426" s="30">
        <f t="shared" ref="K426" si="270">K445+K464+K481+K498+K514</f>
        <v>2138100</v>
      </c>
      <c r="L426" s="30">
        <f t="shared" si="269"/>
        <v>962072.21</v>
      </c>
      <c r="M426" s="30">
        <f t="shared" ref="M426:M439" si="271">M445+M464+M481+M498+M514</f>
        <v>251.32937834023295</v>
      </c>
    </row>
    <row r="427" spans="1:13" hidden="1" x14ac:dyDescent="0.25">
      <c r="A427" s="94"/>
      <c r="B427" s="35"/>
      <c r="C427" s="35"/>
      <c r="D427" s="35"/>
      <c r="E427" s="35"/>
      <c r="F427" s="35"/>
      <c r="G427" s="35"/>
      <c r="H427" s="97"/>
      <c r="I427" s="5">
        <v>120</v>
      </c>
      <c r="J427" s="30">
        <f t="shared" ref="J427:L427" si="272">J446+J465+J482+J499+J515</f>
        <v>35454558.769999996</v>
      </c>
      <c r="K427" s="30">
        <f t="shared" ref="K427" si="273">K446+K465+K482+K499+K515</f>
        <v>35454558.769999996</v>
      </c>
      <c r="L427" s="30">
        <f t="shared" si="272"/>
        <v>14997706.299999999</v>
      </c>
      <c r="M427" s="30">
        <f t="shared" si="271"/>
        <v>495.38670520846449</v>
      </c>
    </row>
    <row r="428" spans="1:13" hidden="1" x14ac:dyDescent="0.25">
      <c r="A428" s="94"/>
      <c r="B428" s="35"/>
      <c r="C428" s="35"/>
      <c r="D428" s="35"/>
      <c r="E428" s="35"/>
      <c r="F428" s="35"/>
      <c r="G428" s="35"/>
      <c r="H428" s="97"/>
      <c r="I428" s="5">
        <v>240</v>
      </c>
      <c r="J428" s="30">
        <f t="shared" ref="J428:L428" si="274">J447+J466+J483+J500+J516</f>
        <v>12277749.199999999</v>
      </c>
      <c r="K428" s="30">
        <f t="shared" ref="K428" si="275">K447+K466+K483+K500+K516</f>
        <v>12277749.199999999</v>
      </c>
      <c r="L428" s="30">
        <f t="shared" si="274"/>
        <v>4053892.36</v>
      </c>
      <c r="M428" s="30" t="e">
        <f t="shared" si="271"/>
        <v>#DIV/0!</v>
      </c>
    </row>
    <row r="429" spans="1:13" hidden="1" x14ac:dyDescent="0.25">
      <c r="A429" s="94"/>
      <c r="B429" s="35"/>
      <c r="C429" s="35"/>
      <c r="D429" s="35"/>
      <c r="E429" s="35"/>
      <c r="F429" s="35"/>
      <c r="G429" s="35"/>
      <c r="H429" s="97"/>
      <c r="I429" s="5">
        <v>310</v>
      </c>
      <c r="J429" s="30">
        <f t="shared" ref="J429:L429" si="276">J448+J467+J484+J501+J517</f>
        <v>6391259.4699999997</v>
      </c>
      <c r="K429" s="30">
        <f t="shared" ref="K429" si="277">K448+K467+K484+K501+K517</f>
        <v>6391259.4699999997</v>
      </c>
      <c r="L429" s="30">
        <f t="shared" si="276"/>
        <v>2728189.47</v>
      </c>
      <c r="M429" s="30">
        <f t="shared" si="271"/>
        <v>51.012106366480367</v>
      </c>
    </row>
    <row r="430" spans="1:13" hidden="1" x14ac:dyDescent="0.25">
      <c r="A430" s="94"/>
      <c r="B430" s="35"/>
      <c r="C430" s="35"/>
      <c r="D430" s="35"/>
      <c r="E430" s="35"/>
      <c r="F430" s="35"/>
      <c r="G430" s="35"/>
      <c r="H430" s="97"/>
      <c r="I430" s="5">
        <v>320</v>
      </c>
      <c r="J430" s="30">
        <f t="shared" ref="J430:L430" si="278">J449+J468+J485+J502+J518</f>
        <v>7906280.2300000004</v>
      </c>
      <c r="K430" s="30">
        <f t="shared" ref="K430" si="279">K449+K468+K485+K502+K518</f>
        <v>7926280.2300000004</v>
      </c>
      <c r="L430" s="30">
        <f t="shared" si="278"/>
        <v>3757421.05</v>
      </c>
      <c r="M430" s="30" t="e">
        <f t="shared" si="271"/>
        <v>#DIV/0!</v>
      </c>
    </row>
    <row r="431" spans="1:13" hidden="1" x14ac:dyDescent="0.25">
      <c r="A431" s="94"/>
      <c r="B431" s="35"/>
      <c r="C431" s="35"/>
      <c r="D431" s="35"/>
      <c r="E431" s="35"/>
      <c r="F431" s="35"/>
      <c r="G431" s="35"/>
      <c r="H431" s="97"/>
      <c r="I431" s="5">
        <v>410</v>
      </c>
      <c r="J431" s="30">
        <f t="shared" ref="J431:L431" si="280">J450+J469+J486+J503+J519</f>
        <v>11243768</v>
      </c>
      <c r="K431" s="30">
        <f t="shared" ref="K431" si="281">K450+K469+K486+K503+K519</f>
        <v>11243768</v>
      </c>
      <c r="L431" s="30">
        <f t="shared" si="280"/>
        <v>125000</v>
      </c>
      <c r="M431" s="30" t="e">
        <f t="shared" si="271"/>
        <v>#DIV/0!</v>
      </c>
    </row>
    <row r="432" spans="1:13" hidden="1" x14ac:dyDescent="0.25">
      <c r="A432" s="94"/>
      <c r="B432" s="35"/>
      <c r="C432" s="35"/>
      <c r="D432" s="35"/>
      <c r="E432" s="35"/>
      <c r="F432" s="35"/>
      <c r="G432" s="35"/>
      <c r="H432" s="97"/>
      <c r="I432" s="5">
        <v>510</v>
      </c>
      <c r="J432" s="30">
        <f t="shared" ref="J432:L432" si="282">J451+J470+J487+J504+J520</f>
        <v>3228000</v>
      </c>
      <c r="K432" s="30">
        <f t="shared" ref="K432" si="283">K451+K470+K487+K504+K520</f>
        <v>3228000</v>
      </c>
      <c r="L432" s="30">
        <f t="shared" si="282"/>
        <v>1614000</v>
      </c>
      <c r="M432" s="30">
        <f t="shared" si="271"/>
        <v>100.00019472527472</v>
      </c>
    </row>
    <row r="433" spans="1:13" hidden="1" x14ac:dyDescent="0.25">
      <c r="A433" s="94"/>
      <c r="B433" s="35"/>
      <c r="C433" s="35"/>
      <c r="D433" s="35"/>
      <c r="E433" s="35"/>
      <c r="F433" s="35"/>
      <c r="G433" s="35"/>
      <c r="H433" s="97"/>
      <c r="I433" s="5">
        <v>530</v>
      </c>
      <c r="J433" s="30">
        <f t="shared" ref="J433:L433" si="284">J452+J471+J488+J505+J521</f>
        <v>991514</v>
      </c>
      <c r="K433" s="30">
        <f t="shared" ref="K433" si="285">K452+K471+K488+K505+K521</f>
        <v>991514</v>
      </c>
      <c r="L433" s="30">
        <f t="shared" si="284"/>
        <v>495657</v>
      </c>
      <c r="M433" s="30">
        <f t="shared" si="271"/>
        <v>50</v>
      </c>
    </row>
    <row r="434" spans="1:13" hidden="1" x14ac:dyDescent="0.25">
      <c r="A434" s="94"/>
      <c r="B434" s="35"/>
      <c r="C434" s="35"/>
      <c r="D434" s="35"/>
      <c r="E434" s="35"/>
      <c r="F434" s="35"/>
      <c r="G434" s="35"/>
      <c r="H434" s="97"/>
      <c r="I434" s="5">
        <v>540</v>
      </c>
      <c r="J434" s="30">
        <f t="shared" ref="J434:L434" si="286">J453+J472+J489+J506+J522</f>
        <v>6833852.54</v>
      </c>
      <c r="K434" s="30">
        <f t="shared" ref="K434" si="287">K453+K472+K489+K506+K522</f>
        <v>6833852.54</v>
      </c>
      <c r="L434" s="30">
        <f t="shared" si="286"/>
        <v>1191560.4000000001</v>
      </c>
      <c r="M434" s="30">
        <f t="shared" si="271"/>
        <v>158.85470762702772</v>
      </c>
    </row>
    <row r="435" spans="1:13" hidden="1" x14ac:dyDescent="0.25">
      <c r="A435" s="94"/>
      <c r="B435" s="35"/>
      <c r="C435" s="35"/>
      <c r="D435" s="35"/>
      <c r="E435" s="35"/>
      <c r="F435" s="35"/>
      <c r="G435" s="35"/>
      <c r="H435" s="97"/>
      <c r="I435" s="5">
        <v>610</v>
      </c>
      <c r="J435" s="30">
        <f t="shared" ref="J435:L435" si="288">J454+J473+J490+J507+J523</f>
        <v>171866269</v>
      </c>
      <c r="K435" s="30">
        <f t="shared" ref="K435" si="289">K454+K473+K490+K507+K523</f>
        <v>182484480.5</v>
      </c>
      <c r="L435" s="30">
        <f t="shared" si="288"/>
        <v>89172644.930000007</v>
      </c>
      <c r="M435" s="30" t="e">
        <f t="shared" si="271"/>
        <v>#DIV/0!</v>
      </c>
    </row>
    <row r="436" spans="1:13" hidden="1" x14ac:dyDescent="0.25">
      <c r="A436" s="94"/>
      <c r="B436" s="35"/>
      <c r="C436" s="35"/>
      <c r="D436" s="35"/>
      <c r="E436" s="35"/>
      <c r="F436" s="35"/>
      <c r="G436" s="35"/>
      <c r="H436" s="97"/>
      <c r="I436" s="5">
        <v>810</v>
      </c>
      <c r="J436" s="30">
        <f t="shared" ref="J436:L436" si="290">J455+J474+J491+J508+J524</f>
        <v>1886933</v>
      </c>
      <c r="K436" s="30">
        <f t="shared" ref="K436" si="291">K455+K474+K491+K508+K524</f>
        <v>1886933</v>
      </c>
      <c r="L436" s="30">
        <f t="shared" si="290"/>
        <v>776034.84</v>
      </c>
      <c r="M436" s="30" t="e">
        <f t="shared" si="271"/>
        <v>#DIV/0!</v>
      </c>
    </row>
    <row r="437" spans="1:13" hidden="1" x14ac:dyDescent="0.25">
      <c r="A437" s="94"/>
      <c r="B437" s="35"/>
      <c r="C437" s="35"/>
      <c r="D437" s="35"/>
      <c r="E437" s="35"/>
      <c r="F437" s="35"/>
      <c r="G437" s="35"/>
      <c r="H437" s="97"/>
      <c r="I437" s="5">
        <v>830</v>
      </c>
      <c r="J437" s="30">
        <f t="shared" ref="J437:L437" si="292">J456+J475+J492+J509+J525</f>
        <v>0</v>
      </c>
      <c r="K437" s="30">
        <f t="shared" ref="K437" si="293">K456+K475+K492+K509+K525</f>
        <v>0</v>
      </c>
      <c r="L437" s="30">
        <f t="shared" si="292"/>
        <v>0</v>
      </c>
      <c r="M437" s="30" t="e">
        <f t="shared" si="271"/>
        <v>#DIV/0!</v>
      </c>
    </row>
    <row r="438" spans="1:13" hidden="1" x14ac:dyDescent="0.25">
      <c r="A438" s="94"/>
      <c r="B438" s="35"/>
      <c r="C438" s="35"/>
      <c r="D438" s="35"/>
      <c r="E438" s="5"/>
      <c r="F438" s="5"/>
      <c r="G438" s="5"/>
      <c r="H438" s="97"/>
      <c r="I438" s="5">
        <v>850</v>
      </c>
      <c r="J438" s="30">
        <f t="shared" ref="J438:L438" si="294">J457+J476+J493+J510+J526</f>
        <v>374444</v>
      </c>
      <c r="K438" s="30">
        <f t="shared" ref="K438" si="295">K457+K476+K493+K510+K526</f>
        <v>374444</v>
      </c>
      <c r="L438" s="30">
        <f t="shared" si="294"/>
        <v>265341.49</v>
      </c>
      <c r="M438" s="30" t="e">
        <f t="shared" si="271"/>
        <v>#DIV/0!</v>
      </c>
    </row>
    <row r="439" spans="1:13" hidden="1" x14ac:dyDescent="0.25">
      <c r="A439" s="94"/>
      <c r="B439" s="35"/>
      <c r="C439" s="35"/>
      <c r="D439" s="35"/>
      <c r="E439" s="5"/>
      <c r="F439" s="5"/>
      <c r="G439" s="5"/>
      <c r="H439" s="97"/>
      <c r="I439" s="5">
        <v>870</v>
      </c>
      <c r="J439" s="30">
        <f t="shared" ref="J439:L439" si="296">J458+J477+J494+J511+J527</f>
        <v>308432</v>
      </c>
      <c r="K439" s="30">
        <f t="shared" ref="K439" si="297">K458+K477+K494+K511+K527</f>
        <v>288432</v>
      </c>
      <c r="L439" s="30">
        <f t="shared" si="296"/>
        <v>0</v>
      </c>
      <c r="M439" s="30">
        <f t="shared" si="271"/>
        <v>0</v>
      </c>
    </row>
    <row r="440" spans="1:13" hidden="1" x14ac:dyDescent="0.25">
      <c r="A440" s="94"/>
      <c r="B440" s="35"/>
      <c r="C440" s="35"/>
      <c r="D440" s="35"/>
      <c r="E440" s="35"/>
      <c r="F440" s="35"/>
      <c r="G440" s="35"/>
      <c r="H440" s="94"/>
      <c r="I440" s="3" t="s">
        <v>283</v>
      </c>
      <c r="J440" s="30">
        <f t="shared" ref="J440:L440" si="298">J459</f>
        <v>340800</v>
      </c>
      <c r="K440" s="30">
        <f t="shared" ref="K440" si="299">K459</f>
        <v>340800</v>
      </c>
      <c r="L440" s="30">
        <f t="shared" si="298"/>
        <v>340800</v>
      </c>
      <c r="M440" s="30">
        <f t="shared" ref="M440" si="300">M459</f>
        <v>100</v>
      </c>
    </row>
    <row r="441" spans="1:13" hidden="1" x14ac:dyDescent="0.25">
      <c r="A441" s="94"/>
      <c r="B441" s="35"/>
      <c r="C441" s="35"/>
      <c r="D441" s="35"/>
      <c r="E441" s="35"/>
      <c r="F441" s="35"/>
      <c r="G441" s="35"/>
      <c r="H441" s="94"/>
      <c r="I441" s="3" t="s">
        <v>291</v>
      </c>
      <c r="J441" s="30">
        <f t="shared" ref="J441:L441" si="301">J495</f>
        <v>0</v>
      </c>
      <c r="K441" s="30">
        <f t="shared" ref="K441" si="302">K495</f>
        <v>0</v>
      </c>
      <c r="L441" s="30">
        <f t="shared" si="301"/>
        <v>0</v>
      </c>
      <c r="M441" s="58"/>
    </row>
    <row r="442" spans="1:13" hidden="1" x14ac:dyDescent="0.25">
      <c r="A442" s="75" t="s">
        <v>227</v>
      </c>
      <c r="E442" s="14"/>
      <c r="F442" s="14"/>
      <c r="G442" s="14"/>
      <c r="I442" s="14"/>
    </row>
    <row r="443" spans="1:13" hidden="1" x14ac:dyDescent="0.25">
      <c r="A443" s="10"/>
      <c r="B443" s="34"/>
      <c r="C443" s="34"/>
      <c r="D443" s="34"/>
      <c r="E443" s="34"/>
      <c r="F443" s="3"/>
      <c r="G443" s="3"/>
      <c r="H443" s="4"/>
      <c r="I443" s="3"/>
      <c r="J443" s="8">
        <f>J7-J444</f>
        <v>1153400</v>
      </c>
      <c r="K443" s="8">
        <f>K7-K444</f>
        <v>3735590</v>
      </c>
      <c r="L443" s="8">
        <f>L7-L444</f>
        <v>723013.20000000671</v>
      </c>
      <c r="M443" s="8" t="e">
        <f>M7-M444</f>
        <v>#DIV/0!</v>
      </c>
    </row>
    <row r="444" spans="1:13" hidden="1" x14ac:dyDescent="0.25">
      <c r="A444" s="94"/>
      <c r="B444" s="34"/>
      <c r="C444" s="34"/>
      <c r="D444" s="34"/>
      <c r="E444" s="34"/>
      <c r="F444" s="3"/>
      <c r="G444" s="3"/>
      <c r="H444" s="4"/>
      <c r="I444" s="3"/>
      <c r="J444" s="24">
        <f t="shared" ref="J444:L444" si="303">SUM(J445:J459)</f>
        <v>76331037.74000001</v>
      </c>
      <c r="K444" s="24">
        <f t="shared" ref="K444" si="304">SUM(K445:K459)</f>
        <v>76469316.74000001</v>
      </c>
      <c r="L444" s="24">
        <f t="shared" si="303"/>
        <v>26076304.569999997</v>
      </c>
      <c r="M444" s="24" t="e">
        <f t="shared" ref="M444" si="305">SUM(M445:M459)</f>
        <v>#DIV/0!</v>
      </c>
    </row>
    <row r="445" spans="1:13" hidden="1" x14ac:dyDescent="0.25">
      <c r="A445" s="94"/>
      <c r="B445" s="35"/>
      <c r="C445" s="35"/>
      <c r="D445" s="35"/>
      <c r="E445" s="35"/>
      <c r="F445" s="35"/>
      <c r="G445" s="35"/>
      <c r="H445" s="97"/>
      <c r="I445" s="5">
        <v>110</v>
      </c>
      <c r="J445" s="30">
        <f>J79+J216+J221+J229</f>
        <v>2118300</v>
      </c>
      <c r="K445" s="30">
        <f>K79+K216+K221+K229</f>
        <v>2118300</v>
      </c>
      <c r="L445" s="30">
        <f>L79+L216+L221+L229</f>
        <v>959672.21</v>
      </c>
      <c r="M445" s="30">
        <f>M79+M216+M221+M229</f>
        <v>239.20816621902082</v>
      </c>
    </row>
    <row r="446" spans="1:13" hidden="1" x14ac:dyDescent="0.25">
      <c r="A446" s="94"/>
      <c r="B446" s="35"/>
      <c r="C446" s="35"/>
      <c r="D446" s="35"/>
      <c r="E446" s="35"/>
      <c r="F446" s="35"/>
      <c r="G446" s="35"/>
      <c r="H446" s="97"/>
      <c r="I446" s="5">
        <v>120</v>
      </c>
      <c r="J446" s="30">
        <f>J12+J15+J40+J70+J115+J209</f>
        <v>16309796</v>
      </c>
      <c r="K446" s="30">
        <f>K12+K15+K40+K70+K115+K209</f>
        <v>16309796</v>
      </c>
      <c r="L446" s="30">
        <f>L12+L15+L40+L70+L115+L209</f>
        <v>6356788.7999999989</v>
      </c>
      <c r="M446" s="30">
        <f>M12+M15+M40+M70+M115+M209</f>
        <v>236.77880207156056</v>
      </c>
    </row>
    <row r="447" spans="1:13" hidden="1" x14ac:dyDescent="0.25">
      <c r="A447" s="94"/>
      <c r="B447" s="35"/>
      <c r="C447" s="35"/>
      <c r="D447" s="35"/>
      <c r="E447" s="35"/>
      <c r="F447" s="35"/>
      <c r="G447" s="35"/>
      <c r="H447" s="97"/>
      <c r="I447" s="5">
        <v>240</v>
      </c>
      <c r="J447" s="30">
        <f>J17+J28+J22+J32+J42+J47+J50+J53+J56+J72+J81+J86+J91+J101+J107+J117+J120+J125+J135+J152+J165+J168+J160+J186+J211+J218+J223+J231+J226</f>
        <v>10380206.199999999</v>
      </c>
      <c r="K447" s="30">
        <f>K17+K28+K22+K32+K42+K47+K50+K53+K56+K72+K81+K86+K91+K101+K107+K117+K120+K125+K135+K152+K165+K168+K160+K186+K211+K218+K223+K231+K226</f>
        <v>10380206.199999999</v>
      </c>
      <c r="L447" s="30">
        <f>L17+L28+L22+L32+L42+L47+L50+L53+L56+L72+L81+L86+L91+L101+L107+L117+L120+L125+L135+L152+L165+L168+L160+L186+L211+L218+L223+L231+L226</f>
        <v>3449522.4699999997</v>
      </c>
      <c r="M447" s="30" t="e">
        <f>M17+M28+M22+M32+M42+M47+M50+M53+M56+M72+M81+M91+M101+M107+M117+M120+M125+M135+M152+M165+M168+M160+M186+M211+M218+M223+M231+M226</f>
        <v>#DIV/0!</v>
      </c>
    </row>
    <row r="448" spans="1:13" hidden="1" x14ac:dyDescent="0.25">
      <c r="A448" s="94"/>
      <c r="B448" s="35"/>
      <c r="C448" s="35"/>
      <c r="D448" s="35"/>
      <c r="E448" s="35"/>
      <c r="F448" s="35"/>
      <c r="G448" s="35"/>
      <c r="H448" s="97"/>
      <c r="I448" s="5">
        <v>310</v>
      </c>
      <c r="J448" s="30"/>
      <c r="K448" s="30"/>
      <c r="L448" s="30"/>
      <c r="M448" s="30"/>
    </row>
    <row r="449" spans="1:13" hidden="1" x14ac:dyDescent="0.25">
      <c r="A449" s="94"/>
      <c r="B449" s="35"/>
      <c r="C449" s="35"/>
      <c r="D449" s="35"/>
      <c r="E449" s="35"/>
      <c r="F449" s="35"/>
      <c r="G449" s="35"/>
      <c r="H449" s="97"/>
      <c r="I449" s="5">
        <v>320</v>
      </c>
      <c r="J449" s="30">
        <f>J191+J195+J198</f>
        <v>3191806</v>
      </c>
      <c r="K449" s="30">
        <f>K191+K195+K198</f>
        <v>3211806</v>
      </c>
      <c r="L449" s="30">
        <f>L191+L195+L198</f>
        <v>1598884.92</v>
      </c>
      <c r="M449" s="30" t="e">
        <f>M191+M195+M198</f>
        <v>#DIV/0!</v>
      </c>
    </row>
    <row r="450" spans="1:13" hidden="1" x14ac:dyDescent="0.25">
      <c r="A450" s="94"/>
      <c r="B450" s="35"/>
      <c r="C450" s="35"/>
      <c r="D450" s="35"/>
      <c r="E450" s="35"/>
      <c r="F450" s="35"/>
      <c r="G450" s="35"/>
      <c r="H450" s="97"/>
      <c r="I450" s="5">
        <v>410</v>
      </c>
      <c r="J450" s="30">
        <f>J132+J141+J144+J205</f>
        <v>11243768</v>
      </c>
      <c r="K450" s="30">
        <f>K132+K141+K144+K205</f>
        <v>11243768</v>
      </c>
      <c r="L450" s="30">
        <f>L132+L141+L144+L205</f>
        <v>125000</v>
      </c>
      <c r="M450" s="30" t="e">
        <f>M132+M141+M144+M205</f>
        <v>#DIV/0!</v>
      </c>
    </row>
    <row r="451" spans="1:13" hidden="1" x14ac:dyDescent="0.25">
      <c r="A451" s="94"/>
      <c r="B451" s="35"/>
      <c r="C451" s="35"/>
      <c r="D451" s="35"/>
      <c r="E451" s="35"/>
      <c r="F451" s="35"/>
      <c r="G451" s="35"/>
      <c r="H451" s="97"/>
      <c r="I451" s="5">
        <v>510</v>
      </c>
      <c r="J451" s="35"/>
      <c r="K451" s="35"/>
      <c r="L451" s="35"/>
      <c r="M451" s="35"/>
    </row>
    <row r="452" spans="1:13" hidden="1" x14ac:dyDescent="0.25">
      <c r="A452" s="94"/>
      <c r="B452" s="35"/>
      <c r="C452" s="35"/>
      <c r="D452" s="35"/>
      <c r="E452" s="35"/>
      <c r="F452" s="35"/>
      <c r="G452" s="35"/>
      <c r="H452" s="97"/>
      <c r="I452" s="5">
        <v>530</v>
      </c>
      <c r="J452" s="30">
        <f>J44+J74</f>
        <v>991514</v>
      </c>
      <c r="K452" s="30">
        <f>K44+K74</f>
        <v>991514</v>
      </c>
      <c r="L452" s="30">
        <f>L44+L74</f>
        <v>495657</v>
      </c>
      <c r="M452" s="30">
        <f>M44+M74</f>
        <v>50</v>
      </c>
    </row>
    <row r="453" spans="1:13" hidden="1" x14ac:dyDescent="0.25">
      <c r="A453" s="94"/>
      <c r="B453" s="35"/>
      <c r="C453" s="35"/>
      <c r="D453" s="35"/>
      <c r="E453" s="35"/>
      <c r="F453" s="35"/>
      <c r="G453" s="35"/>
      <c r="H453" s="97"/>
      <c r="I453" s="5">
        <v>540</v>
      </c>
      <c r="J453" s="30">
        <f>J111+J128+J138</f>
        <v>6833852.54</v>
      </c>
      <c r="K453" s="30">
        <f>K111+K128+K138</f>
        <v>6833852.54</v>
      </c>
      <c r="L453" s="30">
        <f>L111+L128+L138</f>
        <v>1191560.4000000001</v>
      </c>
      <c r="M453" s="30">
        <f>M111+M128+M138</f>
        <v>158.85470762702772</v>
      </c>
    </row>
    <row r="454" spans="1:13" hidden="1" x14ac:dyDescent="0.25">
      <c r="A454" s="94"/>
      <c r="B454" s="35"/>
      <c r="C454" s="35"/>
      <c r="D454" s="35"/>
      <c r="E454" s="35"/>
      <c r="F454" s="35"/>
      <c r="G454" s="35"/>
      <c r="H454" s="97"/>
      <c r="I454" s="5">
        <v>610</v>
      </c>
      <c r="J454" s="30">
        <f>J62+J59+J154+J157+J170+J176+J149+J162+J173+J179+J182</f>
        <v>22708702</v>
      </c>
      <c r="K454" s="30">
        <f>K62+K59+K154+K157+K170+K176+K149+K162+K173+K179+K182</f>
        <v>22826981</v>
      </c>
      <c r="L454" s="30">
        <f>L62+L59+L154+L157+L170+L176+L149+L162+L173+L179+L182</f>
        <v>10526863.439999999</v>
      </c>
      <c r="M454" s="30" t="e">
        <f>M62+M59+M154+M157+M170+M176+M149+M162+M173+M179+M182</f>
        <v>#DIV/0!</v>
      </c>
    </row>
    <row r="455" spans="1:13" hidden="1" x14ac:dyDescent="0.25">
      <c r="A455" s="94"/>
      <c r="B455" s="35"/>
      <c r="C455" s="35"/>
      <c r="D455" s="35"/>
      <c r="E455" s="35"/>
      <c r="F455" s="35"/>
      <c r="G455" s="35"/>
      <c r="H455" s="97"/>
      <c r="I455" s="5">
        <v>810</v>
      </c>
      <c r="J455" s="30">
        <f>J94+J98</f>
        <v>1886933</v>
      </c>
      <c r="K455" s="30">
        <f>K94+K98</f>
        <v>1886933</v>
      </c>
      <c r="L455" s="30">
        <f>L94+L98</f>
        <v>776034.84</v>
      </c>
      <c r="M455" s="30" t="e">
        <f>M94+M98</f>
        <v>#DIV/0!</v>
      </c>
    </row>
    <row r="456" spans="1:13" hidden="1" x14ac:dyDescent="0.25">
      <c r="A456" s="94"/>
      <c r="B456" s="35"/>
      <c r="C456" s="35"/>
      <c r="D456" s="35"/>
      <c r="E456" s="35"/>
      <c r="F456" s="35"/>
      <c r="G456" s="35"/>
      <c r="H456" s="97"/>
      <c r="I456" s="5">
        <v>830</v>
      </c>
      <c r="J456" s="30">
        <f>J65</f>
        <v>0</v>
      </c>
      <c r="K456" s="30">
        <f>K65</f>
        <v>0</v>
      </c>
      <c r="L456" s="30">
        <f>L65</f>
        <v>0</v>
      </c>
      <c r="M456" s="30" t="e">
        <f>M65</f>
        <v>#DIV/0!</v>
      </c>
    </row>
    <row r="457" spans="1:13" hidden="1" x14ac:dyDescent="0.25">
      <c r="A457" s="94"/>
      <c r="B457" s="35"/>
      <c r="C457" s="35"/>
      <c r="D457" s="35"/>
      <c r="E457" s="5"/>
      <c r="F457" s="5"/>
      <c r="G457" s="5"/>
      <c r="H457" s="97"/>
      <c r="I457" s="5">
        <v>850</v>
      </c>
      <c r="J457" s="30">
        <f>J19+J25+J83+J104</f>
        <v>325360</v>
      </c>
      <c r="K457" s="30">
        <f>K19+K25+K83+K104</f>
        <v>325360</v>
      </c>
      <c r="L457" s="30">
        <f>L19+L25+L83+L104</f>
        <v>255520.49</v>
      </c>
      <c r="M457" s="30">
        <f>M19+M25+M83+M104</f>
        <v>295.06480794978017</v>
      </c>
    </row>
    <row r="458" spans="1:13" hidden="1" x14ac:dyDescent="0.25">
      <c r="A458" s="94"/>
      <c r="B458" s="35"/>
      <c r="C458" s="35"/>
      <c r="D458" s="35"/>
      <c r="E458" s="5"/>
      <c r="F458" s="5"/>
      <c r="G458" s="5"/>
      <c r="H458" s="97"/>
      <c r="I458" s="5">
        <v>870</v>
      </c>
      <c r="J458" s="30"/>
      <c r="K458" s="30"/>
      <c r="L458" s="30"/>
      <c r="M458" s="30"/>
    </row>
    <row r="459" spans="1:13" hidden="1" x14ac:dyDescent="0.25">
      <c r="A459" s="94"/>
      <c r="B459" s="35"/>
      <c r="C459" s="35"/>
      <c r="D459" s="35"/>
      <c r="E459" s="5"/>
      <c r="F459" s="5"/>
      <c r="G459" s="5"/>
      <c r="H459" s="97"/>
      <c r="I459" s="5">
        <v>880</v>
      </c>
      <c r="J459" s="30">
        <f>J36</f>
        <v>340800</v>
      </c>
      <c r="K459" s="30">
        <f>K36</f>
        <v>340800</v>
      </c>
      <c r="L459" s="30">
        <f>L36</f>
        <v>340800</v>
      </c>
      <c r="M459" s="30">
        <f>M36</f>
        <v>100</v>
      </c>
    </row>
    <row r="460" spans="1:13" hidden="1" x14ac:dyDescent="0.25">
      <c r="E460" s="14"/>
      <c r="F460" s="14"/>
      <c r="G460" s="14"/>
      <c r="I460" s="14"/>
    </row>
    <row r="461" spans="1:13" hidden="1" x14ac:dyDescent="0.25">
      <c r="A461" s="10" t="s">
        <v>241</v>
      </c>
      <c r="B461" s="35"/>
      <c r="C461" s="35"/>
      <c r="D461" s="35"/>
      <c r="E461" s="35"/>
      <c r="F461" s="35"/>
      <c r="G461" s="35"/>
      <c r="H461" s="94"/>
      <c r="I461" s="35"/>
      <c r="J461" s="35"/>
      <c r="K461" s="35"/>
      <c r="L461" s="35"/>
      <c r="M461" s="35"/>
    </row>
    <row r="462" spans="1:13" hidden="1" x14ac:dyDescent="0.25">
      <c r="A462" s="93"/>
      <c r="B462" s="93"/>
      <c r="C462" s="93"/>
      <c r="D462" s="93"/>
      <c r="E462" s="93"/>
      <c r="F462" s="4"/>
      <c r="G462" s="4"/>
      <c r="H462" s="4"/>
      <c r="I462" s="3"/>
      <c r="J462" s="30">
        <f>J232-J463</f>
        <v>158536</v>
      </c>
      <c r="K462" s="30">
        <f>K232-K463</f>
        <v>3170712.400000006</v>
      </c>
      <c r="L462" s="30">
        <f>L232-L463</f>
        <v>0</v>
      </c>
      <c r="M462" s="30" t="e">
        <f>M232-M463</f>
        <v>#DIV/0!</v>
      </c>
    </row>
    <row r="463" spans="1:13" s="32" customFormat="1" ht="14.25" hidden="1" x14ac:dyDescent="0.25">
      <c r="A463" s="12"/>
      <c r="B463" s="12"/>
      <c r="C463" s="12"/>
      <c r="D463" s="12"/>
      <c r="E463" s="12"/>
      <c r="F463" s="33"/>
      <c r="G463" s="33"/>
      <c r="H463" s="33"/>
      <c r="I463" s="27"/>
      <c r="J463" s="31">
        <f t="shared" ref="J463:L463" si="306">SUM(J464:J477)</f>
        <v>175280590.47</v>
      </c>
      <c r="K463" s="31">
        <f t="shared" ref="K463" si="307">SUM(K464:K477)</f>
        <v>185780522.97</v>
      </c>
      <c r="L463" s="31">
        <f t="shared" si="306"/>
        <v>90276080.020000011</v>
      </c>
      <c r="M463" s="31" t="e">
        <f t="shared" ref="M463" si="308">SUM(M464:M477)</f>
        <v>#DIV/0!</v>
      </c>
    </row>
    <row r="464" spans="1:13" ht="45" hidden="1" x14ac:dyDescent="0.25">
      <c r="A464" s="94" t="s">
        <v>7</v>
      </c>
      <c r="B464" s="35"/>
      <c r="C464" s="35"/>
      <c r="D464" s="35"/>
      <c r="E464" s="35"/>
      <c r="F464" s="35"/>
      <c r="G464" s="35"/>
      <c r="H464" s="97"/>
      <c r="I464" s="5">
        <v>110</v>
      </c>
      <c r="J464" s="30">
        <f t="shared" ref="J464:M464" si="309">J311</f>
        <v>19800</v>
      </c>
      <c r="K464" s="30">
        <f t="shared" ref="K464" si="310">K311</f>
        <v>19800</v>
      </c>
      <c r="L464" s="30">
        <f t="shared" si="309"/>
        <v>2400</v>
      </c>
      <c r="M464" s="30">
        <f t="shared" si="309"/>
        <v>12.121212121212121</v>
      </c>
    </row>
    <row r="465" spans="1:13" ht="60" hidden="1" x14ac:dyDescent="0.25">
      <c r="A465" s="94" t="s">
        <v>8</v>
      </c>
      <c r="B465" s="35"/>
      <c r="C465" s="35"/>
      <c r="D465" s="35"/>
      <c r="E465" s="35"/>
      <c r="F465" s="35"/>
      <c r="G465" s="35"/>
      <c r="H465" s="97"/>
      <c r="I465" s="5">
        <v>120</v>
      </c>
      <c r="J465" s="30">
        <f t="shared" ref="J465:M465" si="311">J317+J320+J349</f>
        <v>13540010.77</v>
      </c>
      <c r="K465" s="30">
        <f t="shared" ref="K465" si="312">K317+K320+K349</f>
        <v>13540010.77</v>
      </c>
      <c r="L465" s="30">
        <f t="shared" si="311"/>
        <v>6279535.0800000001</v>
      </c>
      <c r="M465" s="30">
        <f t="shared" si="311"/>
        <v>131.38858969805764</v>
      </c>
    </row>
    <row r="466" spans="1:13" ht="75" hidden="1" x14ac:dyDescent="0.25">
      <c r="A466" s="94" t="s">
        <v>9</v>
      </c>
      <c r="B466" s="35"/>
      <c r="C466" s="35"/>
      <c r="D466" s="35"/>
      <c r="E466" s="35"/>
      <c r="F466" s="35"/>
      <c r="G466" s="35"/>
      <c r="H466" s="97"/>
      <c r="I466" s="5">
        <v>240</v>
      </c>
      <c r="J466" s="30">
        <f>J237+J313+J322+J351+J354</f>
        <v>1411395</v>
      </c>
      <c r="K466" s="30">
        <f>K237+K313+K322+K351+K354</f>
        <v>1411395</v>
      </c>
      <c r="L466" s="30">
        <f>L237+L313+L322+L351+L354</f>
        <v>451816.85</v>
      </c>
      <c r="M466" s="30" t="e">
        <f>M237+M313+M322+M351+M354</f>
        <v>#DIV/0!</v>
      </c>
    </row>
    <row r="467" spans="1:13" hidden="1" x14ac:dyDescent="0.25">
      <c r="A467" s="94"/>
      <c r="B467" s="35"/>
      <c r="C467" s="35"/>
      <c r="D467" s="35"/>
      <c r="E467" s="35"/>
      <c r="F467" s="35"/>
      <c r="G467" s="35"/>
      <c r="H467" s="97"/>
      <c r="I467" s="5">
        <v>310</v>
      </c>
      <c r="J467" s="30">
        <f t="shared" ref="J467:M467" si="313">J341+J345</f>
        <v>6391259.4699999997</v>
      </c>
      <c r="K467" s="30">
        <f t="shared" ref="K467" si="314">K341+K345</f>
        <v>6391259.4699999997</v>
      </c>
      <c r="L467" s="30">
        <f t="shared" si="313"/>
        <v>2728189.47</v>
      </c>
      <c r="M467" s="30">
        <f t="shared" si="313"/>
        <v>51.012106366480367</v>
      </c>
    </row>
    <row r="468" spans="1:13" hidden="1" x14ac:dyDescent="0.25">
      <c r="A468" s="94"/>
      <c r="B468" s="35"/>
      <c r="C468" s="35"/>
      <c r="D468" s="35"/>
      <c r="E468" s="35"/>
      <c r="F468" s="35"/>
      <c r="G468" s="35"/>
      <c r="H468" s="97"/>
      <c r="I468" s="5">
        <v>320</v>
      </c>
      <c r="J468" s="30">
        <f t="shared" ref="J468:L468" si="315">J324+J329+J334+J338+J342</f>
        <v>4714474.2300000004</v>
      </c>
      <c r="K468" s="30">
        <f t="shared" ref="K468" si="316">K324+K329+K334+K338+K342</f>
        <v>4714474.2300000004</v>
      </c>
      <c r="L468" s="30">
        <f t="shared" si="315"/>
        <v>2158536.13</v>
      </c>
      <c r="M468" s="30">
        <f>M329+M334+M338+M342</f>
        <v>153.7581109746429</v>
      </c>
    </row>
    <row r="469" spans="1:13" hidden="1" x14ac:dyDescent="0.25">
      <c r="A469" s="94"/>
      <c r="B469" s="35"/>
      <c r="C469" s="35"/>
      <c r="D469" s="35"/>
      <c r="E469" s="35"/>
      <c r="F469" s="35"/>
      <c r="G469" s="35"/>
      <c r="H469" s="97"/>
      <c r="I469" s="5">
        <v>410</v>
      </c>
      <c r="J469" s="30"/>
      <c r="K469" s="30"/>
      <c r="L469" s="30"/>
      <c r="M469" s="30"/>
    </row>
    <row r="470" spans="1:13" hidden="1" x14ac:dyDescent="0.25">
      <c r="A470" s="94"/>
      <c r="B470" s="35"/>
      <c r="C470" s="35"/>
      <c r="D470" s="35"/>
      <c r="E470" s="35"/>
      <c r="F470" s="35"/>
      <c r="G470" s="35"/>
      <c r="H470" s="97"/>
      <c r="I470" s="5">
        <v>510</v>
      </c>
      <c r="J470" s="35"/>
      <c r="K470" s="35"/>
      <c r="L470" s="35"/>
      <c r="M470" s="35"/>
    </row>
    <row r="471" spans="1:13" hidden="1" x14ac:dyDescent="0.25">
      <c r="A471" s="94"/>
      <c r="B471" s="35"/>
      <c r="C471" s="35"/>
      <c r="D471" s="35"/>
      <c r="E471" s="35"/>
      <c r="F471" s="35"/>
      <c r="G471" s="35"/>
      <c r="H471" s="97"/>
      <c r="I471" s="5">
        <v>530</v>
      </c>
      <c r="J471" s="35"/>
      <c r="K471" s="35"/>
      <c r="L471" s="35"/>
      <c r="M471" s="35"/>
    </row>
    <row r="472" spans="1:13" hidden="1" x14ac:dyDescent="0.25">
      <c r="A472" s="94"/>
      <c r="B472" s="35"/>
      <c r="C472" s="35"/>
      <c r="D472" s="35"/>
      <c r="E472" s="35"/>
      <c r="F472" s="35"/>
      <c r="G472" s="35"/>
      <c r="H472" s="97"/>
      <c r="I472" s="5">
        <v>540</v>
      </c>
      <c r="J472" s="35"/>
      <c r="K472" s="35"/>
      <c r="L472" s="35"/>
      <c r="M472" s="35"/>
    </row>
    <row r="473" spans="1:13" hidden="1" x14ac:dyDescent="0.25">
      <c r="A473" s="94"/>
      <c r="B473" s="35"/>
      <c r="C473" s="35"/>
      <c r="D473" s="35"/>
      <c r="E473" s="35"/>
      <c r="F473" s="35"/>
      <c r="G473" s="35"/>
      <c r="H473" s="97"/>
      <c r="I473" s="5">
        <v>610</v>
      </c>
      <c r="J473" s="30">
        <f>J245+J251+J242+J248+J254+J257+J264+J270+J261+J267+J273+J276+J279+J282+J285+J288+J295+J298+J301+J304+J307</f>
        <v>149157567</v>
      </c>
      <c r="K473" s="30">
        <f>K245+K251+K242+K248+K254+K257+K264+K270+K261+K267+K273+K276+K279+K282+K285+K288+K295+K298+K301+K304+K307</f>
        <v>159657499.5</v>
      </c>
      <c r="L473" s="30">
        <f>L245+L251+L242+L248+L254+L257+L264+L270+L261+L267+L273+L276+L279+L282+L285+L288+L295+L298+L301+L304+L307</f>
        <v>78645781.49000001</v>
      </c>
      <c r="M473" s="30" t="e">
        <f>M245+M251+M242+M248+M254+M257+M264+M270+M261+M267+M273+M276+M285+M288+M295+M298+M301+M304+M307</f>
        <v>#DIV/0!</v>
      </c>
    </row>
    <row r="474" spans="1:13" hidden="1" x14ac:dyDescent="0.25">
      <c r="A474" s="94"/>
      <c r="B474" s="35"/>
      <c r="C474" s="35"/>
      <c r="D474" s="35"/>
      <c r="E474" s="35"/>
      <c r="F474" s="35"/>
      <c r="G474" s="35"/>
      <c r="H474" s="97"/>
      <c r="I474" s="5">
        <v>810</v>
      </c>
      <c r="J474" s="30"/>
      <c r="K474" s="30"/>
      <c r="L474" s="30"/>
      <c r="M474" s="30"/>
    </row>
    <row r="475" spans="1:13" hidden="1" x14ac:dyDescent="0.25">
      <c r="A475" s="94"/>
      <c r="B475" s="35"/>
      <c r="C475" s="35"/>
      <c r="D475" s="35"/>
      <c r="E475" s="35"/>
      <c r="F475" s="35"/>
      <c r="G475" s="35"/>
      <c r="H475" s="97"/>
      <c r="I475" s="5">
        <v>830</v>
      </c>
      <c r="J475" s="30"/>
      <c r="K475" s="30"/>
      <c r="L475" s="30"/>
      <c r="M475" s="30"/>
    </row>
    <row r="476" spans="1:13" hidden="1" x14ac:dyDescent="0.25">
      <c r="A476" s="94"/>
      <c r="B476" s="35"/>
      <c r="C476" s="35"/>
      <c r="D476" s="35"/>
      <c r="E476" s="5"/>
      <c r="F476" s="5"/>
      <c r="G476" s="5"/>
      <c r="H476" s="97"/>
      <c r="I476" s="5">
        <v>850</v>
      </c>
      <c r="J476" s="30">
        <f t="shared" ref="J476:M476" si="317">J326</f>
        <v>46084</v>
      </c>
      <c r="K476" s="30">
        <f t="shared" ref="K476" si="318">K326</f>
        <v>46084</v>
      </c>
      <c r="L476" s="30">
        <f t="shared" si="317"/>
        <v>9821</v>
      </c>
      <c r="M476" s="30">
        <f t="shared" si="317"/>
        <v>21.311084107282355</v>
      </c>
    </row>
    <row r="477" spans="1:13" hidden="1" x14ac:dyDescent="0.25">
      <c r="A477" s="94"/>
      <c r="B477" s="35"/>
      <c r="C477" s="35"/>
      <c r="D477" s="35"/>
      <c r="E477" s="5"/>
      <c r="F477" s="5"/>
      <c r="G477" s="5"/>
      <c r="H477" s="97"/>
      <c r="I477" s="5">
        <v>870</v>
      </c>
      <c r="J477" s="30"/>
      <c r="K477" s="30"/>
      <c r="L477" s="30"/>
      <c r="M477" s="30"/>
    </row>
    <row r="478" spans="1:13" hidden="1" x14ac:dyDescent="0.25">
      <c r="E478" s="14"/>
      <c r="F478" s="14"/>
      <c r="G478" s="14"/>
      <c r="I478" s="14"/>
    </row>
    <row r="479" spans="1:13" hidden="1" x14ac:dyDescent="0.25">
      <c r="A479" s="93"/>
      <c r="B479" s="93"/>
      <c r="C479" s="93"/>
      <c r="D479" s="93"/>
      <c r="E479" s="93"/>
      <c r="F479" s="4"/>
      <c r="G479" s="4"/>
      <c r="H479" s="4"/>
      <c r="I479" s="3"/>
      <c r="J479" s="30">
        <f t="shared" ref="J479:M479" si="319">J355-J480</f>
        <v>0</v>
      </c>
      <c r="K479" s="30">
        <f t="shared" ref="K479" si="320">K355-K480</f>
        <v>0</v>
      </c>
      <c r="L479" s="30">
        <f t="shared" si="319"/>
        <v>0</v>
      </c>
      <c r="M479" s="30" t="e">
        <f t="shared" si="319"/>
        <v>#DIV/0!</v>
      </c>
    </row>
    <row r="480" spans="1:13" s="32" customFormat="1" ht="28.5" hidden="1" x14ac:dyDescent="0.25">
      <c r="A480" s="12" t="s">
        <v>242</v>
      </c>
      <c r="B480" s="12"/>
      <c r="C480" s="12"/>
      <c r="D480" s="12"/>
      <c r="E480" s="12"/>
      <c r="F480" s="33"/>
      <c r="G480" s="33"/>
      <c r="H480" s="33"/>
      <c r="I480" s="27"/>
      <c r="J480" s="31">
        <f t="shared" ref="J480:L480" si="321">SUM(J481:J495)</f>
        <v>8677132</v>
      </c>
      <c r="K480" s="31">
        <f t="shared" ref="K480" si="322">SUM(K481:K495)</f>
        <v>8657132</v>
      </c>
      <c r="L480" s="31">
        <f t="shared" si="321"/>
        <v>3741396.48</v>
      </c>
      <c r="M480" s="31" t="e">
        <f t="shared" ref="M480" si="323">SUM(M481:M495)</f>
        <v>#DIV/0!</v>
      </c>
    </row>
    <row r="481" spans="1:13" ht="45" hidden="1" x14ac:dyDescent="0.25">
      <c r="A481" s="94" t="s">
        <v>7</v>
      </c>
      <c r="B481" s="35"/>
      <c r="C481" s="35"/>
      <c r="D481" s="35"/>
      <c r="E481" s="35"/>
      <c r="F481" s="35"/>
      <c r="G481" s="35"/>
      <c r="H481" s="97"/>
      <c r="I481" s="5">
        <v>110</v>
      </c>
      <c r="J481" s="30"/>
      <c r="K481" s="30"/>
      <c r="L481" s="30"/>
      <c r="M481" s="30"/>
    </row>
    <row r="482" spans="1:13" ht="60" hidden="1" x14ac:dyDescent="0.25">
      <c r="A482" s="94" t="s">
        <v>8</v>
      </c>
      <c r="B482" s="35"/>
      <c r="C482" s="35"/>
      <c r="D482" s="35"/>
      <c r="E482" s="35"/>
      <c r="F482" s="35"/>
      <c r="G482" s="35"/>
      <c r="H482" s="97"/>
      <c r="I482" s="5">
        <v>120</v>
      </c>
      <c r="J482" s="30">
        <f t="shared" ref="J482:M482" si="324">J360</f>
        <v>4747952</v>
      </c>
      <c r="K482" s="30">
        <f t="shared" ref="K482" si="325">K360</f>
        <v>4747952</v>
      </c>
      <c r="L482" s="30">
        <f t="shared" si="324"/>
        <v>1990836.5</v>
      </c>
      <c r="M482" s="30">
        <f t="shared" si="324"/>
        <v>41.930426002621765</v>
      </c>
    </row>
    <row r="483" spans="1:13" ht="75" hidden="1" x14ac:dyDescent="0.25">
      <c r="A483" s="94" t="s">
        <v>9</v>
      </c>
      <c r="B483" s="35"/>
      <c r="C483" s="35"/>
      <c r="D483" s="35"/>
      <c r="E483" s="35"/>
      <c r="F483" s="35"/>
      <c r="G483" s="35"/>
      <c r="H483" s="97"/>
      <c r="I483" s="5">
        <v>240</v>
      </c>
      <c r="J483" s="30">
        <f t="shared" ref="J483:M483" si="326">J362+J367</f>
        <v>389748</v>
      </c>
      <c r="K483" s="30">
        <f t="shared" ref="K483" si="327">K362+K367</f>
        <v>389748</v>
      </c>
      <c r="L483" s="30">
        <f t="shared" si="326"/>
        <v>136559.98000000001</v>
      </c>
      <c r="M483" s="30">
        <f t="shared" si="326"/>
        <v>35.255114264175887</v>
      </c>
    </row>
    <row r="484" spans="1:13" hidden="1" x14ac:dyDescent="0.25">
      <c r="A484" s="73"/>
      <c r="B484" s="60"/>
      <c r="C484" s="60"/>
      <c r="D484" s="60"/>
      <c r="E484" s="60"/>
      <c r="F484" s="60"/>
      <c r="G484" s="60"/>
      <c r="H484" s="98"/>
      <c r="I484" s="61">
        <v>310</v>
      </c>
      <c r="J484" s="62"/>
      <c r="K484" s="62"/>
      <c r="L484" s="62"/>
      <c r="M484" s="62"/>
    </row>
    <row r="485" spans="1:13" hidden="1" x14ac:dyDescent="0.25">
      <c r="A485" s="94"/>
      <c r="B485" s="35"/>
      <c r="C485" s="35"/>
      <c r="D485" s="35"/>
      <c r="E485" s="35"/>
      <c r="F485" s="35"/>
      <c r="G485" s="35"/>
      <c r="H485" s="97"/>
      <c r="I485" s="5">
        <v>320</v>
      </c>
      <c r="J485" s="30"/>
      <c r="K485" s="30"/>
      <c r="L485" s="30"/>
      <c r="M485" s="30"/>
    </row>
    <row r="486" spans="1:13" hidden="1" x14ac:dyDescent="0.25">
      <c r="A486" s="94"/>
      <c r="B486" s="35"/>
      <c r="C486" s="35"/>
      <c r="D486" s="35"/>
      <c r="E486" s="35"/>
      <c r="F486" s="35"/>
      <c r="G486" s="35"/>
      <c r="H486" s="97"/>
      <c r="I486" s="5">
        <v>410</v>
      </c>
      <c r="J486" s="30"/>
      <c r="K486" s="30"/>
      <c r="L486" s="30"/>
      <c r="M486" s="30"/>
    </row>
    <row r="487" spans="1:13" hidden="1" x14ac:dyDescent="0.25">
      <c r="A487" s="94"/>
      <c r="B487" s="35"/>
      <c r="C487" s="35"/>
      <c r="D487" s="35"/>
      <c r="E487" s="35"/>
      <c r="F487" s="35"/>
      <c r="G487" s="35"/>
      <c r="H487" s="97"/>
      <c r="I487" s="5">
        <v>510</v>
      </c>
      <c r="J487" s="30">
        <f t="shared" ref="J487:M487" si="328">J376+J380</f>
        <v>3228000</v>
      </c>
      <c r="K487" s="30">
        <f t="shared" ref="K487" si="329">K376+K380</f>
        <v>3228000</v>
      </c>
      <c r="L487" s="30">
        <f t="shared" si="328"/>
        <v>1614000</v>
      </c>
      <c r="M487" s="30">
        <f t="shared" si="328"/>
        <v>100.00019472527472</v>
      </c>
    </row>
    <row r="488" spans="1:13" hidden="1" x14ac:dyDescent="0.25">
      <c r="A488" s="94"/>
      <c r="B488" s="35"/>
      <c r="C488" s="35"/>
      <c r="D488" s="35"/>
      <c r="E488" s="35"/>
      <c r="F488" s="35"/>
      <c r="G488" s="35"/>
      <c r="H488" s="97"/>
      <c r="I488" s="5">
        <v>530</v>
      </c>
      <c r="J488" s="30"/>
      <c r="K488" s="30"/>
      <c r="L488" s="30"/>
      <c r="M488" s="30"/>
    </row>
    <row r="489" spans="1:13" hidden="1" x14ac:dyDescent="0.25">
      <c r="A489" s="94"/>
      <c r="B489" s="35"/>
      <c r="C489" s="35"/>
      <c r="D489" s="35"/>
      <c r="E489" s="35"/>
      <c r="F489" s="35"/>
      <c r="G489" s="35"/>
      <c r="H489" s="97"/>
      <c r="I489" s="5">
        <v>540</v>
      </c>
      <c r="J489" s="30"/>
      <c r="K489" s="30"/>
      <c r="L489" s="30"/>
      <c r="M489" s="30"/>
    </row>
    <row r="490" spans="1:13" hidden="1" x14ac:dyDescent="0.25">
      <c r="A490" s="94"/>
      <c r="B490" s="35"/>
      <c r="C490" s="35"/>
      <c r="D490" s="35"/>
      <c r="E490" s="35"/>
      <c r="F490" s="35"/>
      <c r="G490" s="35"/>
      <c r="H490" s="97"/>
      <c r="I490" s="5">
        <v>610</v>
      </c>
      <c r="J490" s="30"/>
      <c r="K490" s="30"/>
      <c r="L490" s="30"/>
      <c r="M490" s="30"/>
    </row>
    <row r="491" spans="1:13" hidden="1" x14ac:dyDescent="0.25">
      <c r="A491" s="94"/>
      <c r="B491" s="35"/>
      <c r="C491" s="35"/>
      <c r="D491" s="35"/>
      <c r="E491" s="35"/>
      <c r="F491" s="35"/>
      <c r="G491" s="35"/>
      <c r="H491" s="97"/>
      <c r="I491" s="5">
        <v>810</v>
      </c>
      <c r="J491" s="30"/>
      <c r="K491" s="30"/>
      <c r="L491" s="30"/>
      <c r="M491" s="30"/>
    </row>
    <row r="492" spans="1:13" hidden="1" x14ac:dyDescent="0.25">
      <c r="A492" s="94"/>
      <c r="B492" s="35"/>
      <c r="C492" s="35"/>
      <c r="D492" s="35"/>
      <c r="E492" s="35"/>
      <c r="F492" s="35"/>
      <c r="G492" s="35"/>
      <c r="H492" s="97"/>
      <c r="I492" s="5">
        <v>830</v>
      </c>
      <c r="J492" s="30"/>
      <c r="K492" s="30"/>
      <c r="L492" s="30"/>
      <c r="M492" s="30"/>
    </row>
    <row r="493" spans="1:13" hidden="1" x14ac:dyDescent="0.25">
      <c r="A493" s="94"/>
      <c r="B493" s="35"/>
      <c r="C493" s="35"/>
      <c r="D493" s="35"/>
      <c r="E493" s="5"/>
      <c r="F493" s="5"/>
      <c r="G493" s="5"/>
      <c r="H493" s="97"/>
      <c r="I493" s="5">
        <v>850</v>
      </c>
      <c r="J493" s="30">
        <f t="shared" ref="J493:M493" si="330">J364</f>
        <v>3000</v>
      </c>
      <c r="K493" s="30">
        <f t="shared" ref="K493" si="331">K364</f>
        <v>3000</v>
      </c>
      <c r="L493" s="30">
        <f t="shared" si="330"/>
        <v>0</v>
      </c>
      <c r="M493" s="30">
        <f t="shared" si="330"/>
        <v>0</v>
      </c>
    </row>
    <row r="494" spans="1:13" hidden="1" x14ac:dyDescent="0.25">
      <c r="A494" s="94"/>
      <c r="B494" s="35"/>
      <c r="C494" s="35"/>
      <c r="D494" s="35"/>
      <c r="E494" s="5"/>
      <c r="F494" s="5"/>
      <c r="G494" s="5"/>
      <c r="H494" s="97"/>
      <c r="I494" s="5">
        <v>870</v>
      </c>
      <c r="J494" s="30">
        <f t="shared" ref="J494:M494" si="332">J371</f>
        <v>308432</v>
      </c>
      <c r="K494" s="30">
        <f t="shared" ref="K494" si="333">K371</f>
        <v>288432</v>
      </c>
      <c r="L494" s="30">
        <f t="shared" si="332"/>
        <v>0</v>
      </c>
      <c r="M494" s="30">
        <f t="shared" si="332"/>
        <v>0</v>
      </c>
    </row>
    <row r="495" spans="1:13" hidden="1" x14ac:dyDescent="0.25">
      <c r="A495" s="7"/>
      <c r="B495" s="30"/>
      <c r="C495" s="30"/>
      <c r="D495" s="30"/>
      <c r="E495" s="30"/>
      <c r="F495" s="30"/>
      <c r="G495" s="30"/>
      <c r="H495" s="7"/>
      <c r="I495" s="68">
        <v>999</v>
      </c>
      <c r="J495" s="30">
        <f t="shared" ref="J495:M495" si="334">J384</f>
        <v>0</v>
      </c>
      <c r="K495" s="30">
        <f t="shared" ref="K495" si="335">K384</f>
        <v>0</v>
      </c>
      <c r="L495" s="30">
        <f t="shared" si="334"/>
        <v>0</v>
      </c>
      <c r="M495" s="30" t="e">
        <f t="shared" si="334"/>
        <v>#DIV/0!</v>
      </c>
    </row>
    <row r="496" spans="1:13" hidden="1" x14ac:dyDescent="0.25">
      <c r="A496" s="94"/>
      <c r="B496" s="35"/>
      <c r="C496" s="35"/>
      <c r="D496" s="35"/>
      <c r="E496" s="35"/>
      <c r="F496" s="35"/>
      <c r="G496" s="35"/>
      <c r="H496" s="94"/>
      <c r="I496" s="35"/>
      <c r="J496" s="30">
        <f t="shared" ref="J496:M496" si="336">J497-J385</f>
        <v>0</v>
      </c>
      <c r="K496" s="30">
        <f t="shared" ref="K496" si="337">K497-K385</f>
        <v>0</v>
      </c>
      <c r="L496" s="30">
        <f t="shared" si="336"/>
        <v>0</v>
      </c>
      <c r="M496" s="30" t="e">
        <f t="shared" si="336"/>
        <v>#DIV/0!</v>
      </c>
    </row>
    <row r="497" spans="1:13" s="45" customFormat="1" ht="14.25" hidden="1" x14ac:dyDescent="0.25">
      <c r="A497" s="10" t="s">
        <v>243</v>
      </c>
      <c r="B497" s="34"/>
      <c r="C497" s="34"/>
      <c r="D497" s="34"/>
      <c r="E497" s="34"/>
      <c r="F497" s="34"/>
      <c r="G497" s="23"/>
      <c r="H497" s="38"/>
      <c r="I497" s="23"/>
      <c r="J497" s="36">
        <f t="shared" ref="J497:L497" si="338">SUM(J498:J511)</f>
        <v>325500</v>
      </c>
      <c r="K497" s="36">
        <f t="shared" ref="K497" si="339">SUM(K498:K511)</f>
        <v>325500</v>
      </c>
      <c r="L497" s="36">
        <f t="shared" si="338"/>
        <v>122059.04999999999</v>
      </c>
      <c r="M497" s="36" t="e">
        <f t="shared" ref="M497" si="340">SUM(M498:M511)</f>
        <v>#DIV/0!</v>
      </c>
    </row>
    <row r="498" spans="1:13" ht="45" hidden="1" x14ac:dyDescent="0.25">
      <c r="A498" s="94" t="s">
        <v>7</v>
      </c>
      <c r="B498" s="35"/>
      <c r="C498" s="35"/>
      <c r="D498" s="35"/>
      <c r="E498" s="35"/>
      <c r="F498" s="35"/>
      <c r="G498" s="35"/>
      <c r="H498" s="97"/>
      <c r="I498" s="5">
        <v>110</v>
      </c>
      <c r="J498" s="30"/>
      <c r="K498" s="30"/>
      <c r="L498" s="30"/>
      <c r="M498" s="30"/>
    </row>
    <row r="499" spans="1:13" ht="60" hidden="1" x14ac:dyDescent="0.25">
      <c r="A499" s="94" t="s">
        <v>8</v>
      </c>
      <c r="B499" s="35"/>
      <c r="C499" s="35"/>
      <c r="D499" s="35"/>
      <c r="E499" s="35"/>
      <c r="F499" s="35"/>
      <c r="G499" s="35"/>
      <c r="H499" s="97"/>
      <c r="I499" s="5">
        <v>120</v>
      </c>
      <c r="J499" s="30">
        <f t="shared" ref="J499:M499" si="341">J390</f>
        <v>268800</v>
      </c>
      <c r="K499" s="30">
        <f t="shared" ref="K499" si="342">K390</f>
        <v>268800</v>
      </c>
      <c r="L499" s="30">
        <f t="shared" si="341"/>
        <v>110275.98999999999</v>
      </c>
      <c r="M499" s="30">
        <f t="shared" si="341"/>
        <v>41.025293898809522</v>
      </c>
    </row>
    <row r="500" spans="1:13" ht="75" hidden="1" x14ac:dyDescent="0.25">
      <c r="A500" s="94" t="s">
        <v>9</v>
      </c>
      <c r="B500" s="35"/>
      <c r="C500" s="35"/>
      <c r="D500" s="35"/>
      <c r="E500" s="35"/>
      <c r="F500" s="35"/>
      <c r="G500" s="35"/>
      <c r="H500" s="97"/>
      <c r="I500" s="5">
        <v>240</v>
      </c>
      <c r="J500" s="30">
        <f t="shared" ref="J500:M500" si="343">J392</f>
        <v>56700</v>
      </c>
      <c r="K500" s="30">
        <f t="shared" ref="K500" si="344">K392</f>
        <v>56700</v>
      </c>
      <c r="L500" s="30">
        <f t="shared" si="343"/>
        <v>11783.06</v>
      </c>
      <c r="M500" s="30">
        <f t="shared" si="343"/>
        <v>20.781410934744269</v>
      </c>
    </row>
    <row r="501" spans="1:13" hidden="1" x14ac:dyDescent="0.25">
      <c r="A501" s="94"/>
      <c r="B501" s="35"/>
      <c r="C501" s="35"/>
      <c r="D501" s="35"/>
      <c r="E501" s="35"/>
      <c r="F501" s="35"/>
      <c r="G501" s="35"/>
      <c r="H501" s="97"/>
      <c r="I501" s="5">
        <v>310</v>
      </c>
      <c r="J501" s="30"/>
      <c r="K501" s="30"/>
      <c r="L501" s="30"/>
      <c r="M501" s="30"/>
    </row>
    <row r="502" spans="1:13" hidden="1" x14ac:dyDescent="0.25">
      <c r="A502" s="94"/>
      <c r="B502" s="35"/>
      <c r="C502" s="35"/>
      <c r="D502" s="35"/>
      <c r="E502" s="35"/>
      <c r="F502" s="35"/>
      <c r="G502" s="35"/>
      <c r="H502" s="97"/>
      <c r="I502" s="5">
        <v>320</v>
      </c>
      <c r="J502" s="30"/>
      <c r="K502" s="30"/>
      <c r="L502" s="30"/>
      <c r="M502" s="30"/>
    </row>
    <row r="503" spans="1:13" hidden="1" x14ac:dyDescent="0.25">
      <c r="A503" s="94"/>
      <c r="B503" s="35"/>
      <c r="C503" s="35"/>
      <c r="D503" s="35"/>
      <c r="E503" s="35"/>
      <c r="F503" s="35"/>
      <c r="G503" s="35"/>
      <c r="H503" s="97"/>
      <c r="I503" s="5">
        <v>410</v>
      </c>
      <c r="J503" s="30"/>
      <c r="K503" s="30"/>
      <c r="L503" s="30"/>
      <c r="M503" s="30"/>
    </row>
    <row r="504" spans="1:13" hidden="1" x14ac:dyDescent="0.25">
      <c r="A504" s="94"/>
      <c r="B504" s="35"/>
      <c r="C504" s="35"/>
      <c r="D504" s="35"/>
      <c r="E504" s="35"/>
      <c r="F504" s="35"/>
      <c r="G504" s="35"/>
      <c r="H504" s="97"/>
      <c r="I504" s="5">
        <v>510</v>
      </c>
      <c r="J504" s="35"/>
      <c r="K504" s="35"/>
      <c r="L504" s="35"/>
      <c r="M504" s="35"/>
    </row>
    <row r="505" spans="1:13" hidden="1" x14ac:dyDescent="0.25">
      <c r="A505" s="94"/>
      <c r="B505" s="35"/>
      <c r="C505" s="35"/>
      <c r="D505" s="35"/>
      <c r="E505" s="35"/>
      <c r="F505" s="35"/>
      <c r="G505" s="35"/>
      <c r="H505" s="97"/>
      <c r="I505" s="5">
        <v>530</v>
      </c>
      <c r="J505" s="30"/>
      <c r="K505" s="30"/>
      <c r="L505" s="30"/>
      <c r="M505" s="30"/>
    </row>
    <row r="506" spans="1:13" hidden="1" x14ac:dyDescent="0.25">
      <c r="A506" s="94"/>
      <c r="B506" s="35"/>
      <c r="C506" s="35"/>
      <c r="D506" s="35"/>
      <c r="E506" s="35"/>
      <c r="F506" s="35"/>
      <c r="G506" s="35"/>
      <c r="H506" s="97"/>
      <c r="I506" s="5">
        <v>540</v>
      </c>
      <c r="J506" s="30"/>
      <c r="K506" s="30"/>
      <c r="L506" s="30"/>
      <c r="M506" s="30"/>
    </row>
    <row r="507" spans="1:13" hidden="1" x14ac:dyDescent="0.25">
      <c r="A507" s="94"/>
      <c r="B507" s="35"/>
      <c r="C507" s="35"/>
      <c r="D507" s="35"/>
      <c r="E507" s="35"/>
      <c r="F507" s="35"/>
      <c r="G507" s="35"/>
      <c r="H507" s="97"/>
      <c r="I507" s="5">
        <v>610</v>
      </c>
      <c r="J507" s="30"/>
      <c r="K507" s="30"/>
      <c r="L507" s="30"/>
      <c r="M507" s="30"/>
    </row>
    <row r="508" spans="1:13" hidden="1" x14ac:dyDescent="0.25">
      <c r="A508" s="94"/>
      <c r="B508" s="35"/>
      <c r="C508" s="35"/>
      <c r="D508" s="35"/>
      <c r="E508" s="35"/>
      <c r="F508" s="35"/>
      <c r="G508" s="35"/>
      <c r="H508" s="97"/>
      <c r="I508" s="5">
        <v>810</v>
      </c>
      <c r="J508" s="30"/>
      <c r="K508" s="30"/>
      <c r="L508" s="30"/>
      <c r="M508" s="30"/>
    </row>
    <row r="509" spans="1:13" hidden="1" x14ac:dyDescent="0.25">
      <c r="A509" s="94"/>
      <c r="B509" s="35"/>
      <c r="C509" s="35"/>
      <c r="D509" s="35"/>
      <c r="E509" s="35"/>
      <c r="F509" s="35"/>
      <c r="G509" s="35"/>
      <c r="H509" s="97"/>
      <c r="I509" s="5">
        <v>830</v>
      </c>
      <c r="J509" s="30"/>
      <c r="K509" s="30"/>
      <c r="L509" s="30"/>
      <c r="M509" s="30"/>
    </row>
    <row r="510" spans="1:13" hidden="1" x14ac:dyDescent="0.25">
      <c r="A510" s="94"/>
      <c r="B510" s="35"/>
      <c r="C510" s="35"/>
      <c r="D510" s="35"/>
      <c r="E510" s="5"/>
      <c r="F510" s="5"/>
      <c r="G510" s="5"/>
      <c r="H510" s="97"/>
      <c r="I510" s="5">
        <v>850</v>
      </c>
      <c r="J510" s="30">
        <f t="shared" ref="J510:M510" si="345">J394</f>
        <v>0</v>
      </c>
      <c r="K510" s="30">
        <f t="shared" ref="K510" si="346">K394</f>
        <v>0</v>
      </c>
      <c r="L510" s="30">
        <f t="shared" si="345"/>
        <v>0</v>
      </c>
      <c r="M510" s="30" t="e">
        <f t="shared" si="345"/>
        <v>#DIV/0!</v>
      </c>
    </row>
    <row r="511" spans="1:13" hidden="1" x14ac:dyDescent="0.25">
      <c r="A511" s="94"/>
      <c r="B511" s="35"/>
      <c r="C511" s="35"/>
      <c r="D511" s="35"/>
      <c r="E511" s="5"/>
      <c r="F511" s="5"/>
      <c r="G511" s="5"/>
      <c r="H511" s="97"/>
      <c r="I511" s="5">
        <v>870</v>
      </c>
      <c r="J511" s="30"/>
      <c r="K511" s="30"/>
      <c r="L511" s="30"/>
      <c r="M511" s="30"/>
    </row>
    <row r="512" spans="1:13" hidden="1" x14ac:dyDescent="0.25">
      <c r="E512" s="14"/>
      <c r="F512" s="14"/>
      <c r="G512" s="14"/>
      <c r="I512" s="14"/>
      <c r="J512" s="39">
        <f t="shared" ref="J512:L512" si="347">J513-J395</f>
        <v>0</v>
      </c>
      <c r="K512" s="39">
        <f t="shared" ref="K512" si="348">K513-K395</f>
        <v>0</v>
      </c>
      <c r="L512" s="39">
        <f t="shared" si="347"/>
        <v>0</v>
      </c>
    </row>
    <row r="513" spans="1:13" s="45" customFormat="1" ht="57" hidden="1" x14ac:dyDescent="0.25">
      <c r="A513" s="72" t="s">
        <v>207</v>
      </c>
      <c r="B513" s="34"/>
      <c r="C513" s="34"/>
      <c r="D513" s="34"/>
      <c r="E513" s="10">
        <v>857</v>
      </c>
      <c r="F513" s="34"/>
      <c r="G513" s="23"/>
      <c r="H513" s="38"/>
      <c r="I513" s="23"/>
      <c r="J513" s="36">
        <f t="shared" ref="J513:L513" si="349">SUM(J514:J526)</f>
        <v>627700</v>
      </c>
      <c r="K513" s="36">
        <f t="shared" ref="K513" si="350">SUM(K514:K526)</f>
        <v>627700</v>
      </c>
      <c r="L513" s="36">
        <f t="shared" si="349"/>
        <v>264479.93000000005</v>
      </c>
      <c r="M513" s="36">
        <f t="shared" ref="M513" si="351">M528</f>
        <v>0</v>
      </c>
    </row>
    <row r="514" spans="1:13" ht="45" hidden="1" x14ac:dyDescent="0.25">
      <c r="A514" s="94" t="s">
        <v>7</v>
      </c>
      <c r="B514" s="35"/>
      <c r="C514" s="35"/>
      <c r="D514" s="35"/>
      <c r="E514" s="35"/>
      <c r="F514" s="35"/>
      <c r="G514" s="35"/>
      <c r="H514" s="97"/>
      <c r="I514" s="5">
        <v>110</v>
      </c>
      <c r="J514" s="30"/>
      <c r="K514" s="30"/>
      <c r="L514" s="30"/>
      <c r="M514" s="30"/>
    </row>
    <row r="515" spans="1:13" ht="60" hidden="1" x14ac:dyDescent="0.25">
      <c r="A515" s="94" t="s">
        <v>8</v>
      </c>
      <c r="B515" s="35"/>
      <c r="C515" s="35"/>
      <c r="D515" s="35"/>
      <c r="E515" s="35"/>
      <c r="F515" s="35"/>
      <c r="G515" s="35"/>
      <c r="H515" s="97"/>
      <c r="I515" s="5">
        <v>120</v>
      </c>
      <c r="J515" s="30">
        <f t="shared" ref="J515:M515" si="352">J403</f>
        <v>588000</v>
      </c>
      <c r="K515" s="30">
        <f t="shared" ref="K515" si="353">K403</f>
        <v>588000</v>
      </c>
      <c r="L515" s="30">
        <f t="shared" si="352"/>
        <v>260269.93000000002</v>
      </c>
      <c r="M515" s="30">
        <f t="shared" si="352"/>
        <v>44.26359353741497</v>
      </c>
    </row>
    <row r="516" spans="1:13" ht="75" hidden="1" x14ac:dyDescent="0.25">
      <c r="A516" s="94" t="s">
        <v>9</v>
      </c>
      <c r="B516" s="35"/>
      <c r="C516" s="35"/>
      <c r="D516" s="35"/>
      <c r="E516" s="35"/>
      <c r="F516" s="35"/>
      <c r="G516" s="35"/>
      <c r="H516" s="97"/>
      <c r="I516" s="5">
        <v>240</v>
      </c>
      <c r="J516" s="30">
        <f t="shared" ref="J516:M516" si="354">J400+J406</f>
        <v>39700</v>
      </c>
      <c r="K516" s="30">
        <f t="shared" ref="K516" si="355">K400+K406</f>
        <v>39700</v>
      </c>
      <c r="L516" s="30">
        <f t="shared" si="354"/>
        <v>4210</v>
      </c>
      <c r="M516" s="30">
        <f t="shared" si="354"/>
        <v>19.400921658986174</v>
      </c>
    </row>
    <row r="517" spans="1:13" hidden="1" x14ac:dyDescent="0.25">
      <c r="A517" s="94"/>
      <c r="B517" s="35"/>
      <c r="C517" s="35"/>
      <c r="D517" s="35"/>
      <c r="E517" s="35"/>
      <c r="F517" s="35"/>
      <c r="G517" s="35"/>
      <c r="H517" s="97"/>
      <c r="I517" s="5">
        <v>310</v>
      </c>
      <c r="J517" s="30"/>
      <c r="K517" s="30"/>
      <c r="L517" s="30"/>
      <c r="M517" s="30"/>
    </row>
    <row r="518" spans="1:13" hidden="1" x14ac:dyDescent="0.25">
      <c r="A518" s="94"/>
      <c r="B518" s="35"/>
      <c r="C518" s="35"/>
      <c r="D518" s="35"/>
      <c r="E518" s="35"/>
      <c r="F518" s="35"/>
      <c r="G518" s="35"/>
      <c r="H518" s="97"/>
      <c r="I518" s="5">
        <v>320</v>
      </c>
      <c r="J518" s="30"/>
      <c r="K518" s="30"/>
      <c r="L518" s="30"/>
      <c r="M518" s="30"/>
    </row>
    <row r="519" spans="1:13" hidden="1" x14ac:dyDescent="0.25">
      <c r="A519" s="94"/>
      <c r="B519" s="35"/>
      <c r="C519" s="35"/>
      <c r="D519" s="35"/>
      <c r="E519" s="35"/>
      <c r="F519" s="35"/>
      <c r="G519" s="35"/>
      <c r="H519" s="97"/>
      <c r="I519" s="5">
        <v>410</v>
      </c>
      <c r="J519" s="30"/>
      <c r="K519" s="30"/>
      <c r="L519" s="30"/>
      <c r="M519" s="30"/>
    </row>
    <row r="520" spans="1:13" hidden="1" x14ac:dyDescent="0.25">
      <c r="A520" s="94"/>
      <c r="B520" s="35"/>
      <c r="C520" s="35"/>
      <c r="D520" s="35"/>
      <c r="E520" s="35"/>
      <c r="F520" s="35"/>
      <c r="G520" s="35"/>
      <c r="H520" s="97"/>
      <c r="I520" s="5">
        <v>510</v>
      </c>
      <c r="J520" s="35"/>
      <c r="K520" s="35"/>
      <c r="L520" s="35"/>
      <c r="M520" s="35"/>
    </row>
    <row r="521" spans="1:13" hidden="1" x14ac:dyDescent="0.25">
      <c r="A521" s="94"/>
      <c r="B521" s="35"/>
      <c r="C521" s="35"/>
      <c r="D521" s="35"/>
      <c r="E521" s="35"/>
      <c r="F521" s="35"/>
      <c r="G521" s="35"/>
      <c r="H521" s="97"/>
      <c r="I521" s="5">
        <v>530</v>
      </c>
      <c r="J521" s="30"/>
      <c r="K521" s="30"/>
      <c r="L521" s="30"/>
      <c r="M521" s="30"/>
    </row>
    <row r="522" spans="1:13" hidden="1" x14ac:dyDescent="0.25">
      <c r="A522" s="94"/>
      <c r="B522" s="35"/>
      <c r="C522" s="35"/>
      <c r="D522" s="35"/>
      <c r="E522" s="35"/>
      <c r="F522" s="35"/>
      <c r="G522" s="35"/>
      <c r="H522" s="97"/>
      <c r="I522" s="5">
        <v>540</v>
      </c>
      <c r="J522" s="30"/>
      <c r="K522" s="30"/>
      <c r="L522" s="30"/>
      <c r="M522" s="30"/>
    </row>
    <row r="523" spans="1:13" hidden="1" x14ac:dyDescent="0.25">
      <c r="A523" s="94"/>
      <c r="B523" s="35"/>
      <c r="C523" s="35"/>
      <c r="D523" s="35"/>
      <c r="E523" s="35"/>
      <c r="F523" s="35"/>
      <c r="G523" s="35"/>
      <c r="H523" s="97"/>
      <c r="I523" s="5">
        <v>610</v>
      </c>
      <c r="J523" s="30"/>
      <c r="K523" s="30"/>
      <c r="L523" s="30"/>
      <c r="M523" s="30"/>
    </row>
    <row r="524" spans="1:13" hidden="1" x14ac:dyDescent="0.25">
      <c r="A524" s="94"/>
      <c r="B524" s="35"/>
      <c r="C524" s="35"/>
      <c r="D524" s="35"/>
      <c r="E524" s="35"/>
      <c r="F524" s="35"/>
      <c r="G524" s="35"/>
      <c r="H524" s="97"/>
      <c r="I524" s="5">
        <v>810</v>
      </c>
      <c r="J524" s="30"/>
      <c r="K524" s="30"/>
      <c r="L524" s="30"/>
      <c r="M524" s="30"/>
    </row>
    <row r="525" spans="1:13" hidden="1" x14ac:dyDescent="0.25">
      <c r="A525" s="94"/>
      <c r="B525" s="35"/>
      <c r="C525" s="35"/>
      <c r="D525" s="35"/>
      <c r="E525" s="35"/>
      <c r="F525" s="35"/>
      <c r="G525" s="35"/>
      <c r="H525" s="97"/>
      <c r="I525" s="5">
        <v>830</v>
      </c>
      <c r="J525" s="30"/>
      <c r="K525" s="30"/>
      <c r="L525" s="30"/>
      <c r="M525" s="30"/>
    </row>
    <row r="526" spans="1:13" hidden="1" x14ac:dyDescent="0.25">
      <c r="A526" s="94"/>
      <c r="B526" s="35"/>
      <c r="C526" s="35"/>
      <c r="D526" s="35"/>
      <c r="E526" s="5"/>
      <c r="F526" s="5"/>
      <c r="G526" s="5"/>
      <c r="H526" s="97"/>
      <c r="I526" s="5">
        <v>850</v>
      </c>
      <c r="J526" s="30"/>
      <c r="K526" s="30"/>
      <c r="L526" s="30"/>
      <c r="M526" s="30"/>
    </row>
    <row r="527" spans="1:13" hidden="1" x14ac:dyDescent="0.25">
      <c r="H527" s="87"/>
      <c r="I527" s="13">
        <v>870</v>
      </c>
      <c r="J527" s="39"/>
      <c r="K527" s="39"/>
      <c r="L527" s="39"/>
      <c r="M527" s="39"/>
    </row>
    <row r="528" spans="1:13" hidden="1" x14ac:dyDescent="0.25">
      <c r="E528" s="14"/>
      <c r="F528" s="14"/>
      <c r="G528" s="14"/>
      <c r="I528" s="14"/>
    </row>
    <row r="529" spans="5:9" hidden="1" x14ac:dyDescent="0.25">
      <c r="E529" s="14"/>
      <c r="F529" s="14"/>
      <c r="G529" s="14"/>
      <c r="I529" s="14"/>
    </row>
    <row r="530" spans="5:9" x14ac:dyDescent="0.25">
      <c r="E530" s="14"/>
      <c r="F530" s="14"/>
      <c r="G530" s="14"/>
      <c r="I530" s="14"/>
    </row>
    <row r="531" spans="5:9" x14ac:dyDescent="0.25">
      <c r="E531" s="14"/>
      <c r="F531" s="14"/>
      <c r="G531" s="14"/>
      <c r="I531" s="14"/>
    </row>
    <row r="532" spans="5:9" x14ac:dyDescent="0.25">
      <c r="E532" s="14"/>
      <c r="F532" s="14"/>
      <c r="G532" s="14"/>
      <c r="I532" s="14"/>
    </row>
    <row r="533" spans="5:9" x14ac:dyDescent="0.25">
      <c r="E533" s="14"/>
      <c r="F533" s="14"/>
      <c r="G533" s="14"/>
      <c r="I533" s="14"/>
    </row>
    <row r="534" spans="5:9" x14ac:dyDescent="0.25">
      <c r="E534" s="14"/>
      <c r="F534" s="14"/>
      <c r="G534" s="14"/>
      <c r="I534" s="14"/>
    </row>
    <row r="535" spans="5:9" x14ac:dyDescent="0.25">
      <c r="E535" s="14"/>
      <c r="F535" s="14"/>
      <c r="G535" s="14"/>
      <c r="I535" s="14"/>
    </row>
    <row r="536" spans="5:9" x14ac:dyDescent="0.25">
      <c r="E536" s="14"/>
      <c r="F536" s="14"/>
      <c r="G536" s="14"/>
      <c r="I536" s="14"/>
    </row>
    <row r="537" spans="5:9" x14ac:dyDescent="0.25">
      <c r="E537" s="14"/>
      <c r="F537" s="14"/>
      <c r="G537" s="14"/>
      <c r="I537" s="14"/>
    </row>
    <row r="538" spans="5:9" x14ac:dyDescent="0.25">
      <c r="E538" s="14"/>
      <c r="F538" s="14"/>
      <c r="G538" s="14"/>
      <c r="I538" s="14"/>
    </row>
    <row r="539" spans="5:9" x14ac:dyDescent="0.25">
      <c r="E539" s="14"/>
      <c r="F539" s="14"/>
      <c r="G539" s="14"/>
      <c r="I539" s="14"/>
    </row>
    <row r="540" spans="5:9" x14ac:dyDescent="0.25">
      <c r="E540" s="14"/>
      <c r="F540" s="14"/>
      <c r="G540" s="14"/>
      <c r="I540" s="14"/>
    </row>
    <row r="541" spans="5:9" x14ac:dyDescent="0.25">
      <c r="E541" s="14"/>
      <c r="F541" s="14"/>
      <c r="G541" s="14"/>
      <c r="I541" s="14"/>
    </row>
    <row r="542" spans="5:9" x14ac:dyDescent="0.25">
      <c r="E542" s="14"/>
      <c r="F542" s="14"/>
      <c r="G542" s="14"/>
      <c r="I542" s="14"/>
    </row>
    <row r="543" spans="5:9" x14ac:dyDescent="0.25">
      <c r="E543" s="14"/>
      <c r="F543" s="14"/>
      <c r="G543" s="14"/>
      <c r="I543" s="14"/>
    </row>
    <row r="544" spans="5:9" x14ac:dyDescent="0.25">
      <c r="E544" s="14"/>
      <c r="F544" s="14"/>
      <c r="G544" s="14"/>
      <c r="I544" s="14"/>
    </row>
    <row r="545" spans="5:9" x14ac:dyDescent="0.25">
      <c r="E545" s="14"/>
      <c r="F545" s="14"/>
      <c r="G545" s="14"/>
      <c r="I545" s="14"/>
    </row>
    <row r="546" spans="5:9" x14ac:dyDescent="0.25">
      <c r="E546" s="14"/>
      <c r="F546" s="14"/>
      <c r="G546" s="14"/>
      <c r="I546" s="14"/>
    </row>
    <row r="547" spans="5:9" x14ac:dyDescent="0.25">
      <c r="E547" s="14"/>
      <c r="F547" s="14"/>
      <c r="G547" s="14"/>
      <c r="I547" s="14"/>
    </row>
    <row r="548" spans="5:9" x14ac:dyDescent="0.25">
      <c r="E548" s="14"/>
      <c r="F548" s="14"/>
      <c r="G548" s="14"/>
      <c r="I548" s="14"/>
    </row>
    <row r="549" spans="5:9" x14ac:dyDescent="0.25">
      <c r="E549" s="14"/>
      <c r="F549" s="14"/>
      <c r="G549" s="14"/>
      <c r="I549" s="14"/>
    </row>
    <row r="550" spans="5:9" x14ac:dyDescent="0.25">
      <c r="E550" s="14"/>
      <c r="F550" s="14"/>
      <c r="G550" s="14"/>
      <c r="I550" s="14"/>
    </row>
    <row r="551" spans="5:9" x14ac:dyDescent="0.25">
      <c r="E551" s="14"/>
      <c r="F551" s="14"/>
      <c r="G551" s="14"/>
      <c r="I551" s="14"/>
    </row>
    <row r="552" spans="5:9" x14ac:dyDescent="0.25">
      <c r="E552" s="14"/>
      <c r="F552" s="14"/>
      <c r="G552" s="14"/>
      <c r="I552" s="14"/>
    </row>
    <row r="553" spans="5:9" x14ac:dyDescent="0.25">
      <c r="E553" s="14"/>
      <c r="F553" s="14"/>
      <c r="G553" s="14"/>
      <c r="I553" s="14"/>
    </row>
    <row r="554" spans="5:9" x14ac:dyDescent="0.25">
      <c r="E554" s="14"/>
      <c r="F554" s="14"/>
      <c r="G554" s="14"/>
      <c r="I554" s="14"/>
    </row>
    <row r="555" spans="5:9" x14ac:dyDescent="0.25">
      <c r="E555" s="14"/>
      <c r="F555" s="14"/>
      <c r="G555" s="14"/>
      <c r="I555" s="14"/>
    </row>
    <row r="556" spans="5:9" x14ac:dyDescent="0.25">
      <c r="E556" s="14"/>
      <c r="F556" s="14"/>
      <c r="G556" s="14"/>
      <c r="I556" s="14"/>
    </row>
    <row r="557" spans="5:9" x14ac:dyDescent="0.25">
      <c r="E557" s="14"/>
      <c r="F557" s="14"/>
      <c r="G557" s="14"/>
      <c r="I557" s="14"/>
    </row>
    <row r="558" spans="5:9" x14ac:dyDescent="0.25">
      <c r="E558" s="14"/>
      <c r="F558" s="14"/>
      <c r="G558" s="14"/>
      <c r="I558" s="14"/>
    </row>
    <row r="559" spans="5:9" x14ac:dyDescent="0.25">
      <c r="E559" s="14"/>
      <c r="F559" s="14"/>
      <c r="G559" s="14"/>
      <c r="I559" s="14"/>
    </row>
    <row r="560" spans="5:9" x14ac:dyDescent="0.25">
      <c r="E560" s="14"/>
      <c r="F560" s="14"/>
      <c r="G560" s="14"/>
      <c r="I560" s="14"/>
    </row>
    <row r="561" spans="5:9" x14ac:dyDescent="0.25">
      <c r="E561" s="14"/>
      <c r="F561" s="14"/>
      <c r="G561" s="14"/>
      <c r="I561" s="14"/>
    </row>
    <row r="562" spans="5:9" x14ac:dyDescent="0.25">
      <c r="E562" s="14"/>
      <c r="F562" s="14"/>
      <c r="G562" s="14"/>
      <c r="I562" s="14"/>
    </row>
    <row r="563" spans="5:9" x14ac:dyDescent="0.25">
      <c r="E563" s="14"/>
      <c r="F563" s="14"/>
      <c r="G563" s="14"/>
      <c r="I563" s="14"/>
    </row>
    <row r="564" spans="5:9" x14ac:dyDescent="0.25">
      <c r="E564" s="14"/>
      <c r="F564" s="14"/>
      <c r="G564" s="14"/>
      <c r="I564" s="14"/>
    </row>
    <row r="565" spans="5:9" x14ac:dyDescent="0.25">
      <c r="E565" s="14"/>
      <c r="F565" s="14"/>
      <c r="G565" s="14"/>
      <c r="I565" s="14"/>
    </row>
    <row r="566" spans="5:9" x14ac:dyDescent="0.25">
      <c r="E566" s="14"/>
      <c r="F566" s="14"/>
      <c r="G566" s="14"/>
      <c r="I566" s="14"/>
    </row>
    <row r="567" spans="5:9" x14ac:dyDescent="0.25">
      <c r="E567" s="14"/>
      <c r="F567" s="14"/>
      <c r="G567" s="14"/>
      <c r="I567" s="14"/>
    </row>
    <row r="568" spans="5:9" x14ac:dyDescent="0.25">
      <c r="E568" s="14"/>
      <c r="F568" s="14"/>
      <c r="G568" s="14"/>
      <c r="I568" s="14"/>
    </row>
    <row r="569" spans="5:9" x14ac:dyDescent="0.25">
      <c r="E569" s="14"/>
      <c r="F569" s="14"/>
      <c r="G569" s="14"/>
      <c r="I569" s="14"/>
    </row>
    <row r="570" spans="5:9" x14ac:dyDescent="0.25">
      <c r="E570" s="14"/>
      <c r="F570" s="14"/>
      <c r="G570" s="14"/>
      <c r="I570" s="14"/>
    </row>
    <row r="571" spans="5:9" x14ac:dyDescent="0.25">
      <c r="E571" s="14"/>
      <c r="F571" s="14"/>
      <c r="G571" s="14"/>
      <c r="I571" s="14"/>
    </row>
    <row r="572" spans="5:9" x14ac:dyDescent="0.25">
      <c r="E572" s="14"/>
      <c r="F572" s="14"/>
      <c r="G572" s="14"/>
      <c r="I572" s="14"/>
    </row>
    <row r="573" spans="5:9" x14ac:dyDescent="0.25">
      <c r="E573" s="14"/>
      <c r="F573" s="14"/>
      <c r="G573" s="14"/>
      <c r="I573" s="14"/>
    </row>
    <row r="574" spans="5:9" x14ac:dyDescent="0.25">
      <c r="E574" s="14"/>
      <c r="F574" s="14"/>
      <c r="G574" s="14"/>
      <c r="I574" s="14"/>
    </row>
    <row r="575" spans="5:9" x14ac:dyDescent="0.25">
      <c r="E575" s="14"/>
      <c r="F575" s="14"/>
      <c r="G575" s="14"/>
      <c r="I575" s="14"/>
    </row>
    <row r="576" spans="5:9" x14ac:dyDescent="0.25">
      <c r="E576" s="14"/>
      <c r="F576" s="14"/>
      <c r="G576" s="14"/>
      <c r="I576" s="14"/>
    </row>
    <row r="577" spans="5:9" x14ac:dyDescent="0.25">
      <c r="E577" s="14"/>
      <c r="F577" s="14"/>
      <c r="G577" s="14"/>
      <c r="I577" s="14"/>
    </row>
    <row r="578" spans="5:9" x14ac:dyDescent="0.25">
      <c r="E578" s="14"/>
      <c r="F578" s="14"/>
      <c r="G578" s="14"/>
      <c r="I578" s="14"/>
    </row>
    <row r="579" spans="5:9" x14ac:dyDescent="0.25">
      <c r="E579" s="14"/>
      <c r="F579" s="14"/>
      <c r="G579" s="14"/>
      <c r="I579" s="14"/>
    </row>
    <row r="580" spans="5:9" x14ac:dyDescent="0.25">
      <c r="E580" s="14"/>
      <c r="F580" s="14"/>
      <c r="G580" s="14"/>
      <c r="I580" s="14"/>
    </row>
    <row r="581" spans="5:9" x14ac:dyDescent="0.25">
      <c r="E581" s="14"/>
      <c r="F581" s="14"/>
      <c r="G581" s="14"/>
      <c r="I581" s="14"/>
    </row>
    <row r="582" spans="5:9" x14ac:dyDescent="0.25">
      <c r="E582" s="14"/>
      <c r="F582" s="14"/>
      <c r="G582" s="14"/>
      <c r="I582" s="14"/>
    </row>
    <row r="583" spans="5:9" x14ac:dyDescent="0.25">
      <c r="E583" s="14"/>
      <c r="F583" s="14"/>
      <c r="G583" s="14"/>
      <c r="I583" s="14"/>
    </row>
    <row r="584" spans="5:9" x14ac:dyDescent="0.25">
      <c r="E584" s="14"/>
      <c r="F584" s="14"/>
      <c r="G584" s="14"/>
      <c r="I584" s="14"/>
    </row>
    <row r="585" spans="5:9" x14ac:dyDescent="0.25">
      <c r="E585" s="14"/>
      <c r="F585" s="14"/>
      <c r="G585" s="14"/>
      <c r="I585" s="14"/>
    </row>
    <row r="586" spans="5:9" x14ac:dyDescent="0.25">
      <c r="E586" s="14"/>
      <c r="F586" s="14"/>
      <c r="G586" s="14"/>
      <c r="I586" s="14"/>
    </row>
    <row r="587" spans="5:9" x14ac:dyDescent="0.25">
      <c r="E587" s="14"/>
      <c r="F587" s="14"/>
      <c r="G587" s="14"/>
      <c r="I587" s="14"/>
    </row>
    <row r="588" spans="5:9" x14ac:dyDescent="0.25">
      <c r="E588" s="14"/>
      <c r="F588" s="14"/>
      <c r="G588" s="14"/>
      <c r="I588" s="14"/>
    </row>
    <row r="589" spans="5:9" x14ac:dyDescent="0.25">
      <c r="E589" s="14"/>
      <c r="F589" s="14"/>
      <c r="G589" s="14"/>
      <c r="I589" s="14"/>
    </row>
    <row r="590" spans="5:9" x14ac:dyDescent="0.25">
      <c r="E590" s="14"/>
      <c r="F590" s="14"/>
      <c r="G590" s="14"/>
      <c r="I590" s="14"/>
    </row>
    <row r="591" spans="5:9" x14ac:dyDescent="0.25">
      <c r="E591" s="14"/>
      <c r="F591" s="14"/>
      <c r="G591" s="14"/>
      <c r="I591" s="14"/>
    </row>
    <row r="592" spans="5:9" x14ac:dyDescent="0.25">
      <c r="E592" s="14"/>
      <c r="F592" s="14"/>
      <c r="G592" s="14"/>
      <c r="I592" s="14"/>
    </row>
    <row r="593" spans="5:9" x14ac:dyDescent="0.25">
      <c r="E593" s="14"/>
      <c r="F593" s="14"/>
      <c r="G593" s="14"/>
      <c r="I593" s="14"/>
    </row>
    <row r="594" spans="5:9" x14ac:dyDescent="0.25">
      <c r="E594" s="14"/>
      <c r="F594" s="14"/>
      <c r="G594" s="14"/>
      <c r="I594" s="14"/>
    </row>
    <row r="595" spans="5:9" x14ac:dyDescent="0.25">
      <c r="E595" s="14"/>
      <c r="F595" s="14"/>
      <c r="G595" s="14"/>
      <c r="I595" s="14"/>
    </row>
    <row r="596" spans="5:9" x14ac:dyDescent="0.25">
      <c r="E596" s="14"/>
      <c r="F596" s="14"/>
      <c r="G596" s="14"/>
      <c r="I596" s="14"/>
    </row>
    <row r="597" spans="5:9" x14ac:dyDescent="0.25">
      <c r="E597" s="14"/>
      <c r="F597" s="14"/>
      <c r="G597" s="14"/>
      <c r="I597" s="14"/>
    </row>
    <row r="598" spans="5:9" x14ac:dyDescent="0.25">
      <c r="E598" s="14"/>
      <c r="F598" s="14"/>
      <c r="G598" s="14"/>
      <c r="I598" s="14"/>
    </row>
    <row r="599" spans="5:9" x14ac:dyDescent="0.25">
      <c r="E599" s="14"/>
      <c r="F599" s="14"/>
      <c r="G599" s="14"/>
      <c r="I599" s="14"/>
    </row>
    <row r="600" spans="5:9" x14ac:dyDescent="0.25">
      <c r="E600" s="14"/>
      <c r="F600" s="14"/>
      <c r="G600" s="14"/>
      <c r="I600" s="14"/>
    </row>
    <row r="601" spans="5:9" x14ac:dyDescent="0.25">
      <c r="E601" s="14"/>
      <c r="F601" s="14"/>
      <c r="G601" s="14"/>
      <c r="I601" s="14"/>
    </row>
    <row r="602" spans="5:9" x14ac:dyDescent="0.25">
      <c r="E602" s="14"/>
      <c r="F602" s="14"/>
      <c r="G602" s="14"/>
      <c r="I602" s="14"/>
    </row>
    <row r="603" spans="5:9" x14ac:dyDescent="0.25">
      <c r="E603" s="14"/>
      <c r="F603" s="14"/>
      <c r="G603" s="14"/>
      <c r="I603" s="14"/>
    </row>
    <row r="604" spans="5:9" x14ac:dyDescent="0.25">
      <c r="E604" s="14"/>
      <c r="F604" s="14"/>
      <c r="G604" s="14"/>
      <c r="I604" s="14"/>
    </row>
    <row r="605" spans="5:9" x14ac:dyDescent="0.25">
      <c r="E605" s="14"/>
      <c r="F605" s="14"/>
      <c r="G605" s="14"/>
      <c r="I605" s="14"/>
    </row>
    <row r="606" spans="5:9" x14ac:dyDescent="0.25">
      <c r="E606" s="14"/>
      <c r="F606" s="14"/>
      <c r="G606" s="14"/>
      <c r="I606" s="14"/>
    </row>
    <row r="607" spans="5:9" x14ac:dyDescent="0.25">
      <c r="E607" s="14"/>
      <c r="F607" s="14"/>
      <c r="G607" s="14"/>
      <c r="I607" s="14"/>
    </row>
    <row r="608" spans="5:9" x14ac:dyDescent="0.25">
      <c r="E608" s="14"/>
      <c r="F608" s="14"/>
      <c r="G608" s="14"/>
      <c r="I608" s="14"/>
    </row>
    <row r="609" spans="5:9" x14ac:dyDescent="0.25">
      <c r="E609" s="14"/>
      <c r="F609" s="14"/>
      <c r="G609" s="14"/>
      <c r="I609" s="14"/>
    </row>
    <row r="610" spans="5:9" x14ac:dyDescent="0.25">
      <c r="E610" s="14"/>
      <c r="F610" s="14"/>
      <c r="G610" s="14"/>
      <c r="I610" s="14"/>
    </row>
    <row r="611" spans="5:9" x14ac:dyDescent="0.25">
      <c r="E611" s="14"/>
      <c r="F611" s="14"/>
      <c r="G611" s="14"/>
      <c r="I611" s="14"/>
    </row>
    <row r="612" spans="5:9" x14ac:dyDescent="0.25">
      <c r="E612" s="14"/>
      <c r="F612" s="14"/>
      <c r="G612" s="14"/>
      <c r="I612" s="14"/>
    </row>
    <row r="613" spans="5:9" x14ac:dyDescent="0.25">
      <c r="E613" s="14"/>
      <c r="F613" s="14"/>
      <c r="G613" s="14"/>
      <c r="I613" s="14"/>
    </row>
    <row r="614" spans="5:9" x14ac:dyDescent="0.25">
      <c r="E614" s="14"/>
      <c r="F614" s="14"/>
      <c r="G614" s="14"/>
      <c r="I614" s="14"/>
    </row>
    <row r="615" spans="5:9" x14ac:dyDescent="0.25">
      <c r="E615" s="14"/>
      <c r="F615" s="14"/>
      <c r="G615" s="14"/>
      <c r="I615" s="14"/>
    </row>
    <row r="616" spans="5:9" x14ac:dyDescent="0.25">
      <c r="E616" s="14"/>
      <c r="F616" s="14"/>
      <c r="G616" s="14"/>
      <c r="I616" s="14"/>
    </row>
    <row r="617" spans="5:9" x14ac:dyDescent="0.25">
      <c r="E617" s="14"/>
      <c r="F617" s="14"/>
      <c r="G617" s="14"/>
      <c r="I617" s="14"/>
    </row>
    <row r="618" spans="5:9" x14ac:dyDescent="0.25">
      <c r="E618" s="14"/>
      <c r="F618" s="14"/>
      <c r="G618" s="14"/>
      <c r="I618" s="14"/>
    </row>
    <row r="619" spans="5:9" x14ac:dyDescent="0.25">
      <c r="E619" s="14"/>
      <c r="F619" s="14"/>
      <c r="G619" s="14"/>
      <c r="I619" s="14"/>
    </row>
    <row r="620" spans="5:9" x14ac:dyDescent="0.25">
      <c r="E620" s="14"/>
      <c r="F620" s="14"/>
      <c r="G620" s="14"/>
      <c r="I620" s="14"/>
    </row>
    <row r="621" spans="5:9" x14ac:dyDescent="0.25">
      <c r="E621" s="14"/>
      <c r="F621" s="14"/>
      <c r="G621" s="14"/>
      <c r="I621" s="14"/>
    </row>
    <row r="622" spans="5:9" x14ac:dyDescent="0.25">
      <c r="E622" s="14"/>
      <c r="F622" s="14"/>
      <c r="G622" s="14"/>
      <c r="I622" s="14"/>
    </row>
    <row r="623" spans="5:9" x14ac:dyDescent="0.25">
      <c r="E623" s="14"/>
      <c r="F623" s="14"/>
      <c r="G623" s="14"/>
      <c r="I623" s="14"/>
    </row>
    <row r="624" spans="5:9" x14ac:dyDescent="0.25">
      <c r="E624" s="14"/>
      <c r="F624" s="14"/>
      <c r="G624" s="14"/>
      <c r="I624" s="14"/>
    </row>
    <row r="625" spans="5:9" x14ac:dyDescent="0.25">
      <c r="E625" s="14"/>
      <c r="F625" s="14"/>
      <c r="G625" s="14"/>
      <c r="I625" s="14"/>
    </row>
    <row r="626" spans="5:9" x14ac:dyDescent="0.25">
      <c r="E626" s="14"/>
      <c r="F626" s="14"/>
      <c r="G626" s="14"/>
      <c r="I626" s="14"/>
    </row>
    <row r="627" spans="5:9" x14ac:dyDescent="0.25">
      <c r="E627" s="14"/>
      <c r="F627" s="14"/>
      <c r="G627" s="14"/>
      <c r="I627" s="14"/>
    </row>
    <row r="628" spans="5:9" x14ac:dyDescent="0.25">
      <c r="E628" s="14"/>
      <c r="F628" s="14"/>
      <c r="G628" s="14"/>
      <c r="I628" s="14"/>
    </row>
    <row r="629" spans="5:9" x14ac:dyDescent="0.25">
      <c r="E629" s="14"/>
      <c r="F629" s="14"/>
      <c r="G629" s="14"/>
      <c r="I629" s="14"/>
    </row>
    <row r="630" spans="5:9" x14ac:dyDescent="0.25">
      <c r="E630" s="14"/>
      <c r="F630" s="14"/>
      <c r="G630" s="14"/>
      <c r="I630" s="14"/>
    </row>
    <row r="631" spans="5:9" x14ac:dyDescent="0.25">
      <c r="E631" s="14"/>
      <c r="F631" s="14"/>
      <c r="G631" s="14"/>
      <c r="I631" s="14"/>
    </row>
    <row r="632" spans="5:9" x14ac:dyDescent="0.25">
      <c r="E632" s="14"/>
      <c r="F632" s="14"/>
      <c r="G632" s="14"/>
      <c r="I632" s="14"/>
    </row>
    <row r="633" spans="5:9" x14ac:dyDescent="0.25">
      <c r="E633" s="14"/>
      <c r="F633" s="14"/>
      <c r="G633" s="14"/>
      <c r="I633" s="14"/>
    </row>
    <row r="634" spans="5:9" x14ac:dyDescent="0.25">
      <c r="E634" s="14"/>
      <c r="F634" s="14"/>
      <c r="G634" s="14"/>
      <c r="I634" s="14"/>
    </row>
    <row r="635" spans="5:9" x14ac:dyDescent="0.25">
      <c r="E635" s="14"/>
      <c r="F635" s="14"/>
      <c r="G635" s="14"/>
      <c r="I635" s="14"/>
    </row>
    <row r="636" spans="5:9" x14ac:dyDescent="0.25">
      <c r="E636" s="14"/>
      <c r="F636" s="14"/>
      <c r="G636" s="14"/>
      <c r="I636" s="14"/>
    </row>
    <row r="637" spans="5:9" x14ac:dyDescent="0.25">
      <c r="E637" s="14"/>
      <c r="F637" s="14"/>
      <c r="G637" s="14"/>
      <c r="I637" s="14"/>
    </row>
    <row r="638" spans="5:9" x14ac:dyDescent="0.25">
      <c r="E638" s="14"/>
      <c r="F638" s="14"/>
      <c r="G638" s="14"/>
      <c r="I638" s="14"/>
    </row>
    <row r="639" spans="5:9" x14ac:dyDescent="0.25">
      <c r="E639" s="14"/>
      <c r="F639" s="14"/>
      <c r="G639" s="14"/>
      <c r="I639" s="14"/>
    </row>
    <row r="640" spans="5:9" x14ac:dyDescent="0.25">
      <c r="E640" s="14"/>
      <c r="F640" s="14"/>
      <c r="G640" s="14"/>
      <c r="I640" s="14"/>
    </row>
    <row r="641" spans="5:9" x14ac:dyDescent="0.25">
      <c r="E641" s="14"/>
      <c r="F641" s="14"/>
      <c r="G641" s="14"/>
      <c r="I641" s="14"/>
    </row>
    <row r="642" spans="5:9" x14ac:dyDescent="0.25">
      <c r="E642" s="14"/>
      <c r="F642" s="14"/>
      <c r="G642" s="14"/>
      <c r="I642" s="14"/>
    </row>
    <row r="643" spans="5:9" x14ac:dyDescent="0.25">
      <c r="E643" s="14"/>
      <c r="F643" s="14"/>
      <c r="G643" s="14"/>
      <c r="I643" s="14"/>
    </row>
    <row r="644" spans="5:9" x14ac:dyDescent="0.25">
      <c r="E644" s="14"/>
      <c r="F644" s="14"/>
      <c r="G644" s="14"/>
      <c r="I644" s="14"/>
    </row>
    <row r="645" spans="5:9" x14ac:dyDescent="0.25">
      <c r="E645" s="14"/>
      <c r="F645" s="14"/>
      <c r="G645" s="14"/>
      <c r="I645" s="14"/>
    </row>
    <row r="646" spans="5:9" x14ac:dyDescent="0.25">
      <c r="E646" s="14"/>
      <c r="F646" s="14"/>
      <c r="G646" s="14"/>
      <c r="I646" s="14"/>
    </row>
    <row r="647" spans="5:9" x14ac:dyDescent="0.25">
      <c r="E647" s="14"/>
      <c r="F647" s="14"/>
      <c r="G647" s="14"/>
      <c r="I647" s="14"/>
    </row>
    <row r="648" spans="5:9" x14ac:dyDescent="0.25">
      <c r="E648" s="14"/>
      <c r="F648" s="14"/>
      <c r="G648" s="14"/>
      <c r="I648" s="14"/>
    </row>
    <row r="649" spans="5:9" x14ac:dyDescent="0.25">
      <c r="E649" s="14"/>
      <c r="F649" s="14"/>
      <c r="G649" s="14"/>
      <c r="I649" s="14"/>
    </row>
    <row r="650" spans="5:9" x14ac:dyDescent="0.25">
      <c r="E650" s="14"/>
      <c r="F650" s="14"/>
      <c r="G650" s="14"/>
      <c r="I650" s="14"/>
    </row>
    <row r="651" spans="5:9" x14ac:dyDescent="0.25">
      <c r="E651" s="14"/>
      <c r="F651" s="14"/>
      <c r="G651" s="14"/>
      <c r="I651" s="14"/>
    </row>
    <row r="652" spans="5:9" x14ac:dyDescent="0.25">
      <c r="E652" s="14"/>
      <c r="F652" s="14"/>
      <c r="G652" s="14"/>
      <c r="I652" s="14"/>
    </row>
    <row r="653" spans="5:9" x14ac:dyDescent="0.25">
      <c r="E653" s="14"/>
      <c r="F653" s="14"/>
      <c r="G653" s="14"/>
      <c r="I653" s="14"/>
    </row>
    <row r="654" spans="5:9" x14ac:dyDescent="0.25">
      <c r="E654" s="14"/>
      <c r="F654" s="14"/>
      <c r="G654" s="14"/>
      <c r="I654" s="14"/>
    </row>
    <row r="655" spans="5:9" x14ac:dyDescent="0.25">
      <c r="E655" s="14"/>
      <c r="F655" s="14"/>
      <c r="G655" s="14"/>
      <c r="I655" s="14"/>
    </row>
    <row r="656" spans="5:9" x14ac:dyDescent="0.25">
      <c r="E656" s="14"/>
      <c r="F656" s="14"/>
      <c r="G656" s="14"/>
      <c r="I656" s="14"/>
    </row>
    <row r="657" spans="5:9" x14ac:dyDescent="0.25">
      <c r="E657" s="14"/>
      <c r="F657" s="14"/>
      <c r="G657" s="14"/>
      <c r="I657" s="14"/>
    </row>
    <row r="658" spans="5:9" x14ac:dyDescent="0.25">
      <c r="E658" s="14"/>
      <c r="F658" s="14"/>
      <c r="G658" s="14"/>
      <c r="I658" s="14"/>
    </row>
    <row r="659" spans="5:9" x14ac:dyDescent="0.25">
      <c r="E659" s="14"/>
      <c r="F659" s="14"/>
      <c r="G659" s="14"/>
      <c r="I659" s="14"/>
    </row>
    <row r="660" spans="5:9" x14ac:dyDescent="0.25">
      <c r="E660" s="14"/>
      <c r="F660" s="14"/>
      <c r="G660" s="14"/>
      <c r="I660" s="14"/>
    </row>
    <row r="661" spans="5:9" x14ac:dyDescent="0.25">
      <c r="E661" s="14"/>
      <c r="F661" s="14"/>
      <c r="G661" s="14"/>
      <c r="I661" s="14"/>
    </row>
    <row r="662" spans="5:9" x14ac:dyDescent="0.25">
      <c r="E662" s="14"/>
      <c r="F662" s="14"/>
      <c r="G662" s="14"/>
      <c r="I662" s="14"/>
    </row>
    <row r="663" spans="5:9" x14ac:dyDescent="0.25">
      <c r="E663" s="14"/>
      <c r="F663" s="14"/>
      <c r="G663" s="14"/>
      <c r="I663" s="14"/>
    </row>
    <row r="664" spans="5:9" x14ac:dyDescent="0.25">
      <c r="E664" s="14"/>
      <c r="F664" s="14"/>
      <c r="G664" s="14"/>
      <c r="I664" s="14"/>
    </row>
    <row r="665" spans="5:9" x14ac:dyDescent="0.25">
      <c r="E665" s="14"/>
      <c r="F665" s="14"/>
      <c r="G665" s="14"/>
      <c r="I665" s="14"/>
    </row>
    <row r="666" spans="5:9" x14ac:dyDescent="0.25">
      <c r="E666" s="14"/>
      <c r="F666" s="14"/>
      <c r="G666" s="14"/>
      <c r="I666" s="14"/>
    </row>
    <row r="667" spans="5:9" x14ac:dyDescent="0.25">
      <c r="E667" s="14"/>
      <c r="F667" s="14"/>
      <c r="G667" s="14"/>
      <c r="I667" s="14"/>
    </row>
    <row r="668" spans="5:9" x14ac:dyDescent="0.25">
      <c r="E668" s="14"/>
      <c r="F668" s="14"/>
      <c r="G668" s="14"/>
      <c r="I668" s="14"/>
    </row>
    <row r="669" spans="5:9" x14ac:dyDescent="0.25">
      <c r="E669" s="14"/>
      <c r="F669" s="14"/>
      <c r="G669" s="14"/>
      <c r="I669" s="14"/>
    </row>
    <row r="670" spans="5:9" x14ac:dyDescent="0.25">
      <c r="E670" s="14"/>
      <c r="F670" s="14"/>
      <c r="G670" s="14"/>
      <c r="I670" s="14"/>
    </row>
    <row r="671" spans="5:9" x14ac:dyDescent="0.25">
      <c r="E671" s="14"/>
      <c r="F671" s="14"/>
      <c r="G671" s="14"/>
      <c r="I671" s="14"/>
    </row>
    <row r="672" spans="5:9" x14ac:dyDescent="0.25">
      <c r="E672" s="14"/>
      <c r="F672" s="14"/>
      <c r="G672" s="14"/>
      <c r="I672" s="14"/>
    </row>
    <row r="673" spans="5:9" x14ac:dyDescent="0.25">
      <c r="E673" s="14"/>
      <c r="F673" s="14"/>
      <c r="G673" s="14"/>
      <c r="I673" s="14"/>
    </row>
    <row r="674" spans="5:9" x14ac:dyDescent="0.25">
      <c r="E674" s="14"/>
      <c r="F674" s="14"/>
      <c r="G674" s="14"/>
      <c r="I674" s="14"/>
    </row>
    <row r="675" spans="5:9" x14ac:dyDescent="0.25">
      <c r="E675" s="14"/>
      <c r="F675" s="14"/>
      <c r="G675" s="14"/>
      <c r="I675" s="14"/>
    </row>
    <row r="676" spans="5:9" x14ac:dyDescent="0.25">
      <c r="E676" s="14"/>
      <c r="F676" s="14"/>
      <c r="G676" s="14"/>
      <c r="I676" s="14"/>
    </row>
    <row r="677" spans="5:9" x14ac:dyDescent="0.25">
      <c r="E677" s="14"/>
      <c r="F677" s="14"/>
      <c r="G677" s="14"/>
      <c r="I677" s="14"/>
    </row>
    <row r="678" spans="5:9" x14ac:dyDescent="0.25">
      <c r="E678" s="14"/>
      <c r="F678" s="14"/>
      <c r="G678" s="14"/>
      <c r="I678" s="14"/>
    </row>
    <row r="679" spans="5:9" x14ac:dyDescent="0.25">
      <c r="E679" s="14"/>
      <c r="F679" s="14"/>
      <c r="G679" s="14"/>
      <c r="I679" s="14"/>
    </row>
    <row r="680" spans="5:9" x14ac:dyDescent="0.25">
      <c r="E680" s="14"/>
      <c r="F680" s="14"/>
      <c r="G680" s="14"/>
      <c r="I680" s="14"/>
    </row>
    <row r="681" spans="5:9" x14ac:dyDescent="0.25">
      <c r="E681" s="14"/>
      <c r="F681" s="14"/>
      <c r="G681" s="14"/>
      <c r="I681" s="14"/>
    </row>
    <row r="682" spans="5:9" x14ac:dyDescent="0.25">
      <c r="E682" s="14"/>
      <c r="F682" s="14"/>
      <c r="G682" s="14"/>
      <c r="I682" s="14"/>
    </row>
    <row r="683" spans="5:9" x14ac:dyDescent="0.25">
      <c r="E683" s="14"/>
      <c r="F683" s="14"/>
      <c r="G683" s="14"/>
      <c r="I683" s="14"/>
    </row>
    <row r="684" spans="5:9" x14ac:dyDescent="0.25">
      <c r="E684" s="14"/>
      <c r="F684" s="14"/>
      <c r="G684" s="14"/>
      <c r="I684" s="14"/>
    </row>
    <row r="685" spans="5:9" x14ac:dyDescent="0.25">
      <c r="E685" s="14"/>
      <c r="F685" s="14"/>
      <c r="G685" s="14"/>
      <c r="I685" s="14"/>
    </row>
    <row r="686" spans="5:9" x14ac:dyDescent="0.25">
      <c r="E686" s="14"/>
      <c r="F686" s="14"/>
      <c r="G686" s="14"/>
      <c r="I686" s="14"/>
    </row>
    <row r="687" spans="5:9" x14ac:dyDescent="0.25">
      <c r="E687" s="14"/>
      <c r="F687" s="14"/>
      <c r="G687" s="14"/>
      <c r="I687" s="14"/>
    </row>
    <row r="688" spans="5:9" x14ac:dyDescent="0.25">
      <c r="E688" s="14"/>
      <c r="F688" s="14"/>
      <c r="G688" s="14"/>
      <c r="I688" s="14"/>
    </row>
    <row r="689" spans="5:9" x14ac:dyDescent="0.25">
      <c r="E689" s="14"/>
      <c r="F689" s="14"/>
      <c r="G689" s="14"/>
      <c r="I689" s="14"/>
    </row>
    <row r="690" spans="5:9" x14ac:dyDescent="0.25">
      <c r="E690" s="14"/>
      <c r="F690" s="14"/>
      <c r="G690" s="14"/>
      <c r="I690" s="14"/>
    </row>
    <row r="691" spans="5:9" x14ac:dyDescent="0.25">
      <c r="E691" s="14"/>
      <c r="F691" s="14"/>
      <c r="G691" s="14"/>
      <c r="I691" s="14"/>
    </row>
    <row r="692" spans="5:9" x14ac:dyDescent="0.25">
      <c r="E692" s="14"/>
      <c r="F692" s="14"/>
      <c r="G692" s="14"/>
      <c r="I692" s="14"/>
    </row>
    <row r="693" spans="5:9" x14ac:dyDescent="0.25">
      <c r="E693" s="14"/>
      <c r="F693" s="14"/>
      <c r="G693" s="14"/>
      <c r="I693" s="14"/>
    </row>
    <row r="694" spans="5:9" x14ac:dyDescent="0.25">
      <c r="E694" s="14"/>
      <c r="F694" s="14"/>
      <c r="G694" s="14"/>
      <c r="I694" s="14"/>
    </row>
    <row r="695" spans="5:9" x14ac:dyDescent="0.25">
      <c r="E695" s="14"/>
      <c r="F695" s="14"/>
      <c r="G695" s="14"/>
      <c r="I695" s="14"/>
    </row>
    <row r="696" spans="5:9" x14ac:dyDescent="0.25">
      <c r="E696" s="14"/>
      <c r="F696" s="14"/>
      <c r="G696" s="14"/>
      <c r="I696" s="14"/>
    </row>
    <row r="697" spans="5:9" x14ac:dyDescent="0.25">
      <c r="E697" s="14"/>
      <c r="F697" s="14"/>
      <c r="G697" s="14"/>
      <c r="I697" s="14"/>
    </row>
    <row r="698" spans="5:9" x14ac:dyDescent="0.25">
      <c r="E698" s="14"/>
      <c r="F698" s="14"/>
      <c r="G698" s="14"/>
      <c r="I698" s="14"/>
    </row>
    <row r="699" spans="5:9" x14ac:dyDescent="0.25">
      <c r="E699" s="14"/>
      <c r="F699" s="14"/>
      <c r="G699" s="14"/>
      <c r="I699" s="14"/>
    </row>
    <row r="700" spans="5:9" x14ac:dyDescent="0.25">
      <c r="E700" s="14"/>
      <c r="F700" s="14"/>
      <c r="G700" s="14"/>
      <c r="I700" s="14"/>
    </row>
    <row r="701" spans="5:9" x14ac:dyDescent="0.25">
      <c r="E701" s="14"/>
      <c r="F701" s="14"/>
      <c r="G701" s="14"/>
      <c r="I701" s="14"/>
    </row>
    <row r="702" spans="5:9" x14ac:dyDescent="0.25">
      <c r="E702" s="14"/>
      <c r="F702" s="14"/>
      <c r="G702" s="14"/>
      <c r="I702" s="14"/>
    </row>
    <row r="703" spans="5:9" x14ac:dyDescent="0.25">
      <c r="E703" s="14"/>
      <c r="F703" s="14"/>
      <c r="G703" s="14"/>
      <c r="I703" s="14"/>
    </row>
    <row r="704" spans="5:9" x14ac:dyDescent="0.25">
      <c r="E704" s="14"/>
      <c r="F704" s="14"/>
      <c r="G704" s="14"/>
      <c r="I704" s="14"/>
    </row>
    <row r="705" spans="5:9" x14ac:dyDescent="0.25">
      <c r="E705" s="14"/>
      <c r="F705" s="14"/>
      <c r="G705" s="14"/>
      <c r="I705" s="14"/>
    </row>
    <row r="706" spans="5:9" x14ac:dyDescent="0.25">
      <c r="E706" s="14"/>
      <c r="F706" s="14"/>
      <c r="G706" s="14"/>
      <c r="I706" s="14"/>
    </row>
    <row r="707" spans="5:9" x14ac:dyDescent="0.25">
      <c r="E707" s="14"/>
      <c r="F707" s="14"/>
      <c r="G707" s="14"/>
      <c r="I707" s="14"/>
    </row>
    <row r="708" spans="5:9" x14ac:dyDescent="0.25">
      <c r="E708" s="14"/>
      <c r="F708" s="14"/>
      <c r="G708" s="14"/>
      <c r="I708" s="14"/>
    </row>
    <row r="709" spans="5:9" x14ac:dyDescent="0.25">
      <c r="E709" s="14"/>
      <c r="F709" s="14"/>
      <c r="G709" s="14"/>
      <c r="I709" s="14"/>
    </row>
    <row r="710" spans="5:9" x14ac:dyDescent="0.25">
      <c r="E710" s="14"/>
      <c r="F710" s="14"/>
      <c r="G710" s="14"/>
      <c r="I710" s="14"/>
    </row>
    <row r="711" spans="5:9" x14ac:dyDescent="0.25">
      <c r="E711" s="14"/>
      <c r="F711" s="14"/>
      <c r="G711" s="14"/>
      <c r="I711" s="14"/>
    </row>
    <row r="712" spans="5:9" x14ac:dyDescent="0.25">
      <c r="E712" s="14"/>
      <c r="F712" s="14"/>
      <c r="G712" s="14"/>
      <c r="I712" s="14"/>
    </row>
    <row r="713" spans="5:9" x14ac:dyDescent="0.25">
      <c r="E713" s="14"/>
      <c r="F713" s="14"/>
      <c r="G713" s="14"/>
      <c r="I713" s="14"/>
    </row>
    <row r="714" spans="5:9" x14ac:dyDescent="0.25">
      <c r="E714" s="14"/>
      <c r="F714" s="14"/>
      <c r="G714" s="14"/>
      <c r="I714" s="14"/>
    </row>
    <row r="715" spans="5:9" x14ac:dyDescent="0.25">
      <c r="E715" s="14"/>
      <c r="F715" s="14"/>
      <c r="G715" s="14"/>
      <c r="I715" s="14"/>
    </row>
    <row r="716" spans="5:9" x14ac:dyDescent="0.25">
      <c r="E716" s="14"/>
      <c r="F716" s="14"/>
      <c r="G716" s="14"/>
      <c r="I716" s="14"/>
    </row>
    <row r="717" spans="5:9" x14ac:dyDescent="0.25">
      <c r="E717" s="14"/>
      <c r="F717" s="14"/>
      <c r="G717" s="14"/>
      <c r="I717" s="14"/>
    </row>
    <row r="718" spans="5:9" x14ac:dyDescent="0.25">
      <c r="E718" s="14"/>
      <c r="F718" s="14"/>
      <c r="G718" s="14"/>
      <c r="I718" s="14"/>
    </row>
    <row r="719" spans="5:9" x14ac:dyDescent="0.25">
      <c r="E719" s="14"/>
      <c r="F719" s="14"/>
      <c r="G719" s="14"/>
      <c r="I719" s="14"/>
    </row>
    <row r="720" spans="5:9" x14ac:dyDescent="0.25">
      <c r="E720" s="14"/>
      <c r="F720" s="14"/>
      <c r="G720" s="14"/>
      <c r="I720" s="14"/>
    </row>
    <row r="721" spans="5:9" x14ac:dyDescent="0.25">
      <c r="E721" s="14"/>
      <c r="F721" s="14"/>
      <c r="G721" s="14"/>
      <c r="I721" s="14"/>
    </row>
    <row r="722" spans="5:9" x14ac:dyDescent="0.25">
      <c r="E722" s="14"/>
      <c r="F722" s="14"/>
      <c r="G722" s="14"/>
      <c r="I722" s="14"/>
    </row>
    <row r="723" spans="5:9" x14ac:dyDescent="0.25">
      <c r="E723" s="14"/>
      <c r="F723" s="14"/>
      <c r="G723" s="14"/>
      <c r="I723" s="14"/>
    </row>
    <row r="724" spans="5:9" x14ac:dyDescent="0.25">
      <c r="E724" s="14"/>
      <c r="F724" s="14"/>
      <c r="G724" s="14"/>
      <c r="I724" s="14"/>
    </row>
    <row r="725" spans="5:9" x14ac:dyDescent="0.25">
      <c r="E725" s="14"/>
      <c r="F725" s="14"/>
      <c r="G725" s="14"/>
      <c r="I725" s="14"/>
    </row>
    <row r="726" spans="5:9" x14ac:dyDescent="0.25">
      <c r="E726" s="14"/>
      <c r="F726" s="14"/>
      <c r="G726" s="14"/>
      <c r="I726" s="14"/>
    </row>
    <row r="727" spans="5:9" x14ac:dyDescent="0.25">
      <c r="E727" s="14"/>
      <c r="F727" s="14"/>
      <c r="G727" s="14"/>
      <c r="I727" s="14"/>
    </row>
    <row r="728" spans="5:9" x14ac:dyDescent="0.25">
      <c r="E728" s="14"/>
      <c r="F728" s="14"/>
      <c r="G728" s="14"/>
      <c r="I728" s="14"/>
    </row>
    <row r="729" spans="5:9" x14ac:dyDescent="0.25">
      <c r="E729" s="14"/>
      <c r="F729" s="14"/>
      <c r="G729" s="14"/>
      <c r="I729" s="14"/>
    </row>
    <row r="730" spans="5:9" x14ac:dyDescent="0.25">
      <c r="E730" s="14"/>
      <c r="F730" s="14"/>
      <c r="G730" s="14"/>
      <c r="I730" s="14"/>
    </row>
    <row r="731" spans="5:9" x14ac:dyDescent="0.25">
      <c r="E731" s="14"/>
      <c r="F731" s="14"/>
      <c r="G731" s="14"/>
      <c r="I731" s="14"/>
    </row>
    <row r="732" spans="5:9" x14ac:dyDescent="0.25">
      <c r="E732" s="14"/>
      <c r="F732" s="14"/>
      <c r="G732" s="14"/>
      <c r="I732" s="14"/>
    </row>
    <row r="733" spans="5:9" x14ac:dyDescent="0.25">
      <c r="E733" s="14"/>
      <c r="F733" s="14"/>
      <c r="G733" s="14"/>
      <c r="I733" s="14"/>
    </row>
    <row r="734" spans="5:9" x14ac:dyDescent="0.25">
      <c r="E734" s="14"/>
      <c r="F734" s="14"/>
      <c r="G734" s="14"/>
      <c r="I734" s="14"/>
    </row>
    <row r="735" spans="5:9" x14ac:dyDescent="0.25">
      <c r="E735" s="14"/>
      <c r="F735" s="14"/>
      <c r="G735" s="14"/>
      <c r="I735" s="14"/>
    </row>
    <row r="736" spans="5:9" x14ac:dyDescent="0.25">
      <c r="E736" s="14"/>
      <c r="F736" s="14"/>
      <c r="G736" s="14"/>
      <c r="I736" s="14"/>
    </row>
    <row r="737" spans="5:9" x14ac:dyDescent="0.25">
      <c r="E737" s="14"/>
      <c r="F737" s="14"/>
      <c r="G737" s="14"/>
      <c r="I737" s="14"/>
    </row>
    <row r="738" spans="5:9" x14ac:dyDescent="0.25">
      <c r="E738" s="14"/>
      <c r="F738" s="14"/>
      <c r="G738" s="14"/>
      <c r="I738" s="14"/>
    </row>
    <row r="739" spans="5:9" x14ac:dyDescent="0.25">
      <c r="E739" s="14"/>
      <c r="F739" s="14"/>
      <c r="G739" s="14"/>
      <c r="I739" s="14"/>
    </row>
    <row r="740" spans="5:9" x14ac:dyDescent="0.25">
      <c r="E740" s="14"/>
      <c r="F740" s="14"/>
      <c r="G740" s="14"/>
      <c r="I740" s="14"/>
    </row>
    <row r="741" spans="5:9" x14ac:dyDescent="0.25">
      <c r="E741" s="14"/>
      <c r="F741" s="14"/>
      <c r="G741" s="14"/>
      <c r="I741" s="14"/>
    </row>
    <row r="742" spans="5:9" x14ac:dyDescent="0.25">
      <c r="E742" s="14"/>
      <c r="F742" s="14"/>
      <c r="G742" s="14"/>
      <c r="I742" s="14"/>
    </row>
    <row r="743" spans="5:9" x14ac:dyDescent="0.25">
      <c r="E743" s="14"/>
      <c r="F743" s="14"/>
      <c r="G743" s="14"/>
      <c r="I743" s="14"/>
    </row>
    <row r="744" spans="5:9" x14ac:dyDescent="0.25">
      <c r="E744" s="14"/>
      <c r="F744" s="14"/>
      <c r="G744" s="14"/>
      <c r="I744" s="14"/>
    </row>
    <row r="745" spans="5:9" x14ac:dyDescent="0.25">
      <c r="E745" s="14"/>
      <c r="F745" s="14"/>
      <c r="G745" s="14"/>
      <c r="I745" s="14"/>
    </row>
    <row r="746" spans="5:9" x14ac:dyDescent="0.25">
      <c r="E746" s="14"/>
      <c r="F746" s="14"/>
      <c r="G746" s="14"/>
      <c r="I746" s="14"/>
    </row>
    <row r="747" spans="5:9" x14ac:dyDescent="0.25">
      <c r="E747" s="14"/>
      <c r="F747" s="14"/>
      <c r="G747" s="14"/>
      <c r="I747" s="14"/>
    </row>
    <row r="748" spans="5:9" x14ac:dyDescent="0.25">
      <c r="E748" s="14"/>
      <c r="F748" s="14"/>
      <c r="G748" s="14"/>
      <c r="I748" s="14"/>
    </row>
    <row r="749" spans="5:9" x14ac:dyDescent="0.25">
      <c r="E749" s="14"/>
      <c r="F749" s="14"/>
      <c r="G749" s="14"/>
      <c r="I749" s="14"/>
    </row>
    <row r="750" spans="5:9" x14ac:dyDescent="0.25">
      <c r="E750" s="14"/>
      <c r="F750" s="14"/>
      <c r="G750" s="14"/>
      <c r="I750" s="14"/>
    </row>
    <row r="751" spans="5:9" x14ac:dyDescent="0.25">
      <c r="E751" s="14"/>
      <c r="F751" s="14"/>
      <c r="G751" s="14"/>
      <c r="I751" s="14"/>
    </row>
    <row r="752" spans="5:9" x14ac:dyDescent="0.25">
      <c r="E752" s="14"/>
      <c r="F752" s="14"/>
      <c r="G752" s="14"/>
      <c r="I752" s="14"/>
    </row>
    <row r="753" spans="5:9" x14ac:dyDescent="0.25">
      <c r="E753" s="14"/>
      <c r="F753" s="14"/>
      <c r="G753" s="14"/>
      <c r="I753" s="14"/>
    </row>
    <row r="754" spans="5:9" x14ac:dyDescent="0.25">
      <c r="E754" s="14"/>
      <c r="F754" s="14"/>
      <c r="G754" s="14"/>
      <c r="I754" s="14"/>
    </row>
    <row r="755" spans="5:9" x14ac:dyDescent="0.25">
      <c r="E755" s="14"/>
      <c r="F755" s="14"/>
      <c r="G755" s="14"/>
      <c r="I755" s="14"/>
    </row>
    <row r="756" spans="5:9" x14ac:dyDescent="0.25">
      <c r="E756" s="14"/>
      <c r="F756" s="14"/>
      <c r="G756" s="14"/>
      <c r="I756" s="14"/>
    </row>
    <row r="757" spans="5:9" x14ac:dyDescent="0.25">
      <c r="E757" s="14"/>
      <c r="F757" s="14"/>
      <c r="G757" s="14"/>
      <c r="I757" s="14"/>
    </row>
    <row r="758" spans="5:9" x14ac:dyDescent="0.25">
      <c r="E758" s="14"/>
      <c r="F758" s="14"/>
      <c r="G758" s="14"/>
      <c r="I758" s="14"/>
    </row>
    <row r="759" spans="5:9" x14ac:dyDescent="0.25">
      <c r="E759" s="14"/>
      <c r="F759" s="14"/>
      <c r="G759" s="14"/>
      <c r="I759" s="14"/>
    </row>
    <row r="760" spans="5:9" x14ac:dyDescent="0.25">
      <c r="E760" s="14"/>
      <c r="F760" s="14"/>
      <c r="G760" s="14"/>
      <c r="I760" s="14"/>
    </row>
    <row r="761" spans="5:9" x14ac:dyDescent="0.25">
      <c r="E761" s="14"/>
      <c r="F761" s="14"/>
      <c r="G761" s="14"/>
      <c r="I761" s="14"/>
    </row>
    <row r="762" spans="5:9" x14ac:dyDescent="0.25">
      <c r="E762" s="14"/>
      <c r="F762" s="14"/>
      <c r="G762" s="14"/>
      <c r="I762" s="14"/>
    </row>
    <row r="763" spans="5:9" x14ac:dyDescent="0.25">
      <c r="E763" s="14"/>
      <c r="F763" s="14"/>
      <c r="G763" s="14"/>
      <c r="I763" s="14"/>
    </row>
    <row r="764" spans="5:9" x14ac:dyDescent="0.25">
      <c r="E764" s="14"/>
      <c r="F764" s="14"/>
      <c r="G764" s="14"/>
      <c r="I764" s="14"/>
    </row>
    <row r="765" spans="5:9" x14ac:dyDescent="0.25">
      <c r="E765" s="14"/>
      <c r="F765" s="14"/>
      <c r="G765" s="14"/>
      <c r="I765" s="14"/>
    </row>
    <row r="766" spans="5:9" x14ac:dyDescent="0.25">
      <c r="E766" s="14"/>
      <c r="F766" s="14"/>
      <c r="G766" s="14"/>
      <c r="I766" s="14"/>
    </row>
    <row r="767" spans="5:9" x14ac:dyDescent="0.25">
      <c r="E767" s="14"/>
      <c r="F767" s="14"/>
      <c r="G767" s="14"/>
      <c r="I767" s="14"/>
    </row>
    <row r="768" spans="5:9" x14ac:dyDescent="0.25">
      <c r="E768" s="14"/>
      <c r="F768" s="14"/>
      <c r="G768" s="14"/>
      <c r="I768" s="14"/>
    </row>
    <row r="769" spans="5:9" x14ac:dyDescent="0.25">
      <c r="E769" s="14"/>
      <c r="F769" s="14"/>
      <c r="G769" s="14"/>
      <c r="I769" s="14"/>
    </row>
    <row r="770" spans="5:9" x14ac:dyDescent="0.25">
      <c r="E770" s="14"/>
      <c r="F770" s="14"/>
      <c r="G770" s="14"/>
      <c r="I770" s="14"/>
    </row>
    <row r="771" spans="5:9" x14ac:dyDescent="0.25">
      <c r="E771" s="14"/>
      <c r="F771" s="14"/>
      <c r="G771" s="14"/>
      <c r="I771" s="14"/>
    </row>
    <row r="772" spans="5:9" x14ac:dyDescent="0.25">
      <c r="E772" s="14"/>
      <c r="F772" s="14"/>
      <c r="G772" s="14"/>
      <c r="I772" s="14"/>
    </row>
    <row r="773" spans="5:9" x14ac:dyDescent="0.25">
      <c r="E773" s="14"/>
      <c r="F773" s="14"/>
      <c r="G773" s="14"/>
      <c r="I773" s="14"/>
    </row>
    <row r="774" spans="5:9" x14ac:dyDescent="0.25">
      <c r="E774" s="14"/>
      <c r="F774" s="14"/>
      <c r="G774" s="14"/>
      <c r="I774" s="14"/>
    </row>
    <row r="775" spans="5:9" x14ac:dyDescent="0.25">
      <c r="E775" s="14"/>
      <c r="F775" s="14"/>
      <c r="G775" s="14"/>
      <c r="I775" s="14"/>
    </row>
    <row r="776" spans="5:9" x14ac:dyDescent="0.25">
      <c r="E776" s="14"/>
      <c r="F776" s="14"/>
      <c r="G776" s="14"/>
      <c r="I776" s="14"/>
    </row>
    <row r="777" spans="5:9" x14ac:dyDescent="0.25">
      <c r="E777" s="14"/>
      <c r="F777" s="14"/>
      <c r="G777" s="14"/>
      <c r="I777" s="14"/>
    </row>
    <row r="778" spans="5:9" x14ac:dyDescent="0.25">
      <c r="E778" s="14"/>
      <c r="F778" s="14"/>
      <c r="G778" s="14"/>
      <c r="I778" s="14"/>
    </row>
    <row r="779" spans="5:9" x14ac:dyDescent="0.25">
      <c r="E779" s="14"/>
      <c r="F779" s="14"/>
      <c r="G779" s="14"/>
      <c r="I779" s="14"/>
    </row>
    <row r="780" spans="5:9" x14ac:dyDescent="0.25">
      <c r="E780" s="14"/>
      <c r="F780" s="14"/>
      <c r="G780" s="14"/>
      <c r="I780" s="14"/>
    </row>
    <row r="781" spans="5:9" x14ac:dyDescent="0.25">
      <c r="E781" s="14"/>
      <c r="F781" s="14"/>
      <c r="G781" s="14"/>
      <c r="I781" s="14"/>
    </row>
    <row r="782" spans="5:9" x14ac:dyDescent="0.25">
      <c r="E782" s="14"/>
      <c r="F782" s="14"/>
      <c r="G782" s="14"/>
      <c r="I782" s="14"/>
    </row>
    <row r="783" spans="5:9" x14ac:dyDescent="0.25">
      <c r="E783" s="14"/>
      <c r="F783" s="14"/>
      <c r="G783" s="14"/>
      <c r="I783" s="14"/>
    </row>
    <row r="784" spans="5:9" x14ac:dyDescent="0.25">
      <c r="E784" s="14"/>
      <c r="F784" s="14"/>
      <c r="G784" s="14"/>
      <c r="I784" s="14"/>
    </row>
    <row r="785" spans="5:9" x14ac:dyDescent="0.25">
      <c r="E785" s="14"/>
      <c r="F785" s="14"/>
      <c r="G785" s="14"/>
      <c r="I785" s="14"/>
    </row>
    <row r="786" spans="5:9" x14ac:dyDescent="0.25">
      <c r="E786" s="14"/>
      <c r="F786" s="14"/>
      <c r="G786" s="14"/>
      <c r="I786" s="14"/>
    </row>
    <row r="787" spans="5:9" x14ac:dyDescent="0.25">
      <c r="E787" s="14"/>
      <c r="F787" s="14"/>
      <c r="G787" s="14"/>
      <c r="I787" s="14"/>
    </row>
    <row r="788" spans="5:9" x14ac:dyDescent="0.25">
      <c r="E788" s="14"/>
      <c r="F788" s="14"/>
      <c r="G788" s="14"/>
      <c r="I788" s="14"/>
    </row>
    <row r="789" spans="5:9" x14ac:dyDescent="0.25">
      <c r="E789" s="14"/>
      <c r="F789" s="14"/>
      <c r="G789" s="14"/>
      <c r="I789" s="14"/>
    </row>
    <row r="790" spans="5:9" x14ac:dyDescent="0.25">
      <c r="E790" s="14"/>
      <c r="F790" s="14"/>
      <c r="G790" s="14"/>
      <c r="I790" s="14"/>
    </row>
    <row r="791" spans="5:9" x14ac:dyDescent="0.25">
      <c r="E791" s="14"/>
      <c r="F791" s="14"/>
      <c r="G791" s="14"/>
      <c r="I791" s="14"/>
    </row>
    <row r="792" spans="5:9" x14ac:dyDescent="0.25">
      <c r="E792" s="14"/>
      <c r="F792" s="14"/>
      <c r="G792" s="14"/>
      <c r="I792" s="14"/>
    </row>
    <row r="793" spans="5:9" x14ac:dyDescent="0.25">
      <c r="E793" s="14"/>
      <c r="F793" s="14"/>
      <c r="G793" s="14"/>
      <c r="I793" s="14"/>
    </row>
    <row r="794" spans="5:9" x14ac:dyDescent="0.25">
      <c r="E794" s="14"/>
      <c r="F794" s="14"/>
      <c r="G794" s="14"/>
      <c r="I794" s="14"/>
    </row>
    <row r="795" spans="5:9" x14ac:dyDescent="0.25">
      <c r="E795" s="14"/>
      <c r="F795" s="14"/>
      <c r="G795" s="14"/>
      <c r="I795" s="14"/>
    </row>
    <row r="796" spans="5:9" x14ac:dyDescent="0.25">
      <c r="E796" s="14"/>
      <c r="F796" s="14"/>
      <c r="G796" s="14"/>
      <c r="I796" s="14"/>
    </row>
    <row r="797" spans="5:9" x14ac:dyDescent="0.25">
      <c r="E797" s="14"/>
      <c r="F797" s="14"/>
      <c r="G797" s="14"/>
      <c r="I797" s="14"/>
    </row>
    <row r="798" spans="5:9" x14ac:dyDescent="0.25">
      <c r="E798" s="14"/>
      <c r="F798" s="14"/>
      <c r="G798" s="14"/>
      <c r="I798" s="14"/>
    </row>
    <row r="799" spans="5:9" x14ac:dyDescent="0.25">
      <c r="E799" s="14"/>
      <c r="F799" s="14"/>
      <c r="G799" s="14"/>
      <c r="I799" s="14"/>
    </row>
    <row r="800" spans="5:9" x14ac:dyDescent="0.25">
      <c r="E800" s="14"/>
      <c r="F800" s="14"/>
      <c r="G800" s="14"/>
      <c r="I800" s="14"/>
    </row>
    <row r="801" spans="5:9" x14ac:dyDescent="0.25">
      <c r="E801" s="14"/>
      <c r="F801" s="14"/>
      <c r="G801" s="14"/>
      <c r="I801" s="14"/>
    </row>
    <row r="802" spans="5:9" x14ac:dyDescent="0.25">
      <c r="E802" s="14"/>
      <c r="F802" s="14"/>
      <c r="G802" s="14"/>
      <c r="I802" s="14"/>
    </row>
    <row r="803" spans="5:9" x14ac:dyDescent="0.25">
      <c r="E803" s="14"/>
      <c r="F803" s="14"/>
      <c r="G803" s="14"/>
      <c r="I803" s="14"/>
    </row>
    <row r="804" spans="5:9" x14ac:dyDescent="0.25">
      <c r="E804" s="14"/>
      <c r="F804" s="14"/>
      <c r="G804" s="14"/>
      <c r="I804" s="14"/>
    </row>
    <row r="805" spans="5:9" x14ac:dyDescent="0.25">
      <c r="E805" s="14"/>
      <c r="F805" s="14"/>
      <c r="G805" s="14"/>
      <c r="I805" s="14"/>
    </row>
    <row r="806" spans="5:9" x14ac:dyDescent="0.25">
      <c r="E806" s="14"/>
      <c r="F806" s="14"/>
      <c r="G806" s="14"/>
      <c r="I806" s="14"/>
    </row>
    <row r="807" spans="5:9" x14ac:dyDescent="0.25">
      <c r="E807" s="14"/>
      <c r="F807" s="14"/>
      <c r="G807" s="14"/>
      <c r="I807" s="14"/>
    </row>
    <row r="808" spans="5:9" x14ac:dyDescent="0.25">
      <c r="E808" s="14"/>
      <c r="F808" s="14"/>
      <c r="G808" s="14"/>
      <c r="I808" s="14"/>
    </row>
    <row r="809" spans="5:9" x14ac:dyDescent="0.25">
      <c r="E809" s="14"/>
      <c r="F809" s="14"/>
      <c r="G809" s="14"/>
      <c r="I809" s="14"/>
    </row>
    <row r="810" spans="5:9" x14ac:dyDescent="0.25">
      <c r="E810" s="14"/>
      <c r="F810" s="14"/>
      <c r="G810" s="14"/>
      <c r="I810" s="14"/>
    </row>
    <row r="811" spans="5:9" x14ac:dyDescent="0.25">
      <c r="E811" s="14"/>
      <c r="F811" s="14"/>
      <c r="G811" s="14"/>
      <c r="I811" s="14"/>
    </row>
    <row r="812" spans="5:9" x14ac:dyDescent="0.25">
      <c r="E812" s="14"/>
      <c r="F812" s="14"/>
      <c r="G812" s="14"/>
      <c r="I812" s="14"/>
    </row>
    <row r="813" spans="5:9" x14ac:dyDescent="0.25">
      <c r="E813" s="14"/>
      <c r="F813" s="14"/>
      <c r="G813" s="14"/>
      <c r="I813" s="14"/>
    </row>
    <row r="814" spans="5:9" x14ac:dyDescent="0.25">
      <c r="E814" s="14"/>
      <c r="F814" s="14"/>
      <c r="G814" s="14"/>
      <c r="I814" s="14"/>
    </row>
    <row r="815" spans="5:9" x14ac:dyDescent="0.25">
      <c r="E815" s="14"/>
      <c r="F815" s="14"/>
      <c r="G815" s="14"/>
      <c r="I815" s="14"/>
    </row>
    <row r="816" spans="5:9" x14ac:dyDescent="0.25">
      <c r="E816" s="14"/>
      <c r="F816" s="14"/>
      <c r="G816" s="14"/>
      <c r="I816" s="14"/>
    </row>
    <row r="817" spans="5:9" x14ac:dyDescent="0.25">
      <c r="E817" s="14"/>
      <c r="F817" s="14"/>
      <c r="G817" s="14"/>
      <c r="I817" s="14"/>
    </row>
    <row r="818" spans="5:9" x14ac:dyDescent="0.25">
      <c r="E818" s="14"/>
      <c r="F818" s="14"/>
      <c r="G818" s="14"/>
      <c r="I818" s="14"/>
    </row>
    <row r="819" spans="5:9" x14ac:dyDescent="0.25">
      <c r="E819" s="14"/>
      <c r="F819" s="14"/>
      <c r="G819" s="14"/>
      <c r="I819" s="14"/>
    </row>
    <row r="820" spans="5:9" x14ac:dyDescent="0.25">
      <c r="E820" s="14"/>
      <c r="F820" s="14"/>
      <c r="G820" s="14"/>
      <c r="I820" s="14"/>
    </row>
    <row r="821" spans="5:9" x14ac:dyDescent="0.25">
      <c r="E821" s="14"/>
      <c r="F821" s="14"/>
      <c r="G821" s="14"/>
      <c r="I821" s="14"/>
    </row>
    <row r="822" spans="5:9" x14ac:dyDescent="0.25">
      <c r="E822" s="14"/>
      <c r="F822" s="14"/>
      <c r="G822" s="14"/>
      <c r="I822" s="14"/>
    </row>
    <row r="823" spans="5:9" x14ac:dyDescent="0.25">
      <c r="E823" s="14"/>
      <c r="F823" s="14"/>
      <c r="G823" s="14"/>
      <c r="I823" s="14"/>
    </row>
    <row r="824" spans="5:9" x14ac:dyDescent="0.25">
      <c r="E824" s="14"/>
      <c r="F824" s="14"/>
      <c r="G824" s="14"/>
      <c r="I824" s="14"/>
    </row>
    <row r="825" spans="5:9" x14ac:dyDescent="0.25">
      <c r="E825" s="14"/>
      <c r="F825" s="14"/>
      <c r="G825" s="14"/>
      <c r="I825" s="14"/>
    </row>
    <row r="826" spans="5:9" x14ac:dyDescent="0.25">
      <c r="E826" s="14"/>
      <c r="F826" s="14"/>
      <c r="G826" s="14"/>
      <c r="I826" s="14"/>
    </row>
    <row r="827" spans="5:9" x14ac:dyDescent="0.25">
      <c r="E827" s="14"/>
      <c r="F827" s="14"/>
      <c r="G827" s="14"/>
      <c r="I827" s="14"/>
    </row>
    <row r="828" spans="5:9" x14ac:dyDescent="0.25">
      <c r="E828" s="14"/>
      <c r="F828" s="14"/>
      <c r="G828" s="14"/>
      <c r="I828" s="14"/>
    </row>
    <row r="829" spans="5:9" x14ac:dyDescent="0.25">
      <c r="E829" s="14"/>
      <c r="F829" s="14"/>
      <c r="G829" s="14"/>
      <c r="I829" s="14"/>
    </row>
    <row r="830" spans="5:9" x14ac:dyDescent="0.25">
      <c r="E830" s="14"/>
      <c r="F830" s="14"/>
      <c r="G830" s="14"/>
      <c r="I830" s="14"/>
    </row>
    <row r="831" spans="5:9" x14ac:dyDescent="0.25">
      <c r="E831" s="14"/>
      <c r="F831" s="14"/>
      <c r="G831" s="14"/>
      <c r="I831" s="14"/>
    </row>
    <row r="832" spans="5:9" x14ac:dyDescent="0.25">
      <c r="E832" s="14"/>
      <c r="F832" s="14"/>
      <c r="G832" s="14"/>
      <c r="I832" s="14"/>
    </row>
    <row r="833" spans="5:9" x14ac:dyDescent="0.25">
      <c r="E833" s="14"/>
      <c r="F833" s="14"/>
      <c r="G833" s="14"/>
      <c r="I833" s="14"/>
    </row>
    <row r="834" spans="5:9" x14ac:dyDescent="0.25">
      <c r="E834" s="14"/>
      <c r="F834" s="14"/>
      <c r="G834" s="14"/>
      <c r="I834" s="14"/>
    </row>
    <row r="835" spans="5:9" x14ac:dyDescent="0.25">
      <c r="E835" s="14"/>
      <c r="F835" s="14"/>
      <c r="G835" s="14"/>
      <c r="I835" s="14"/>
    </row>
    <row r="836" spans="5:9" x14ac:dyDescent="0.25">
      <c r="E836" s="14"/>
      <c r="F836" s="14"/>
      <c r="G836" s="14"/>
      <c r="I836" s="14"/>
    </row>
    <row r="837" spans="5:9" x14ac:dyDescent="0.25">
      <c r="E837" s="14"/>
      <c r="F837" s="14"/>
      <c r="G837" s="14"/>
      <c r="I837" s="14"/>
    </row>
    <row r="838" spans="5:9" x14ac:dyDescent="0.25">
      <c r="E838" s="14"/>
      <c r="F838" s="14"/>
      <c r="G838" s="14"/>
      <c r="I838" s="14"/>
    </row>
    <row r="839" spans="5:9" x14ac:dyDescent="0.25">
      <c r="E839" s="14"/>
      <c r="F839" s="14"/>
      <c r="G839" s="14"/>
      <c r="I839" s="14"/>
    </row>
    <row r="840" spans="5:9" x14ac:dyDescent="0.25">
      <c r="E840" s="14"/>
      <c r="F840" s="14"/>
      <c r="G840" s="14"/>
      <c r="I840" s="14"/>
    </row>
    <row r="841" spans="5:9" x14ac:dyDescent="0.25">
      <c r="E841" s="14"/>
      <c r="F841" s="14"/>
      <c r="G841" s="14"/>
      <c r="I841" s="14"/>
    </row>
    <row r="842" spans="5:9" x14ac:dyDescent="0.25">
      <c r="E842" s="14"/>
      <c r="F842" s="14"/>
      <c r="G842" s="14"/>
      <c r="I842" s="14"/>
    </row>
    <row r="843" spans="5:9" x14ac:dyDescent="0.25">
      <c r="E843" s="14"/>
      <c r="F843" s="14"/>
      <c r="G843" s="14"/>
      <c r="I843" s="14"/>
    </row>
    <row r="844" spans="5:9" x14ac:dyDescent="0.25">
      <c r="E844" s="14"/>
      <c r="F844" s="14"/>
      <c r="G844" s="14"/>
      <c r="I844" s="14"/>
    </row>
    <row r="845" spans="5:9" x14ac:dyDescent="0.25">
      <c r="E845" s="14"/>
      <c r="F845" s="14"/>
      <c r="G845" s="14"/>
      <c r="I845" s="14"/>
    </row>
    <row r="846" spans="5:9" x14ac:dyDescent="0.25">
      <c r="E846" s="14"/>
      <c r="F846" s="14"/>
      <c r="G846" s="14"/>
      <c r="I846" s="14"/>
    </row>
    <row r="847" spans="5:9" x14ac:dyDescent="0.25">
      <c r="E847" s="14"/>
      <c r="F847" s="14"/>
      <c r="G847" s="14"/>
      <c r="I847" s="14"/>
    </row>
    <row r="848" spans="5:9" x14ac:dyDescent="0.25">
      <c r="E848" s="14"/>
      <c r="F848" s="14"/>
      <c r="G848" s="14"/>
      <c r="I848" s="14"/>
    </row>
    <row r="849" spans="5:9" x14ac:dyDescent="0.25">
      <c r="E849" s="14"/>
      <c r="F849" s="14"/>
      <c r="G849" s="14"/>
      <c r="I849" s="14"/>
    </row>
    <row r="850" spans="5:9" x14ac:dyDescent="0.25">
      <c r="E850" s="14"/>
      <c r="F850" s="14"/>
      <c r="G850" s="14"/>
      <c r="I850" s="14"/>
    </row>
    <row r="851" spans="5:9" x14ac:dyDescent="0.25">
      <c r="E851" s="14"/>
      <c r="F851" s="14"/>
      <c r="G851" s="14"/>
      <c r="I851" s="14"/>
    </row>
    <row r="852" spans="5:9" x14ac:dyDescent="0.25">
      <c r="E852" s="14"/>
      <c r="F852" s="14"/>
      <c r="G852" s="14"/>
      <c r="I852" s="14"/>
    </row>
    <row r="853" spans="5:9" x14ac:dyDescent="0.25">
      <c r="E853" s="14"/>
      <c r="F853" s="14"/>
      <c r="G853" s="14"/>
      <c r="I853" s="14"/>
    </row>
    <row r="854" spans="5:9" x14ac:dyDescent="0.25">
      <c r="E854" s="14"/>
      <c r="F854" s="14"/>
      <c r="G854" s="14"/>
      <c r="I854" s="14"/>
    </row>
    <row r="855" spans="5:9" x14ac:dyDescent="0.25">
      <c r="E855" s="14"/>
      <c r="F855" s="14"/>
      <c r="G855" s="14"/>
      <c r="I855" s="14"/>
    </row>
    <row r="856" spans="5:9" x14ac:dyDescent="0.25">
      <c r="E856" s="14"/>
      <c r="F856" s="14"/>
      <c r="G856" s="14"/>
      <c r="I856" s="14"/>
    </row>
    <row r="857" spans="5:9" x14ac:dyDescent="0.25">
      <c r="E857" s="14"/>
      <c r="F857" s="14"/>
      <c r="G857" s="14"/>
      <c r="I857" s="14"/>
    </row>
    <row r="858" spans="5:9" x14ac:dyDescent="0.25">
      <c r="E858" s="14"/>
      <c r="F858" s="14"/>
      <c r="G858" s="14"/>
      <c r="I858" s="14"/>
    </row>
    <row r="859" spans="5:9" x14ac:dyDescent="0.25">
      <c r="E859" s="14"/>
      <c r="F859" s="14"/>
      <c r="G859" s="14"/>
      <c r="I859" s="14"/>
    </row>
    <row r="860" spans="5:9" x14ac:dyDescent="0.25">
      <c r="E860" s="14"/>
      <c r="F860" s="14"/>
      <c r="G860" s="14"/>
      <c r="I860" s="14"/>
    </row>
    <row r="861" spans="5:9" x14ac:dyDescent="0.25">
      <c r="E861" s="14"/>
      <c r="F861" s="14"/>
      <c r="G861" s="14"/>
      <c r="I861" s="14"/>
    </row>
    <row r="862" spans="5:9" x14ac:dyDescent="0.25">
      <c r="E862" s="14"/>
      <c r="F862" s="14"/>
      <c r="G862" s="14"/>
      <c r="I862" s="14"/>
    </row>
    <row r="863" spans="5:9" x14ac:dyDescent="0.25">
      <c r="E863" s="14"/>
      <c r="F863" s="14"/>
      <c r="G863" s="14"/>
      <c r="I863" s="14"/>
    </row>
    <row r="864" spans="5:9" x14ac:dyDescent="0.25">
      <c r="E864" s="14"/>
      <c r="F864" s="14"/>
      <c r="G864" s="14"/>
      <c r="I864" s="14"/>
    </row>
    <row r="865" spans="5:9" x14ac:dyDescent="0.25">
      <c r="E865" s="14"/>
      <c r="F865" s="14"/>
      <c r="G865" s="14"/>
      <c r="I865" s="14"/>
    </row>
    <row r="866" spans="5:9" x14ac:dyDescent="0.25">
      <c r="E866" s="14"/>
      <c r="F866" s="14"/>
      <c r="G866" s="14"/>
      <c r="I866" s="14"/>
    </row>
    <row r="867" spans="5:9" x14ac:dyDescent="0.25">
      <c r="E867" s="14"/>
      <c r="F867" s="14"/>
      <c r="G867" s="14"/>
      <c r="I867" s="14"/>
    </row>
    <row r="868" spans="5:9" x14ac:dyDescent="0.25">
      <c r="E868" s="14"/>
      <c r="F868" s="14"/>
      <c r="G868" s="14"/>
      <c r="I868" s="14"/>
    </row>
    <row r="869" spans="5:9" x14ac:dyDescent="0.25">
      <c r="E869" s="14"/>
      <c r="F869" s="14"/>
      <c r="G869" s="14"/>
      <c r="I869" s="14"/>
    </row>
    <row r="870" spans="5:9" x14ac:dyDescent="0.25">
      <c r="E870" s="14"/>
      <c r="F870" s="14"/>
      <c r="G870" s="14"/>
      <c r="I870" s="14"/>
    </row>
    <row r="871" spans="5:9" x14ac:dyDescent="0.25">
      <c r="E871" s="14"/>
      <c r="F871" s="14"/>
      <c r="G871" s="14"/>
      <c r="I871" s="14"/>
    </row>
    <row r="872" spans="5:9" x14ac:dyDescent="0.25">
      <c r="E872" s="14"/>
      <c r="F872" s="14"/>
      <c r="G872" s="14"/>
      <c r="I872" s="14"/>
    </row>
    <row r="873" spans="5:9" x14ac:dyDescent="0.25">
      <c r="E873" s="14"/>
      <c r="F873" s="14"/>
      <c r="G873" s="14"/>
      <c r="I873" s="14"/>
    </row>
    <row r="874" spans="5:9" x14ac:dyDescent="0.25">
      <c r="E874" s="14"/>
      <c r="F874" s="14"/>
      <c r="G874" s="14"/>
      <c r="I874" s="14"/>
    </row>
    <row r="875" spans="5:9" x14ac:dyDescent="0.25">
      <c r="E875" s="14"/>
      <c r="F875" s="14"/>
      <c r="G875" s="14"/>
      <c r="I875" s="14"/>
    </row>
    <row r="876" spans="5:9" x14ac:dyDescent="0.25">
      <c r="E876" s="14"/>
      <c r="F876" s="14"/>
      <c r="G876" s="14"/>
      <c r="I876" s="14"/>
    </row>
    <row r="877" spans="5:9" x14ac:dyDescent="0.25">
      <c r="E877" s="14"/>
      <c r="F877" s="14"/>
      <c r="G877" s="14"/>
      <c r="I877" s="14"/>
    </row>
    <row r="878" spans="5:9" x14ac:dyDescent="0.25">
      <c r="E878" s="14"/>
      <c r="F878" s="14"/>
      <c r="G878" s="14"/>
      <c r="I878" s="14"/>
    </row>
    <row r="879" spans="5:9" x14ac:dyDescent="0.25">
      <c r="E879" s="14"/>
      <c r="F879" s="14"/>
      <c r="G879" s="14"/>
      <c r="I879" s="14"/>
    </row>
    <row r="880" spans="5:9" x14ac:dyDescent="0.25">
      <c r="E880" s="14"/>
      <c r="F880" s="14"/>
      <c r="G880" s="14"/>
      <c r="I880" s="14"/>
    </row>
    <row r="881" spans="5:9" x14ac:dyDescent="0.25">
      <c r="E881" s="14"/>
      <c r="F881" s="14"/>
      <c r="G881" s="14"/>
      <c r="I881" s="14"/>
    </row>
    <row r="882" spans="5:9" x14ac:dyDescent="0.25">
      <c r="E882" s="14"/>
      <c r="F882" s="14"/>
      <c r="G882" s="14"/>
      <c r="I882" s="14"/>
    </row>
    <row r="883" spans="5:9" x14ac:dyDescent="0.25">
      <c r="E883" s="14"/>
      <c r="F883" s="14"/>
      <c r="G883" s="14"/>
      <c r="I883" s="14"/>
    </row>
    <row r="884" spans="5:9" x14ac:dyDescent="0.25">
      <c r="E884" s="14"/>
      <c r="F884" s="14"/>
      <c r="G884" s="14"/>
      <c r="I884" s="14"/>
    </row>
    <row r="885" spans="5:9" x14ac:dyDescent="0.25">
      <c r="E885" s="14"/>
      <c r="F885" s="14"/>
      <c r="G885" s="14"/>
      <c r="I885" s="14"/>
    </row>
    <row r="886" spans="5:9" x14ac:dyDescent="0.25">
      <c r="E886" s="14"/>
      <c r="F886" s="14"/>
      <c r="G886" s="14"/>
      <c r="I886" s="14"/>
    </row>
    <row r="887" spans="5:9" x14ac:dyDescent="0.25">
      <c r="E887" s="14"/>
      <c r="F887" s="14"/>
      <c r="G887" s="14"/>
      <c r="I887" s="14"/>
    </row>
    <row r="888" spans="5:9" x14ac:dyDescent="0.25">
      <c r="E888" s="14"/>
      <c r="F888" s="14"/>
      <c r="G888" s="14"/>
      <c r="I888" s="14"/>
    </row>
    <row r="889" spans="5:9" x14ac:dyDescent="0.25">
      <c r="E889" s="14"/>
      <c r="F889" s="14"/>
      <c r="G889" s="14"/>
      <c r="I889" s="14"/>
    </row>
    <row r="890" spans="5:9" x14ac:dyDescent="0.25">
      <c r="E890" s="14"/>
      <c r="F890" s="14"/>
      <c r="G890" s="14"/>
      <c r="I890" s="14"/>
    </row>
    <row r="891" spans="5:9" x14ac:dyDescent="0.25">
      <c r="E891" s="14"/>
      <c r="F891" s="14"/>
      <c r="G891" s="14"/>
      <c r="I891" s="14"/>
    </row>
    <row r="892" spans="5:9" x14ac:dyDescent="0.25">
      <c r="E892" s="14"/>
      <c r="F892" s="14"/>
      <c r="G892" s="14"/>
      <c r="I892" s="14"/>
    </row>
    <row r="893" spans="5:9" x14ac:dyDescent="0.25">
      <c r="E893" s="14"/>
      <c r="F893" s="14"/>
      <c r="G893" s="14"/>
      <c r="I893" s="14"/>
    </row>
    <row r="894" spans="5:9" x14ac:dyDescent="0.25">
      <c r="E894" s="14"/>
      <c r="F894" s="14"/>
      <c r="G894" s="14"/>
      <c r="I894" s="14"/>
    </row>
    <row r="895" spans="5:9" x14ac:dyDescent="0.25">
      <c r="E895" s="14"/>
      <c r="F895" s="14"/>
      <c r="G895" s="14"/>
      <c r="I895" s="14"/>
    </row>
    <row r="896" spans="5:9" x14ac:dyDescent="0.25">
      <c r="E896" s="14"/>
      <c r="F896" s="14"/>
      <c r="G896" s="14"/>
      <c r="I896" s="14"/>
    </row>
    <row r="897" spans="5:9" x14ac:dyDescent="0.25">
      <c r="E897" s="14"/>
      <c r="F897" s="14"/>
      <c r="G897" s="14"/>
      <c r="I897" s="14"/>
    </row>
    <row r="898" spans="5:9" x14ac:dyDescent="0.25">
      <c r="E898" s="14"/>
      <c r="F898" s="14"/>
      <c r="G898" s="14"/>
      <c r="I898" s="14"/>
    </row>
    <row r="899" spans="5:9" x14ac:dyDescent="0.25">
      <c r="E899" s="14"/>
      <c r="F899" s="14"/>
      <c r="G899" s="14"/>
      <c r="I899" s="14"/>
    </row>
    <row r="900" spans="5:9" x14ac:dyDescent="0.25">
      <c r="E900" s="14"/>
      <c r="F900" s="14"/>
      <c r="G900" s="14"/>
      <c r="I900" s="14"/>
    </row>
    <row r="901" spans="5:9" x14ac:dyDescent="0.25">
      <c r="E901" s="14"/>
      <c r="F901" s="14"/>
      <c r="G901" s="14"/>
      <c r="I901" s="14"/>
    </row>
    <row r="902" spans="5:9" x14ac:dyDescent="0.25">
      <c r="E902" s="14"/>
      <c r="F902" s="14"/>
      <c r="G902" s="14"/>
      <c r="I902" s="14"/>
    </row>
    <row r="903" spans="5:9" x14ac:dyDescent="0.25">
      <c r="E903" s="14"/>
      <c r="F903" s="14"/>
      <c r="G903" s="14"/>
      <c r="I903" s="14"/>
    </row>
    <row r="904" spans="5:9" x14ac:dyDescent="0.25">
      <c r="E904" s="14"/>
      <c r="F904" s="14"/>
      <c r="G904" s="14"/>
      <c r="I904" s="14"/>
    </row>
    <row r="905" spans="5:9" x14ac:dyDescent="0.25">
      <c r="E905" s="14"/>
      <c r="F905" s="14"/>
      <c r="G905" s="14"/>
      <c r="I905" s="14"/>
    </row>
    <row r="906" spans="5:9" x14ac:dyDescent="0.25">
      <c r="E906" s="14"/>
      <c r="F906" s="14"/>
      <c r="G906" s="14"/>
      <c r="I906" s="14"/>
    </row>
    <row r="907" spans="5:9" x14ac:dyDescent="0.25">
      <c r="E907" s="14"/>
      <c r="F907" s="14"/>
      <c r="G907" s="14"/>
      <c r="I907" s="14"/>
    </row>
    <row r="908" spans="5:9" x14ac:dyDescent="0.25">
      <c r="E908" s="14"/>
      <c r="F908" s="14"/>
      <c r="G908" s="14"/>
      <c r="I908" s="14"/>
    </row>
    <row r="909" spans="5:9" x14ac:dyDescent="0.25">
      <c r="E909" s="14"/>
      <c r="F909" s="14"/>
      <c r="G909" s="14"/>
      <c r="I909" s="14"/>
    </row>
    <row r="910" spans="5:9" x14ac:dyDescent="0.25">
      <c r="E910" s="14"/>
      <c r="F910" s="14"/>
      <c r="G910" s="14"/>
      <c r="I910" s="14"/>
    </row>
    <row r="911" spans="5:9" x14ac:dyDescent="0.25">
      <c r="E911" s="14"/>
      <c r="F911" s="14"/>
      <c r="G911" s="14"/>
      <c r="I911" s="14"/>
    </row>
    <row r="912" spans="5:9" x14ac:dyDescent="0.25">
      <c r="E912" s="14"/>
      <c r="F912" s="14"/>
      <c r="G912" s="14"/>
      <c r="I912" s="14"/>
    </row>
    <row r="913" spans="5:9" x14ac:dyDescent="0.25">
      <c r="E913" s="14"/>
      <c r="F913" s="14"/>
      <c r="G913" s="14"/>
      <c r="I913" s="14"/>
    </row>
    <row r="914" spans="5:9" x14ac:dyDescent="0.25">
      <c r="E914" s="14"/>
      <c r="F914" s="14"/>
      <c r="G914" s="14"/>
      <c r="I914" s="14"/>
    </row>
    <row r="915" spans="5:9" x14ac:dyDescent="0.25">
      <c r="E915" s="14"/>
      <c r="F915" s="14"/>
      <c r="G915" s="14"/>
      <c r="I915" s="14"/>
    </row>
    <row r="916" spans="5:9" x14ac:dyDescent="0.25">
      <c r="E916" s="14"/>
      <c r="F916" s="14"/>
      <c r="G916" s="14"/>
      <c r="I916" s="14"/>
    </row>
    <row r="917" spans="5:9" x14ac:dyDescent="0.25">
      <c r="E917" s="14"/>
      <c r="F917" s="14"/>
      <c r="G917" s="14"/>
      <c r="I917" s="14"/>
    </row>
    <row r="918" spans="5:9" x14ac:dyDescent="0.25">
      <c r="E918" s="14"/>
      <c r="F918" s="14"/>
      <c r="G918" s="14"/>
      <c r="I918" s="14"/>
    </row>
    <row r="919" spans="5:9" x14ac:dyDescent="0.25">
      <c r="E919" s="14"/>
      <c r="F919" s="14"/>
      <c r="G919" s="14"/>
      <c r="I919" s="14"/>
    </row>
    <row r="920" spans="5:9" x14ac:dyDescent="0.25">
      <c r="E920" s="14"/>
      <c r="F920" s="14"/>
      <c r="G920" s="14"/>
      <c r="I920" s="14"/>
    </row>
    <row r="921" spans="5:9" x14ac:dyDescent="0.25">
      <c r="E921" s="14"/>
      <c r="F921" s="14"/>
      <c r="G921" s="14"/>
      <c r="I921" s="14"/>
    </row>
    <row r="922" spans="5:9" x14ac:dyDescent="0.25">
      <c r="E922" s="14"/>
      <c r="F922" s="14"/>
      <c r="G922" s="14"/>
      <c r="I922" s="14"/>
    </row>
    <row r="923" spans="5:9" x14ac:dyDescent="0.25">
      <c r="E923" s="14"/>
      <c r="F923" s="14"/>
      <c r="G923" s="14"/>
      <c r="I923" s="14"/>
    </row>
    <row r="924" spans="5:9" x14ac:dyDescent="0.25">
      <c r="E924" s="14"/>
      <c r="F924" s="14"/>
      <c r="G924" s="14"/>
      <c r="I924" s="14"/>
    </row>
    <row r="925" spans="5:9" x14ac:dyDescent="0.25">
      <c r="E925" s="14"/>
      <c r="F925" s="14"/>
      <c r="G925" s="14"/>
      <c r="I925" s="14"/>
    </row>
    <row r="926" spans="5:9" x14ac:dyDescent="0.25">
      <c r="E926" s="14"/>
      <c r="F926" s="14"/>
      <c r="G926" s="14"/>
      <c r="I926" s="14"/>
    </row>
    <row r="927" spans="5:9" x14ac:dyDescent="0.25">
      <c r="E927" s="14"/>
      <c r="F927" s="14"/>
      <c r="G927" s="14"/>
      <c r="I927" s="14"/>
    </row>
    <row r="928" spans="5:9" x14ac:dyDescent="0.25">
      <c r="E928" s="14"/>
      <c r="F928" s="14"/>
      <c r="G928" s="14"/>
      <c r="I928" s="14"/>
    </row>
    <row r="929" spans="5:9" x14ac:dyDescent="0.25">
      <c r="E929" s="14"/>
      <c r="F929" s="14"/>
      <c r="G929" s="14"/>
      <c r="I929" s="14"/>
    </row>
    <row r="930" spans="5:9" x14ac:dyDescent="0.25">
      <c r="E930" s="14"/>
      <c r="F930" s="14"/>
      <c r="G930" s="14"/>
      <c r="I930" s="14"/>
    </row>
    <row r="931" spans="5:9" x14ac:dyDescent="0.25">
      <c r="E931" s="14"/>
      <c r="F931" s="14"/>
      <c r="G931" s="14"/>
      <c r="I931" s="14"/>
    </row>
    <row r="932" spans="5:9" x14ac:dyDescent="0.25">
      <c r="E932" s="14"/>
      <c r="F932" s="14"/>
      <c r="G932" s="14"/>
      <c r="I932" s="14"/>
    </row>
    <row r="933" spans="5:9" x14ac:dyDescent="0.25">
      <c r="E933" s="14"/>
      <c r="F933" s="14"/>
      <c r="G933" s="14"/>
      <c r="I933" s="14"/>
    </row>
    <row r="934" spans="5:9" x14ac:dyDescent="0.25">
      <c r="E934" s="14"/>
      <c r="F934" s="14"/>
      <c r="G934" s="14"/>
      <c r="I934" s="14"/>
    </row>
    <row r="935" spans="5:9" x14ac:dyDescent="0.25">
      <c r="E935" s="14"/>
      <c r="F935" s="14"/>
      <c r="G935" s="14"/>
      <c r="I935" s="14"/>
    </row>
    <row r="936" spans="5:9" x14ac:dyDescent="0.25">
      <c r="E936" s="14"/>
      <c r="F936" s="14"/>
      <c r="G936" s="14"/>
      <c r="I936" s="14"/>
    </row>
    <row r="937" spans="5:9" x14ac:dyDescent="0.25">
      <c r="E937" s="14"/>
      <c r="F937" s="14"/>
      <c r="G937" s="14"/>
      <c r="I937" s="14"/>
    </row>
    <row r="938" spans="5:9" x14ac:dyDescent="0.25">
      <c r="E938" s="14"/>
      <c r="F938" s="14"/>
      <c r="G938" s="14"/>
      <c r="I938" s="14"/>
    </row>
    <row r="939" spans="5:9" x14ac:dyDescent="0.25">
      <c r="E939" s="14"/>
      <c r="F939" s="14"/>
      <c r="G939" s="14"/>
      <c r="I939" s="14"/>
    </row>
    <row r="940" spans="5:9" x14ac:dyDescent="0.25">
      <c r="E940" s="14"/>
      <c r="F940" s="14"/>
      <c r="G940" s="14"/>
      <c r="I940" s="14"/>
    </row>
    <row r="941" spans="5:9" x14ac:dyDescent="0.25">
      <c r="E941" s="14"/>
      <c r="F941" s="14"/>
      <c r="G941" s="14"/>
      <c r="I941" s="14"/>
    </row>
    <row r="942" spans="5:9" x14ac:dyDescent="0.25">
      <c r="E942" s="14"/>
      <c r="F942" s="14"/>
      <c r="G942" s="14"/>
      <c r="I942" s="14"/>
    </row>
    <row r="943" spans="5:9" x14ac:dyDescent="0.25">
      <c r="E943" s="14"/>
      <c r="F943" s="14"/>
      <c r="G943" s="14"/>
      <c r="I943" s="14"/>
    </row>
    <row r="944" spans="5:9" x14ac:dyDescent="0.25">
      <c r="E944" s="14"/>
      <c r="F944" s="14"/>
      <c r="G944" s="14"/>
      <c r="I944" s="14"/>
    </row>
    <row r="945" spans="5:9" x14ac:dyDescent="0.25">
      <c r="E945" s="14"/>
      <c r="F945" s="14"/>
      <c r="G945" s="14"/>
      <c r="I945" s="14"/>
    </row>
    <row r="946" spans="5:9" x14ac:dyDescent="0.25">
      <c r="E946" s="14"/>
      <c r="F946" s="14"/>
      <c r="G946" s="14"/>
      <c r="I946" s="14"/>
    </row>
    <row r="947" spans="5:9" x14ac:dyDescent="0.25">
      <c r="E947" s="14"/>
      <c r="F947" s="14"/>
      <c r="G947" s="14"/>
      <c r="I947" s="14"/>
    </row>
    <row r="948" spans="5:9" x14ac:dyDescent="0.25">
      <c r="E948" s="14"/>
      <c r="F948" s="14"/>
      <c r="G948" s="14"/>
      <c r="I948" s="14"/>
    </row>
    <row r="949" spans="5:9" x14ac:dyDescent="0.25">
      <c r="E949" s="14"/>
      <c r="F949" s="14"/>
      <c r="G949" s="14"/>
      <c r="I949" s="14"/>
    </row>
    <row r="950" spans="5:9" x14ac:dyDescent="0.25">
      <c r="E950" s="14"/>
      <c r="F950" s="14"/>
      <c r="G950" s="14"/>
      <c r="I950" s="14"/>
    </row>
    <row r="951" spans="5:9" x14ac:dyDescent="0.25">
      <c r="E951" s="14"/>
      <c r="F951" s="14"/>
      <c r="G951" s="14"/>
      <c r="I951" s="14"/>
    </row>
    <row r="952" spans="5:9" x14ac:dyDescent="0.25">
      <c r="E952" s="14"/>
      <c r="F952" s="14"/>
      <c r="G952" s="14"/>
      <c r="I952" s="14"/>
    </row>
    <row r="953" spans="5:9" x14ac:dyDescent="0.25">
      <c r="E953" s="14"/>
      <c r="F953" s="14"/>
      <c r="G953" s="14"/>
      <c r="I953" s="14"/>
    </row>
    <row r="954" spans="5:9" x14ac:dyDescent="0.25">
      <c r="E954" s="14"/>
      <c r="F954" s="14"/>
      <c r="G954" s="14"/>
      <c r="I954" s="14"/>
    </row>
    <row r="955" spans="5:9" x14ac:dyDescent="0.25">
      <c r="E955" s="14"/>
      <c r="F955" s="14"/>
      <c r="G955" s="14"/>
      <c r="I955" s="14"/>
    </row>
    <row r="956" spans="5:9" x14ac:dyDescent="0.25">
      <c r="E956" s="14"/>
      <c r="F956" s="14"/>
      <c r="G956" s="14"/>
      <c r="I956" s="14"/>
    </row>
    <row r="957" spans="5:9" x14ac:dyDescent="0.25">
      <c r="E957" s="14"/>
      <c r="F957" s="14"/>
      <c r="G957" s="14"/>
      <c r="I957" s="14"/>
    </row>
    <row r="958" spans="5:9" x14ac:dyDescent="0.25">
      <c r="E958" s="14"/>
      <c r="F958" s="14"/>
      <c r="G958" s="14"/>
      <c r="I958" s="14"/>
    </row>
    <row r="959" spans="5:9" x14ac:dyDescent="0.25">
      <c r="E959" s="14"/>
      <c r="F959" s="14"/>
      <c r="G959" s="14"/>
      <c r="I959" s="14"/>
    </row>
    <row r="960" spans="5:9" x14ac:dyDescent="0.25">
      <c r="E960" s="14"/>
      <c r="F960" s="14"/>
      <c r="G960" s="14"/>
      <c r="I960" s="14"/>
    </row>
    <row r="961" spans="5:9" x14ac:dyDescent="0.25">
      <c r="E961" s="14"/>
      <c r="F961" s="14"/>
      <c r="G961" s="14"/>
      <c r="I961" s="14"/>
    </row>
    <row r="962" spans="5:9" x14ac:dyDescent="0.25">
      <c r="E962" s="14"/>
      <c r="F962" s="14"/>
      <c r="G962" s="14"/>
      <c r="I962" s="14"/>
    </row>
    <row r="963" spans="5:9" x14ac:dyDescent="0.25">
      <c r="E963" s="14"/>
      <c r="F963" s="14"/>
      <c r="G963" s="14"/>
      <c r="I963" s="14"/>
    </row>
    <row r="964" spans="5:9" x14ac:dyDescent="0.25">
      <c r="E964" s="14"/>
      <c r="F964" s="14"/>
      <c r="G964" s="14"/>
      <c r="I964" s="14"/>
    </row>
    <row r="965" spans="5:9" x14ac:dyDescent="0.25">
      <c r="E965" s="14"/>
      <c r="F965" s="14"/>
      <c r="G965" s="14"/>
      <c r="I965" s="14"/>
    </row>
    <row r="966" spans="5:9" x14ac:dyDescent="0.25">
      <c r="E966" s="14"/>
      <c r="F966" s="14"/>
      <c r="G966" s="14"/>
      <c r="I966" s="14"/>
    </row>
    <row r="967" spans="5:9" x14ac:dyDescent="0.25">
      <c r="E967" s="14"/>
      <c r="F967" s="14"/>
      <c r="G967" s="14"/>
      <c r="I967" s="14"/>
    </row>
    <row r="968" spans="5:9" x14ac:dyDescent="0.25">
      <c r="E968" s="14"/>
      <c r="F968" s="14"/>
      <c r="G968" s="14"/>
      <c r="I968" s="14"/>
    </row>
    <row r="969" spans="5:9" x14ac:dyDescent="0.25">
      <c r="E969" s="14"/>
      <c r="F969" s="14"/>
      <c r="G969" s="14"/>
      <c r="I969" s="14"/>
    </row>
    <row r="970" spans="5:9" x14ac:dyDescent="0.25">
      <c r="E970" s="14"/>
      <c r="F970" s="14"/>
      <c r="G970" s="14"/>
      <c r="I970" s="14"/>
    </row>
    <row r="971" spans="5:9" x14ac:dyDescent="0.25">
      <c r="E971" s="14"/>
      <c r="F971" s="14"/>
      <c r="G971" s="14"/>
      <c r="I971" s="14"/>
    </row>
    <row r="972" spans="5:9" x14ac:dyDescent="0.25">
      <c r="E972" s="14"/>
      <c r="F972" s="14"/>
      <c r="G972" s="14"/>
      <c r="I972" s="14"/>
    </row>
    <row r="973" spans="5:9" x14ac:dyDescent="0.25">
      <c r="E973" s="14"/>
      <c r="F973" s="14"/>
      <c r="G973" s="14"/>
      <c r="I973" s="14"/>
    </row>
    <row r="974" spans="5:9" x14ac:dyDescent="0.25">
      <c r="E974" s="14"/>
      <c r="F974" s="14"/>
      <c r="G974" s="14"/>
      <c r="I974" s="14"/>
    </row>
    <row r="975" spans="5:9" x14ac:dyDescent="0.25">
      <c r="E975" s="14"/>
      <c r="F975" s="14"/>
      <c r="G975" s="14"/>
      <c r="I975" s="14"/>
    </row>
    <row r="976" spans="5:9" x14ac:dyDescent="0.25">
      <c r="E976" s="14"/>
      <c r="F976" s="14"/>
      <c r="G976" s="14"/>
      <c r="I976" s="14"/>
    </row>
    <row r="977" spans="5:9" x14ac:dyDescent="0.25">
      <c r="E977" s="14"/>
      <c r="F977" s="14"/>
      <c r="G977" s="14"/>
      <c r="I977" s="14"/>
    </row>
    <row r="978" spans="5:9" x14ac:dyDescent="0.25">
      <c r="E978" s="14"/>
      <c r="F978" s="14"/>
      <c r="G978" s="14"/>
      <c r="I978" s="14"/>
    </row>
    <row r="979" spans="5:9" x14ac:dyDescent="0.25">
      <c r="E979" s="14"/>
      <c r="F979" s="14"/>
      <c r="G979" s="14"/>
      <c r="I979" s="14"/>
    </row>
    <row r="980" spans="5:9" x14ac:dyDescent="0.25">
      <c r="E980" s="14"/>
      <c r="F980" s="14"/>
      <c r="G980" s="14"/>
      <c r="I980" s="14"/>
    </row>
    <row r="981" spans="5:9" x14ac:dyDescent="0.25">
      <c r="E981" s="14"/>
      <c r="F981" s="14"/>
      <c r="G981" s="14"/>
      <c r="I981" s="14"/>
    </row>
    <row r="982" spans="5:9" x14ac:dyDescent="0.25">
      <c r="E982" s="14"/>
      <c r="F982" s="14"/>
      <c r="G982" s="14"/>
      <c r="I982" s="14"/>
    </row>
    <row r="983" spans="5:9" x14ac:dyDescent="0.25">
      <c r="E983" s="14"/>
      <c r="F983" s="14"/>
      <c r="G983" s="14"/>
      <c r="I983" s="14"/>
    </row>
    <row r="984" spans="5:9" x14ac:dyDescent="0.25">
      <c r="E984" s="14"/>
      <c r="F984" s="14"/>
      <c r="G984" s="14"/>
      <c r="I984" s="14"/>
    </row>
    <row r="985" spans="5:9" x14ac:dyDescent="0.25">
      <c r="E985" s="14"/>
      <c r="F985" s="14"/>
      <c r="G985" s="14"/>
      <c r="I985" s="14"/>
    </row>
    <row r="986" spans="5:9" x14ac:dyDescent="0.25">
      <c r="E986" s="14"/>
      <c r="F986" s="14"/>
      <c r="G986" s="14"/>
      <c r="I986" s="14"/>
    </row>
    <row r="987" spans="5:9" x14ac:dyDescent="0.25">
      <c r="E987" s="14"/>
      <c r="F987" s="14"/>
      <c r="G987" s="14"/>
      <c r="I987" s="14"/>
    </row>
    <row r="988" spans="5:9" x14ac:dyDescent="0.25">
      <c r="E988" s="14"/>
      <c r="F988" s="14"/>
      <c r="G988" s="14"/>
      <c r="I988" s="14"/>
    </row>
    <row r="989" spans="5:9" x14ac:dyDescent="0.25">
      <c r="E989" s="14"/>
      <c r="F989" s="14"/>
      <c r="G989" s="14"/>
      <c r="I989" s="14"/>
    </row>
    <row r="990" spans="5:9" x14ac:dyDescent="0.25">
      <c r="E990" s="14"/>
      <c r="F990" s="14"/>
      <c r="G990" s="14"/>
      <c r="I990" s="14"/>
    </row>
    <row r="991" spans="5:9" x14ac:dyDescent="0.25">
      <c r="E991" s="14"/>
      <c r="F991" s="14"/>
      <c r="G991" s="14"/>
      <c r="I991" s="14"/>
    </row>
    <row r="992" spans="5:9" x14ac:dyDescent="0.25">
      <c r="E992" s="14"/>
      <c r="F992" s="14"/>
      <c r="G992" s="14"/>
      <c r="I992" s="14"/>
    </row>
    <row r="993" spans="5:9" x14ac:dyDescent="0.25">
      <c r="E993" s="14"/>
      <c r="F993" s="14"/>
      <c r="G993" s="14"/>
      <c r="I993" s="14"/>
    </row>
    <row r="994" spans="5:9" x14ac:dyDescent="0.25">
      <c r="E994" s="14"/>
      <c r="F994" s="14"/>
      <c r="G994" s="14"/>
      <c r="I994" s="14"/>
    </row>
    <row r="995" spans="5:9" x14ac:dyDescent="0.25">
      <c r="E995" s="14"/>
      <c r="F995" s="14"/>
      <c r="G995" s="14"/>
      <c r="I995" s="14"/>
    </row>
    <row r="996" spans="5:9" x14ac:dyDescent="0.25">
      <c r="E996" s="14"/>
      <c r="F996" s="14"/>
      <c r="G996" s="14"/>
      <c r="I996" s="14"/>
    </row>
    <row r="997" spans="5:9" x14ac:dyDescent="0.25">
      <c r="E997" s="14"/>
      <c r="F997" s="14"/>
      <c r="G997" s="14"/>
      <c r="I997" s="14"/>
    </row>
    <row r="998" spans="5:9" x14ac:dyDescent="0.25">
      <c r="E998" s="14"/>
      <c r="F998" s="14"/>
      <c r="G998" s="14"/>
      <c r="I998" s="14"/>
    </row>
    <row r="999" spans="5:9" x14ac:dyDescent="0.25">
      <c r="E999" s="14"/>
      <c r="F999" s="14"/>
      <c r="G999" s="14"/>
      <c r="I999" s="14"/>
    </row>
    <row r="1000" spans="5:9" x14ac:dyDescent="0.25">
      <c r="E1000" s="14"/>
      <c r="F1000" s="14"/>
      <c r="G1000" s="14"/>
      <c r="I1000" s="14"/>
    </row>
    <row r="1001" spans="5:9" x14ac:dyDescent="0.25">
      <c r="E1001" s="14"/>
      <c r="F1001" s="14"/>
      <c r="G1001" s="14"/>
      <c r="I1001" s="14"/>
    </row>
    <row r="1002" spans="5:9" x14ac:dyDescent="0.25">
      <c r="E1002" s="14"/>
      <c r="F1002" s="14"/>
      <c r="G1002" s="14"/>
      <c r="I1002" s="14"/>
    </row>
    <row r="1003" spans="5:9" x14ac:dyDescent="0.25">
      <c r="E1003" s="14"/>
      <c r="F1003" s="14"/>
      <c r="G1003" s="14"/>
      <c r="I1003" s="14"/>
    </row>
    <row r="1004" spans="5:9" x14ac:dyDescent="0.25">
      <c r="E1004" s="14"/>
      <c r="F1004" s="14"/>
      <c r="G1004" s="14"/>
      <c r="I1004" s="14"/>
    </row>
    <row r="1005" spans="5:9" x14ac:dyDescent="0.25">
      <c r="E1005" s="14"/>
      <c r="F1005" s="14"/>
      <c r="G1005" s="14"/>
      <c r="I1005" s="14"/>
    </row>
    <row r="1006" spans="5:9" x14ac:dyDescent="0.25">
      <c r="E1006" s="14"/>
      <c r="F1006" s="14"/>
      <c r="G1006" s="14"/>
      <c r="I1006" s="14"/>
    </row>
    <row r="1007" spans="5:9" x14ac:dyDescent="0.25">
      <c r="E1007" s="14"/>
      <c r="F1007" s="14"/>
      <c r="G1007" s="14"/>
      <c r="I1007" s="14"/>
    </row>
    <row r="1008" spans="5:9" x14ac:dyDescent="0.25">
      <c r="E1008" s="14"/>
      <c r="F1008" s="14"/>
      <c r="G1008" s="14"/>
      <c r="I1008" s="14"/>
    </row>
    <row r="1009" spans="5:9" x14ac:dyDescent="0.25">
      <c r="E1009" s="14"/>
      <c r="F1009" s="14"/>
      <c r="G1009" s="14"/>
      <c r="I1009" s="14"/>
    </row>
    <row r="1010" spans="5:9" x14ac:dyDescent="0.25">
      <c r="E1010" s="14"/>
      <c r="F1010" s="14"/>
      <c r="G1010" s="14"/>
      <c r="I1010" s="14"/>
    </row>
    <row r="1011" spans="5:9" x14ac:dyDescent="0.25">
      <c r="E1011" s="14"/>
      <c r="F1011" s="14"/>
      <c r="G1011" s="14"/>
      <c r="I1011" s="14"/>
    </row>
    <row r="1012" spans="5:9" x14ac:dyDescent="0.25">
      <c r="E1012" s="14"/>
      <c r="F1012" s="14"/>
      <c r="G1012" s="14"/>
      <c r="I1012" s="14"/>
    </row>
    <row r="1013" spans="5:9" x14ac:dyDescent="0.25">
      <c r="E1013" s="14"/>
      <c r="F1013" s="14"/>
      <c r="G1013" s="14"/>
      <c r="I1013" s="14"/>
    </row>
    <row r="1014" spans="5:9" x14ac:dyDescent="0.25">
      <c r="E1014" s="14"/>
      <c r="F1014" s="14"/>
      <c r="G1014" s="14"/>
      <c r="I1014" s="14"/>
    </row>
    <row r="1015" spans="5:9" x14ac:dyDescent="0.25">
      <c r="E1015" s="14"/>
      <c r="F1015" s="14"/>
      <c r="G1015" s="14"/>
      <c r="I1015" s="14"/>
    </row>
    <row r="1016" spans="5:9" x14ac:dyDescent="0.25">
      <c r="E1016" s="14"/>
      <c r="F1016" s="14"/>
      <c r="G1016" s="14"/>
      <c r="I1016" s="14"/>
    </row>
    <row r="1017" spans="5:9" x14ac:dyDescent="0.25">
      <c r="E1017" s="14"/>
      <c r="F1017" s="14"/>
      <c r="G1017" s="14"/>
      <c r="I1017" s="14"/>
    </row>
    <row r="1018" spans="5:9" x14ac:dyDescent="0.25">
      <c r="E1018" s="14"/>
      <c r="F1018" s="14"/>
      <c r="G1018" s="14"/>
      <c r="I1018" s="14"/>
    </row>
    <row r="1019" spans="5:9" x14ac:dyDescent="0.25">
      <c r="E1019" s="14"/>
      <c r="F1019" s="14"/>
      <c r="G1019" s="14"/>
      <c r="I1019" s="14"/>
    </row>
    <row r="1020" spans="5:9" x14ac:dyDescent="0.25">
      <c r="E1020" s="14"/>
      <c r="F1020" s="14"/>
      <c r="G1020" s="14"/>
      <c r="I1020" s="14"/>
    </row>
    <row r="1021" spans="5:9" x14ac:dyDescent="0.25">
      <c r="E1021" s="14"/>
      <c r="F1021" s="14"/>
      <c r="G1021" s="14"/>
      <c r="I1021" s="14"/>
    </row>
    <row r="1022" spans="5:9" x14ac:dyDescent="0.25">
      <c r="E1022" s="14"/>
      <c r="F1022" s="14"/>
      <c r="G1022" s="14"/>
      <c r="I1022" s="14"/>
    </row>
    <row r="1023" spans="5:9" x14ac:dyDescent="0.25">
      <c r="E1023" s="14"/>
      <c r="F1023" s="14"/>
      <c r="G1023" s="14"/>
      <c r="I1023" s="14"/>
    </row>
    <row r="1024" spans="5:9" x14ac:dyDescent="0.25">
      <c r="E1024" s="14"/>
      <c r="F1024" s="14"/>
      <c r="G1024" s="14"/>
      <c r="I1024" s="14"/>
    </row>
    <row r="1025" spans="5:9" x14ac:dyDescent="0.25">
      <c r="E1025" s="14"/>
      <c r="F1025" s="14"/>
      <c r="G1025" s="14"/>
      <c r="I1025" s="14"/>
    </row>
    <row r="1026" spans="5:9" x14ac:dyDescent="0.25">
      <c r="E1026" s="14"/>
      <c r="F1026" s="14"/>
      <c r="G1026" s="14"/>
      <c r="I1026" s="14"/>
    </row>
    <row r="1027" spans="5:9" x14ac:dyDescent="0.25">
      <c r="E1027" s="14"/>
      <c r="F1027" s="14"/>
      <c r="G1027" s="14"/>
      <c r="I1027" s="14"/>
    </row>
    <row r="1028" spans="5:9" x14ac:dyDescent="0.25">
      <c r="E1028" s="14"/>
      <c r="F1028" s="14"/>
      <c r="G1028" s="14"/>
      <c r="I1028" s="14"/>
    </row>
    <row r="1029" spans="5:9" x14ac:dyDescent="0.25">
      <c r="E1029" s="14"/>
      <c r="F1029" s="14"/>
      <c r="G1029" s="14"/>
      <c r="I1029" s="14"/>
    </row>
    <row r="1030" spans="5:9" x14ac:dyDescent="0.25">
      <c r="E1030" s="14"/>
      <c r="F1030" s="14"/>
      <c r="G1030" s="14"/>
      <c r="I1030" s="14"/>
    </row>
    <row r="1031" spans="5:9" x14ac:dyDescent="0.25">
      <c r="E1031" s="14"/>
      <c r="F1031" s="14"/>
      <c r="G1031" s="14"/>
      <c r="I1031" s="14"/>
    </row>
    <row r="1032" spans="5:9" x14ac:dyDescent="0.25">
      <c r="E1032" s="14"/>
      <c r="F1032" s="14"/>
      <c r="G1032" s="14"/>
      <c r="I1032" s="14"/>
    </row>
    <row r="1033" spans="5:9" x14ac:dyDescent="0.25">
      <c r="E1033" s="14"/>
      <c r="F1033" s="14"/>
      <c r="G1033" s="14"/>
      <c r="I1033" s="14"/>
    </row>
    <row r="1034" spans="5:9" x14ac:dyDescent="0.25">
      <c r="E1034" s="14"/>
      <c r="F1034" s="14"/>
      <c r="G1034" s="14"/>
      <c r="I1034" s="14"/>
    </row>
    <row r="1035" spans="5:9" x14ac:dyDescent="0.25">
      <c r="E1035" s="14"/>
      <c r="F1035" s="14"/>
      <c r="G1035" s="14"/>
      <c r="I1035" s="14"/>
    </row>
    <row r="1036" spans="5:9" x14ac:dyDescent="0.25">
      <c r="E1036" s="14"/>
      <c r="F1036" s="14"/>
      <c r="G1036" s="14"/>
      <c r="I1036" s="14"/>
    </row>
    <row r="1037" spans="5:9" x14ac:dyDescent="0.25">
      <c r="E1037" s="14"/>
      <c r="F1037" s="14"/>
      <c r="G1037" s="14"/>
      <c r="I1037" s="14"/>
    </row>
    <row r="1038" spans="5:9" x14ac:dyDescent="0.25">
      <c r="E1038" s="14"/>
      <c r="F1038" s="14"/>
      <c r="G1038" s="14"/>
      <c r="I1038" s="14"/>
    </row>
    <row r="1039" spans="5:9" x14ac:dyDescent="0.25">
      <c r="E1039" s="14"/>
      <c r="F1039" s="14"/>
      <c r="G1039" s="14"/>
      <c r="I1039" s="14"/>
    </row>
    <row r="1040" spans="5:9" x14ac:dyDescent="0.25">
      <c r="E1040" s="14"/>
      <c r="F1040" s="14"/>
      <c r="G1040" s="14"/>
      <c r="I1040" s="14"/>
    </row>
    <row r="1041" spans="5:9" x14ac:dyDescent="0.25">
      <c r="E1041" s="14"/>
      <c r="F1041" s="14"/>
      <c r="G1041" s="14"/>
      <c r="I1041" s="14"/>
    </row>
    <row r="1042" spans="5:9" x14ac:dyDescent="0.25">
      <c r="E1042" s="14"/>
      <c r="F1042" s="14"/>
      <c r="G1042" s="14"/>
      <c r="I1042" s="14"/>
    </row>
    <row r="1043" spans="5:9" x14ac:dyDescent="0.25">
      <c r="E1043" s="14"/>
      <c r="F1043" s="14"/>
      <c r="G1043" s="14"/>
      <c r="I1043" s="14"/>
    </row>
    <row r="1044" spans="5:9" x14ac:dyDescent="0.25">
      <c r="E1044" s="14"/>
      <c r="F1044" s="14"/>
      <c r="G1044" s="14"/>
      <c r="I1044" s="14"/>
    </row>
    <row r="1045" spans="5:9" x14ac:dyDescent="0.25">
      <c r="E1045" s="14"/>
      <c r="F1045" s="14"/>
      <c r="G1045" s="14"/>
      <c r="I1045" s="14"/>
    </row>
    <row r="1046" spans="5:9" x14ac:dyDescent="0.25">
      <c r="E1046" s="14"/>
      <c r="F1046" s="14"/>
      <c r="G1046" s="14"/>
      <c r="I1046" s="14"/>
    </row>
    <row r="1047" spans="5:9" x14ac:dyDescent="0.25">
      <c r="E1047" s="14"/>
      <c r="F1047" s="14"/>
      <c r="G1047" s="14"/>
      <c r="I1047" s="14"/>
    </row>
    <row r="1048" spans="5:9" x14ac:dyDescent="0.25">
      <c r="E1048" s="14"/>
      <c r="F1048" s="14"/>
      <c r="G1048" s="14"/>
      <c r="I1048" s="14"/>
    </row>
    <row r="1049" spans="5:9" x14ac:dyDescent="0.25">
      <c r="E1049" s="14"/>
      <c r="F1049" s="14"/>
      <c r="G1049" s="14"/>
      <c r="I1049" s="14"/>
    </row>
    <row r="1050" spans="5:9" x14ac:dyDescent="0.25">
      <c r="E1050" s="14"/>
      <c r="F1050" s="14"/>
      <c r="G1050" s="14"/>
      <c r="I1050" s="14"/>
    </row>
    <row r="1051" spans="5:9" x14ac:dyDescent="0.25">
      <c r="E1051" s="14"/>
      <c r="F1051" s="14"/>
      <c r="G1051" s="14"/>
      <c r="I1051" s="14"/>
    </row>
    <row r="1052" spans="5:9" x14ac:dyDescent="0.25">
      <c r="E1052" s="14"/>
      <c r="F1052" s="14"/>
      <c r="G1052" s="14"/>
      <c r="I1052" s="14"/>
    </row>
    <row r="1053" spans="5:9" x14ac:dyDescent="0.25">
      <c r="E1053" s="14"/>
      <c r="F1053" s="14"/>
      <c r="G1053" s="14"/>
      <c r="I1053" s="14"/>
    </row>
    <row r="1054" spans="5:9" x14ac:dyDescent="0.25">
      <c r="E1054" s="14"/>
      <c r="F1054" s="14"/>
      <c r="G1054" s="14"/>
      <c r="I1054" s="14"/>
    </row>
    <row r="1055" spans="5:9" x14ac:dyDescent="0.25">
      <c r="E1055" s="14"/>
      <c r="F1055" s="14"/>
      <c r="G1055" s="14"/>
      <c r="I1055" s="14"/>
    </row>
    <row r="1056" spans="5:9" x14ac:dyDescent="0.25">
      <c r="E1056" s="14"/>
      <c r="F1056" s="14"/>
      <c r="G1056" s="14"/>
      <c r="I1056" s="14"/>
    </row>
    <row r="1057" spans="5:9" x14ac:dyDescent="0.25">
      <c r="E1057" s="14"/>
      <c r="F1057" s="14"/>
      <c r="G1057" s="14"/>
      <c r="I1057" s="14"/>
    </row>
    <row r="1058" spans="5:9" x14ac:dyDescent="0.25">
      <c r="E1058" s="14"/>
      <c r="F1058" s="14"/>
      <c r="G1058" s="14"/>
      <c r="I1058" s="14"/>
    </row>
    <row r="1059" spans="5:9" x14ac:dyDescent="0.25">
      <c r="E1059" s="14"/>
      <c r="F1059" s="14"/>
      <c r="G1059" s="14"/>
      <c r="I1059" s="14"/>
    </row>
    <row r="1060" spans="5:9" x14ac:dyDescent="0.25">
      <c r="E1060" s="14"/>
      <c r="F1060" s="14"/>
      <c r="G1060" s="14"/>
      <c r="I1060" s="14"/>
    </row>
    <row r="1061" spans="5:9" x14ac:dyDescent="0.25">
      <c r="E1061" s="14"/>
      <c r="F1061" s="14"/>
      <c r="G1061" s="14"/>
      <c r="I1061" s="14"/>
    </row>
    <row r="1062" spans="5:9" x14ac:dyDescent="0.25">
      <c r="E1062" s="14"/>
      <c r="F1062" s="14"/>
      <c r="G1062" s="14"/>
      <c r="I1062" s="14"/>
    </row>
    <row r="1063" spans="5:9" x14ac:dyDescent="0.25">
      <c r="E1063" s="14"/>
      <c r="F1063" s="14"/>
      <c r="G1063" s="14"/>
      <c r="I1063" s="14"/>
    </row>
    <row r="1064" spans="5:9" x14ac:dyDescent="0.25">
      <c r="E1064" s="14"/>
      <c r="F1064" s="14"/>
      <c r="G1064" s="14"/>
      <c r="I1064" s="14"/>
    </row>
    <row r="1065" spans="5:9" x14ac:dyDescent="0.25">
      <c r="E1065" s="14"/>
      <c r="F1065" s="14"/>
      <c r="G1065" s="14"/>
      <c r="I1065" s="14"/>
    </row>
    <row r="1066" spans="5:9" x14ac:dyDescent="0.25">
      <c r="E1066" s="14"/>
      <c r="F1066" s="14"/>
      <c r="G1066" s="14"/>
      <c r="I1066" s="14"/>
    </row>
    <row r="1067" spans="5:9" x14ac:dyDescent="0.25">
      <c r="E1067" s="14"/>
      <c r="F1067" s="14"/>
      <c r="G1067" s="14"/>
      <c r="I1067" s="14"/>
    </row>
  </sheetData>
  <mergeCells count="4">
    <mergeCell ref="L4:M4"/>
    <mergeCell ref="I1:M1"/>
    <mergeCell ref="I2:M2"/>
    <mergeCell ref="A3:M3"/>
  </mergeCells>
  <pageMargins left="0.62992125984251968" right="0.51181102362204722" top="0.39370078740157483" bottom="0.3937007874015748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W508"/>
  <sheetViews>
    <sheetView topLeftCell="A3" zoomScale="80" zoomScaleNormal="80" workbookViewId="0">
      <pane xSplit="9" ySplit="5" topLeftCell="J8" activePane="bottomRight" state="frozen"/>
      <selection activeCell="A3" sqref="A3"/>
      <selection pane="topRight" activeCell="J3" sqref="J3"/>
      <selection pane="bottomLeft" activeCell="A8" sqref="A8"/>
      <selection pane="bottomRight" activeCell="J14" sqref="J14"/>
    </sheetView>
  </sheetViews>
  <sheetFormatPr defaultRowHeight="15" x14ac:dyDescent="0.25"/>
  <cols>
    <col min="1" max="1" width="26.7109375" style="14" customWidth="1"/>
    <col min="2" max="4" width="4" style="14" hidden="1" customWidth="1"/>
    <col min="5" max="5" width="4.5703125" style="13" hidden="1" customWidth="1"/>
    <col min="6" max="7" width="4.140625" style="13" customWidth="1"/>
    <col min="8" max="8" width="13.85546875" style="14" customWidth="1"/>
    <col min="9" max="9" width="4.42578125" style="14" customWidth="1"/>
    <col min="10" max="11" width="14.42578125" style="14" customWidth="1"/>
    <col min="12" max="12" width="15.42578125" style="14" customWidth="1"/>
    <col min="13" max="13" width="10" style="14" customWidth="1"/>
    <col min="14" max="14" width="9.140625" style="14"/>
    <col min="15" max="16" width="17.140625" style="14" customWidth="1"/>
    <col min="17" max="147" width="9.140625" style="14"/>
    <col min="148" max="148" width="1.42578125" style="14" customWidth="1"/>
    <col min="149" max="149" width="59.5703125" style="14" customWidth="1"/>
    <col min="150" max="150" width="9.140625" style="14" customWidth="1"/>
    <col min="151" max="152" width="3.85546875" style="14" customWidth="1"/>
    <col min="153" max="153" width="10.5703125" style="14" customWidth="1"/>
    <col min="154" max="154" width="3.85546875" style="14" customWidth="1"/>
    <col min="155" max="157" width="14.42578125" style="14" customWidth="1"/>
    <col min="158" max="158" width="4.140625" style="14" customWidth="1"/>
    <col min="159" max="159" width="15" style="14" customWidth="1"/>
    <col min="160" max="161" width="9.140625" style="14" customWidth="1"/>
    <col min="162" max="162" width="11.5703125" style="14" customWidth="1"/>
    <col min="163" max="163" width="18.140625" style="14" customWidth="1"/>
    <col min="164" max="164" width="13.140625" style="14" customWidth="1"/>
    <col min="165" max="165" width="12.28515625" style="14" customWidth="1"/>
    <col min="166" max="403" width="9.140625" style="14"/>
    <col min="404" max="404" width="1.42578125" style="14" customWidth="1"/>
    <col min="405" max="405" width="59.5703125" style="14" customWidth="1"/>
    <col min="406" max="406" width="9.140625" style="14" customWidth="1"/>
    <col min="407" max="408" width="3.85546875" style="14" customWidth="1"/>
    <col min="409" max="409" width="10.5703125" style="14" customWidth="1"/>
    <col min="410" max="410" width="3.85546875" style="14" customWidth="1"/>
    <col min="411" max="413" width="14.42578125" style="14" customWidth="1"/>
    <col min="414" max="414" width="4.140625" style="14" customWidth="1"/>
    <col min="415" max="415" width="15" style="14" customWidth="1"/>
    <col min="416" max="417" width="9.140625" style="14" customWidth="1"/>
    <col min="418" max="418" width="11.5703125" style="14" customWidth="1"/>
    <col min="419" max="419" width="18.140625" style="14" customWidth="1"/>
    <col min="420" max="420" width="13.140625" style="14" customWidth="1"/>
    <col min="421" max="421" width="12.28515625" style="14" customWidth="1"/>
    <col min="422" max="659" width="9.140625" style="14"/>
    <col min="660" max="660" width="1.42578125" style="14" customWidth="1"/>
    <col min="661" max="661" width="59.5703125" style="14" customWidth="1"/>
    <col min="662" max="662" width="9.140625" style="14" customWidth="1"/>
    <col min="663" max="664" width="3.85546875" style="14" customWidth="1"/>
    <col min="665" max="665" width="10.5703125" style="14" customWidth="1"/>
    <col min="666" max="666" width="3.85546875" style="14" customWidth="1"/>
    <col min="667" max="669" width="14.42578125" style="14" customWidth="1"/>
    <col min="670" max="670" width="4.140625" style="14" customWidth="1"/>
    <col min="671" max="671" width="15" style="14" customWidth="1"/>
    <col min="672" max="673" width="9.140625" style="14" customWidth="1"/>
    <col min="674" max="674" width="11.5703125" style="14" customWidth="1"/>
    <col min="675" max="675" width="18.140625" style="14" customWidth="1"/>
    <col min="676" max="676" width="13.140625" style="14" customWidth="1"/>
    <col min="677" max="677" width="12.28515625" style="14" customWidth="1"/>
    <col min="678" max="915" width="9.140625" style="14"/>
    <col min="916" max="916" width="1.42578125" style="14" customWidth="1"/>
    <col min="917" max="917" width="59.5703125" style="14" customWidth="1"/>
    <col min="918" max="918" width="9.140625" style="14" customWidth="1"/>
    <col min="919" max="920" width="3.85546875" style="14" customWidth="1"/>
    <col min="921" max="921" width="10.5703125" style="14" customWidth="1"/>
    <col min="922" max="922" width="3.85546875" style="14" customWidth="1"/>
    <col min="923" max="925" width="14.42578125" style="14" customWidth="1"/>
    <col min="926" max="926" width="4.140625" style="14" customWidth="1"/>
    <col min="927" max="927" width="15" style="14" customWidth="1"/>
    <col min="928" max="929" width="9.140625" style="14" customWidth="1"/>
    <col min="930" max="930" width="11.5703125" style="14" customWidth="1"/>
    <col min="931" max="931" width="18.140625" style="14" customWidth="1"/>
    <col min="932" max="932" width="13.140625" style="14" customWidth="1"/>
    <col min="933" max="933" width="12.28515625" style="14" customWidth="1"/>
    <col min="934" max="1171" width="9.140625" style="14"/>
    <col min="1172" max="1172" width="1.42578125" style="14" customWidth="1"/>
    <col min="1173" max="1173" width="59.5703125" style="14" customWidth="1"/>
    <col min="1174" max="1174" width="9.140625" style="14" customWidth="1"/>
    <col min="1175" max="1176" width="3.85546875" style="14" customWidth="1"/>
    <col min="1177" max="1177" width="10.5703125" style="14" customWidth="1"/>
    <col min="1178" max="1178" width="3.85546875" style="14" customWidth="1"/>
    <col min="1179" max="1181" width="14.42578125" style="14" customWidth="1"/>
    <col min="1182" max="1182" width="4.140625" style="14" customWidth="1"/>
    <col min="1183" max="1183" width="15" style="14" customWidth="1"/>
    <col min="1184" max="1185" width="9.140625" style="14" customWidth="1"/>
    <col min="1186" max="1186" width="11.5703125" style="14" customWidth="1"/>
    <col min="1187" max="1187" width="18.140625" style="14" customWidth="1"/>
    <col min="1188" max="1188" width="13.140625" style="14" customWidth="1"/>
    <col min="1189" max="1189" width="12.28515625" style="14" customWidth="1"/>
    <col min="1190" max="1427" width="9.140625" style="14"/>
    <col min="1428" max="1428" width="1.42578125" style="14" customWidth="1"/>
    <col min="1429" max="1429" width="59.5703125" style="14" customWidth="1"/>
    <col min="1430" max="1430" width="9.140625" style="14" customWidth="1"/>
    <col min="1431" max="1432" width="3.85546875" style="14" customWidth="1"/>
    <col min="1433" max="1433" width="10.5703125" style="14" customWidth="1"/>
    <col min="1434" max="1434" width="3.85546875" style="14" customWidth="1"/>
    <col min="1435" max="1437" width="14.42578125" style="14" customWidth="1"/>
    <col min="1438" max="1438" width="4.140625" style="14" customWidth="1"/>
    <col min="1439" max="1439" width="15" style="14" customWidth="1"/>
    <col min="1440" max="1441" width="9.140625" style="14" customWidth="1"/>
    <col min="1442" max="1442" width="11.5703125" style="14" customWidth="1"/>
    <col min="1443" max="1443" width="18.140625" style="14" customWidth="1"/>
    <col min="1444" max="1444" width="13.140625" style="14" customWidth="1"/>
    <col min="1445" max="1445" width="12.28515625" style="14" customWidth="1"/>
    <col min="1446" max="1683" width="9.140625" style="14"/>
    <col min="1684" max="1684" width="1.42578125" style="14" customWidth="1"/>
    <col min="1685" max="1685" width="59.5703125" style="14" customWidth="1"/>
    <col min="1686" max="1686" width="9.140625" style="14" customWidth="1"/>
    <col min="1687" max="1688" width="3.85546875" style="14" customWidth="1"/>
    <col min="1689" max="1689" width="10.5703125" style="14" customWidth="1"/>
    <col min="1690" max="1690" width="3.85546875" style="14" customWidth="1"/>
    <col min="1691" max="1693" width="14.42578125" style="14" customWidth="1"/>
    <col min="1694" max="1694" width="4.140625" style="14" customWidth="1"/>
    <col min="1695" max="1695" width="15" style="14" customWidth="1"/>
    <col min="1696" max="1697" width="9.140625" style="14" customWidth="1"/>
    <col min="1698" max="1698" width="11.5703125" style="14" customWidth="1"/>
    <col min="1699" max="1699" width="18.140625" style="14" customWidth="1"/>
    <col min="1700" max="1700" width="13.140625" style="14" customWidth="1"/>
    <col min="1701" max="1701" width="12.28515625" style="14" customWidth="1"/>
    <col min="1702" max="1939" width="9.140625" style="14"/>
    <col min="1940" max="1940" width="1.42578125" style="14" customWidth="1"/>
    <col min="1941" max="1941" width="59.5703125" style="14" customWidth="1"/>
    <col min="1942" max="1942" width="9.140625" style="14" customWidth="1"/>
    <col min="1943" max="1944" width="3.85546875" style="14" customWidth="1"/>
    <col min="1945" max="1945" width="10.5703125" style="14" customWidth="1"/>
    <col min="1946" max="1946" width="3.85546875" style="14" customWidth="1"/>
    <col min="1947" max="1949" width="14.42578125" style="14" customWidth="1"/>
    <col min="1950" max="1950" width="4.140625" style="14" customWidth="1"/>
    <col min="1951" max="1951" width="15" style="14" customWidth="1"/>
    <col min="1952" max="1953" width="9.140625" style="14" customWidth="1"/>
    <col min="1954" max="1954" width="11.5703125" style="14" customWidth="1"/>
    <col min="1955" max="1955" width="18.140625" style="14" customWidth="1"/>
    <col min="1956" max="1956" width="13.140625" style="14" customWidth="1"/>
    <col min="1957" max="1957" width="12.28515625" style="14" customWidth="1"/>
    <col min="1958" max="2195" width="9.140625" style="14"/>
    <col min="2196" max="2196" width="1.42578125" style="14" customWidth="1"/>
    <col min="2197" max="2197" width="59.5703125" style="14" customWidth="1"/>
    <col min="2198" max="2198" width="9.140625" style="14" customWidth="1"/>
    <col min="2199" max="2200" width="3.85546875" style="14" customWidth="1"/>
    <col min="2201" max="2201" width="10.5703125" style="14" customWidth="1"/>
    <col min="2202" max="2202" width="3.85546875" style="14" customWidth="1"/>
    <col min="2203" max="2205" width="14.42578125" style="14" customWidth="1"/>
    <col min="2206" max="2206" width="4.140625" style="14" customWidth="1"/>
    <col min="2207" max="2207" width="15" style="14" customWidth="1"/>
    <col min="2208" max="2209" width="9.140625" style="14" customWidth="1"/>
    <col min="2210" max="2210" width="11.5703125" style="14" customWidth="1"/>
    <col min="2211" max="2211" width="18.140625" style="14" customWidth="1"/>
    <col min="2212" max="2212" width="13.140625" style="14" customWidth="1"/>
    <col min="2213" max="2213" width="12.28515625" style="14" customWidth="1"/>
    <col min="2214" max="2451" width="9.140625" style="14"/>
    <col min="2452" max="2452" width="1.42578125" style="14" customWidth="1"/>
    <col min="2453" max="2453" width="59.5703125" style="14" customWidth="1"/>
    <col min="2454" max="2454" width="9.140625" style="14" customWidth="1"/>
    <col min="2455" max="2456" width="3.85546875" style="14" customWidth="1"/>
    <col min="2457" max="2457" width="10.5703125" style="14" customWidth="1"/>
    <col min="2458" max="2458" width="3.85546875" style="14" customWidth="1"/>
    <col min="2459" max="2461" width="14.42578125" style="14" customWidth="1"/>
    <col min="2462" max="2462" width="4.140625" style="14" customWidth="1"/>
    <col min="2463" max="2463" width="15" style="14" customWidth="1"/>
    <col min="2464" max="2465" width="9.140625" style="14" customWidth="1"/>
    <col min="2466" max="2466" width="11.5703125" style="14" customWidth="1"/>
    <col min="2467" max="2467" width="18.140625" style="14" customWidth="1"/>
    <col min="2468" max="2468" width="13.140625" style="14" customWidth="1"/>
    <col min="2469" max="2469" width="12.28515625" style="14" customWidth="1"/>
    <col min="2470" max="2707" width="9.140625" style="14"/>
    <col min="2708" max="2708" width="1.42578125" style="14" customWidth="1"/>
    <col min="2709" max="2709" width="59.5703125" style="14" customWidth="1"/>
    <col min="2710" max="2710" width="9.140625" style="14" customWidth="1"/>
    <col min="2711" max="2712" width="3.85546875" style="14" customWidth="1"/>
    <col min="2713" max="2713" width="10.5703125" style="14" customWidth="1"/>
    <col min="2714" max="2714" width="3.85546875" style="14" customWidth="1"/>
    <col min="2715" max="2717" width="14.42578125" style="14" customWidth="1"/>
    <col min="2718" max="2718" width="4.140625" style="14" customWidth="1"/>
    <col min="2719" max="2719" width="15" style="14" customWidth="1"/>
    <col min="2720" max="2721" width="9.140625" style="14" customWidth="1"/>
    <col min="2722" max="2722" width="11.5703125" style="14" customWidth="1"/>
    <col min="2723" max="2723" width="18.140625" style="14" customWidth="1"/>
    <col min="2724" max="2724" width="13.140625" style="14" customWidth="1"/>
    <col min="2725" max="2725" width="12.28515625" style="14" customWidth="1"/>
    <col min="2726" max="2963" width="9.140625" style="14"/>
    <col min="2964" max="2964" width="1.42578125" style="14" customWidth="1"/>
    <col min="2965" max="2965" width="59.5703125" style="14" customWidth="1"/>
    <col min="2966" max="2966" width="9.140625" style="14" customWidth="1"/>
    <col min="2967" max="2968" width="3.85546875" style="14" customWidth="1"/>
    <col min="2969" max="2969" width="10.5703125" style="14" customWidth="1"/>
    <col min="2970" max="2970" width="3.85546875" style="14" customWidth="1"/>
    <col min="2971" max="2973" width="14.42578125" style="14" customWidth="1"/>
    <col min="2974" max="2974" width="4.140625" style="14" customWidth="1"/>
    <col min="2975" max="2975" width="15" style="14" customWidth="1"/>
    <col min="2976" max="2977" width="9.140625" style="14" customWidth="1"/>
    <col min="2978" max="2978" width="11.5703125" style="14" customWidth="1"/>
    <col min="2979" max="2979" width="18.140625" style="14" customWidth="1"/>
    <col min="2980" max="2980" width="13.140625" style="14" customWidth="1"/>
    <col min="2981" max="2981" width="12.28515625" style="14" customWidth="1"/>
    <col min="2982" max="3219" width="9.140625" style="14"/>
    <col min="3220" max="3220" width="1.42578125" style="14" customWidth="1"/>
    <col min="3221" max="3221" width="59.5703125" style="14" customWidth="1"/>
    <col min="3222" max="3222" width="9.140625" style="14" customWidth="1"/>
    <col min="3223" max="3224" width="3.85546875" style="14" customWidth="1"/>
    <col min="3225" max="3225" width="10.5703125" style="14" customWidth="1"/>
    <col min="3226" max="3226" width="3.85546875" style="14" customWidth="1"/>
    <col min="3227" max="3229" width="14.42578125" style="14" customWidth="1"/>
    <col min="3230" max="3230" width="4.140625" style="14" customWidth="1"/>
    <col min="3231" max="3231" width="15" style="14" customWidth="1"/>
    <col min="3232" max="3233" width="9.140625" style="14" customWidth="1"/>
    <col min="3234" max="3234" width="11.5703125" style="14" customWidth="1"/>
    <col min="3235" max="3235" width="18.140625" style="14" customWidth="1"/>
    <col min="3236" max="3236" width="13.140625" style="14" customWidth="1"/>
    <col min="3237" max="3237" width="12.28515625" style="14" customWidth="1"/>
    <col min="3238" max="3475" width="9.140625" style="14"/>
    <col min="3476" max="3476" width="1.42578125" style="14" customWidth="1"/>
    <col min="3477" max="3477" width="59.5703125" style="14" customWidth="1"/>
    <col min="3478" max="3478" width="9.140625" style="14" customWidth="1"/>
    <col min="3479" max="3480" width="3.85546875" style="14" customWidth="1"/>
    <col min="3481" max="3481" width="10.5703125" style="14" customWidth="1"/>
    <col min="3482" max="3482" width="3.85546875" style="14" customWidth="1"/>
    <col min="3483" max="3485" width="14.42578125" style="14" customWidth="1"/>
    <col min="3486" max="3486" width="4.140625" style="14" customWidth="1"/>
    <col min="3487" max="3487" width="15" style="14" customWidth="1"/>
    <col min="3488" max="3489" width="9.140625" style="14" customWidth="1"/>
    <col min="3490" max="3490" width="11.5703125" style="14" customWidth="1"/>
    <col min="3491" max="3491" width="18.140625" style="14" customWidth="1"/>
    <col min="3492" max="3492" width="13.140625" style="14" customWidth="1"/>
    <col min="3493" max="3493" width="12.28515625" style="14" customWidth="1"/>
    <col min="3494" max="3731" width="9.140625" style="14"/>
    <col min="3732" max="3732" width="1.42578125" style="14" customWidth="1"/>
    <col min="3733" max="3733" width="59.5703125" style="14" customWidth="1"/>
    <col min="3734" max="3734" width="9.140625" style="14" customWidth="1"/>
    <col min="3735" max="3736" width="3.85546875" style="14" customWidth="1"/>
    <col min="3737" max="3737" width="10.5703125" style="14" customWidth="1"/>
    <col min="3738" max="3738" width="3.85546875" style="14" customWidth="1"/>
    <col min="3739" max="3741" width="14.42578125" style="14" customWidth="1"/>
    <col min="3742" max="3742" width="4.140625" style="14" customWidth="1"/>
    <col min="3743" max="3743" width="15" style="14" customWidth="1"/>
    <col min="3744" max="3745" width="9.140625" style="14" customWidth="1"/>
    <col min="3746" max="3746" width="11.5703125" style="14" customWidth="1"/>
    <col min="3747" max="3747" width="18.140625" style="14" customWidth="1"/>
    <col min="3748" max="3748" width="13.140625" style="14" customWidth="1"/>
    <col min="3749" max="3749" width="12.28515625" style="14" customWidth="1"/>
    <col min="3750" max="3987" width="9.140625" style="14"/>
    <col min="3988" max="3988" width="1.42578125" style="14" customWidth="1"/>
    <col min="3989" max="3989" width="59.5703125" style="14" customWidth="1"/>
    <col min="3990" max="3990" width="9.140625" style="14" customWidth="1"/>
    <col min="3991" max="3992" width="3.85546875" style="14" customWidth="1"/>
    <col min="3993" max="3993" width="10.5703125" style="14" customWidth="1"/>
    <col min="3994" max="3994" width="3.85546875" style="14" customWidth="1"/>
    <col min="3995" max="3997" width="14.42578125" style="14" customWidth="1"/>
    <col min="3998" max="3998" width="4.140625" style="14" customWidth="1"/>
    <col min="3999" max="3999" width="15" style="14" customWidth="1"/>
    <col min="4000" max="4001" width="9.140625" style="14" customWidth="1"/>
    <col min="4002" max="4002" width="11.5703125" style="14" customWidth="1"/>
    <col min="4003" max="4003" width="18.140625" style="14" customWidth="1"/>
    <col min="4004" max="4004" width="13.140625" style="14" customWidth="1"/>
    <col min="4005" max="4005" width="12.28515625" style="14" customWidth="1"/>
    <col min="4006" max="4243" width="9.140625" style="14"/>
    <col min="4244" max="4244" width="1.42578125" style="14" customWidth="1"/>
    <col min="4245" max="4245" width="59.5703125" style="14" customWidth="1"/>
    <col min="4246" max="4246" width="9.140625" style="14" customWidth="1"/>
    <col min="4247" max="4248" width="3.85546875" style="14" customWidth="1"/>
    <col min="4249" max="4249" width="10.5703125" style="14" customWidth="1"/>
    <col min="4250" max="4250" width="3.85546875" style="14" customWidth="1"/>
    <col min="4251" max="4253" width="14.42578125" style="14" customWidth="1"/>
    <col min="4254" max="4254" width="4.140625" style="14" customWidth="1"/>
    <col min="4255" max="4255" width="15" style="14" customWidth="1"/>
    <col min="4256" max="4257" width="9.140625" style="14" customWidth="1"/>
    <col min="4258" max="4258" width="11.5703125" style="14" customWidth="1"/>
    <col min="4259" max="4259" width="18.140625" style="14" customWidth="1"/>
    <col min="4260" max="4260" width="13.140625" style="14" customWidth="1"/>
    <col min="4261" max="4261" width="12.28515625" style="14" customWidth="1"/>
    <col min="4262" max="4499" width="9.140625" style="14"/>
    <col min="4500" max="4500" width="1.42578125" style="14" customWidth="1"/>
    <col min="4501" max="4501" width="59.5703125" style="14" customWidth="1"/>
    <col min="4502" max="4502" width="9.140625" style="14" customWidth="1"/>
    <col min="4503" max="4504" width="3.85546875" style="14" customWidth="1"/>
    <col min="4505" max="4505" width="10.5703125" style="14" customWidth="1"/>
    <col min="4506" max="4506" width="3.85546875" style="14" customWidth="1"/>
    <col min="4507" max="4509" width="14.42578125" style="14" customWidth="1"/>
    <col min="4510" max="4510" width="4.140625" style="14" customWidth="1"/>
    <col min="4511" max="4511" width="15" style="14" customWidth="1"/>
    <col min="4512" max="4513" width="9.140625" style="14" customWidth="1"/>
    <col min="4514" max="4514" width="11.5703125" style="14" customWidth="1"/>
    <col min="4515" max="4515" width="18.140625" style="14" customWidth="1"/>
    <col min="4516" max="4516" width="13.140625" style="14" customWidth="1"/>
    <col min="4517" max="4517" width="12.28515625" style="14" customWidth="1"/>
    <col min="4518" max="4755" width="9.140625" style="14"/>
    <col min="4756" max="4756" width="1.42578125" style="14" customWidth="1"/>
    <col min="4757" max="4757" width="59.5703125" style="14" customWidth="1"/>
    <col min="4758" max="4758" width="9.140625" style="14" customWidth="1"/>
    <col min="4759" max="4760" width="3.85546875" style="14" customWidth="1"/>
    <col min="4761" max="4761" width="10.5703125" style="14" customWidth="1"/>
    <col min="4762" max="4762" width="3.85546875" style="14" customWidth="1"/>
    <col min="4763" max="4765" width="14.42578125" style="14" customWidth="1"/>
    <col min="4766" max="4766" width="4.140625" style="14" customWidth="1"/>
    <col min="4767" max="4767" width="15" style="14" customWidth="1"/>
    <col min="4768" max="4769" width="9.140625" style="14" customWidth="1"/>
    <col min="4770" max="4770" width="11.5703125" style="14" customWidth="1"/>
    <col min="4771" max="4771" width="18.140625" style="14" customWidth="1"/>
    <col min="4772" max="4772" width="13.140625" style="14" customWidth="1"/>
    <col min="4773" max="4773" width="12.28515625" style="14" customWidth="1"/>
    <col min="4774" max="5011" width="9.140625" style="14"/>
    <col min="5012" max="5012" width="1.42578125" style="14" customWidth="1"/>
    <col min="5013" max="5013" width="59.5703125" style="14" customWidth="1"/>
    <col min="5014" max="5014" width="9.140625" style="14" customWidth="1"/>
    <col min="5015" max="5016" width="3.85546875" style="14" customWidth="1"/>
    <col min="5017" max="5017" width="10.5703125" style="14" customWidth="1"/>
    <col min="5018" max="5018" width="3.85546875" style="14" customWidth="1"/>
    <col min="5019" max="5021" width="14.42578125" style="14" customWidth="1"/>
    <col min="5022" max="5022" width="4.140625" style="14" customWidth="1"/>
    <col min="5023" max="5023" width="15" style="14" customWidth="1"/>
    <col min="5024" max="5025" width="9.140625" style="14" customWidth="1"/>
    <col min="5026" max="5026" width="11.5703125" style="14" customWidth="1"/>
    <col min="5027" max="5027" width="18.140625" style="14" customWidth="1"/>
    <col min="5028" max="5028" width="13.140625" style="14" customWidth="1"/>
    <col min="5029" max="5029" width="12.28515625" style="14" customWidth="1"/>
    <col min="5030" max="5267" width="9.140625" style="14"/>
    <col min="5268" max="5268" width="1.42578125" style="14" customWidth="1"/>
    <col min="5269" max="5269" width="59.5703125" style="14" customWidth="1"/>
    <col min="5270" max="5270" width="9.140625" style="14" customWidth="1"/>
    <col min="5271" max="5272" width="3.85546875" style="14" customWidth="1"/>
    <col min="5273" max="5273" width="10.5703125" style="14" customWidth="1"/>
    <col min="5274" max="5274" width="3.85546875" style="14" customWidth="1"/>
    <col min="5275" max="5277" width="14.42578125" style="14" customWidth="1"/>
    <col min="5278" max="5278" width="4.140625" style="14" customWidth="1"/>
    <col min="5279" max="5279" width="15" style="14" customWidth="1"/>
    <col min="5280" max="5281" width="9.140625" style="14" customWidth="1"/>
    <col min="5282" max="5282" width="11.5703125" style="14" customWidth="1"/>
    <col min="5283" max="5283" width="18.140625" style="14" customWidth="1"/>
    <col min="5284" max="5284" width="13.140625" style="14" customWidth="1"/>
    <col min="5285" max="5285" width="12.28515625" style="14" customWidth="1"/>
    <col min="5286" max="5523" width="9.140625" style="14"/>
    <col min="5524" max="5524" width="1.42578125" style="14" customWidth="1"/>
    <col min="5525" max="5525" width="59.5703125" style="14" customWidth="1"/>
    <col min="5526" max="5526" width="9.140625" style="14" customWidth="1"/>
    <col min="5527" max="5528" width="3.85546875" style="14" customWidth="1"/>
    <col min="5529" max="5529" width="10.5703125" style="14" customWidth="1"/>
    <col min="5530" max="5530" width="3.85546875" style="14" customWidth="1"/>
    <col min="5531" max="5533" width="14.42578125" style="14" customWidth="1"/>
    <col min="5534" max="5534" width="4.140625" style="14" customWidth="1"/>
    <col min="5535" max="5535" width="15" style="14" customWidth="1"/>
    <col min="5536" max="5537" width="9.140625" style="14" customWidth="1"/>
    <col min="5538" max="5538" width="11.5703125" style="14" customWidth="1"/>
    <col min="5539" max="5539" width="18.140625" style="14" customWidth="1"/>
    <col min="5540" max="5540" width="13.140625" style="14" customWidth="1"/>
    <col min="5541" max="5541" width="12.28515625" style="14" customWidth="1"/>
    <col min="5542" max="5779" width="9.140625" style="14"/>
    <col min="5780" max="5780" width="1.42578125" style="14" customWidth="1"/>
    <col min="5781" max="5781" width="59.5703125" style="14" customWidth="1"/>
    <col min="5782" max="5782" width="9.140625" style="14" customWidth="1"/>
    <col min="5783" max="5784" width="3.85546875" style="14" customWidth="1"/>
    <col min="5785" max="5785" width="10.5703125" style="14" customWidth="1"/>
    <col min="5786" max="5786" width="3.85546875" style="14" customWidth="1"/>
    <col min="5787" max="5789" width="14.42578125" style="14" customWidth="1"/>
    <col min="5790" max="5790" width="4.140625" style="14" customWidth="1"/>
    <col min="5791" max="5791" width="15" style="14" customWidth="1"/>
    <col min="5792" max="5793" width="9.140625" style="14" customWidth="1"/>
    <col min="5794" max="5794" width="11.5703125" style="14" customWidth="1"/>
    <col min="5795" max="5795" width="18.140625" style="14" customWidth="1"/>
    <col min="5796" max="5796" width="13.140625" style="14" customWidth="1"/>
    <col min="5797" max="5797" width="12.28515625" style="14" customWidth="1"/>
    <col min="5798" max="6035" width="9.140625" style="14"/>
    <col min="6036" max="6036" width="1.42578125" style="14" customWidth="1"/>
    <col min="6037" max="6037" width="59.5703125" style="14" customWidth="1"/>
    <col min="6038" max="6038" width="9.140625" style="14" customWidth="1"/>
    <col min="6039" max="6040" width="3.85546875" style="14" customWidth="1"/>
    <col min="6041" max="6041" width="10.5703125" style="14" customWidth="1"/>
    <col min="6042" max="6042" width="3.85546875" style="14" customWidth="1"/>
    <col min="6043" max="6045" width="14.42578125" style="14" customWidth="1"/>
    <col min="6046" max="6046" width="4.140625" style="14" customWidth="1"/>
    <col min="6047" max="6047" width="15" style="14" customWidth="1"/>
    <col min="6048" max="6049" width="9.140625" style="14" customWidth="1"/>
    <col min="6050" max="6050" width="11.5703125" style="14" customWidth="1"/>
    <col min="6051" max="6051" width="18.140625" style="14" customWidth="1"/>
    <col min="6052" max="6052" width="13.140625" style="14" customWidth="1"/>
    <col min="6053" max="6053" width="12.28515625" style="14" customWidth="1"/>
    <col min="6054" max="6291" width="9.140625" style="14"/>
    <col min="6292" max="6292" width="1.42578125" style="14" customWidth="1"/>
    <col min="6293" max="6293" width="59.5703125" style="14" customWidth="1"/>
    <col min="6294" max="6294" width="9.140625" style="14" customWidth="1"/>
    <col min="6295" max="6296" width="3.85546875" style="14" customWidth="1"/>
    <col min="6297" max="6297" width="10.5703125" style="14" customWidth="1"/>
    <col min="6298" max="6298" width="3.85546875" style="14" customWidth="1"/>
    <col min="6299" max="6301" width="14.42578125" style="14" customWidth="1"/>
    <col min="6302" max="6302" width="4.140625" style="14" customWidth="1"/>
    <col min="6303" max="6303" width="15" style="14" customWidth="1"/>
    <col min="6304" max="6305" width="9.140625" style="14" customWidth="1"/>
    <col min="6306" max="6306" width="11.5703125" style="14" customWidth="1"/>
    <col min="6307" max="6307" width="18.140625" style="14" customWidth="1"/>
    <col min="6308" max="6308" width="13.140625" style="14" customWidth="1"/>
    <col min="6309" max="6309" width="12.28515625" style="14" customWidth="1"/>
    <col min="6310" max="6547" width="9.140625" style="14"/>
    <col min="6548" max="6548" width="1.42578125" style="14" customWidth="1"/>
    <col min="6549" max="6549" width="59.5703125" style="14" customWidth="1"/>
    <col min="6550" max="6550" width="9.140625" style="14" customWidth="1"/>
    <col min="6551" max="6552" width="3.85546875" style="14" customWidth="1"/>
    <col min="6553" max="6553" width="10.5703125" style="14" customWidth="1"/>
    <col min="6554" max="6554" width="3.85546875" style="14" customWidth="1"/>
    <col min="6555" max="6557" width="14.42578125" style="14" customWidth="1"/>
    <col min="6558" max="6558" width="4.140625" style="14" customWidth="1"/>
    <col min="6559" max="6559" width="15" style="14" customWidth="1"/>
    <col min="6560" max="6561" width="9.140625" style="14" customWidth="1"/>
    <col min="6562" max="6562" width="11.5703125" style="14" customWidth="1"/>
    <col min="6563" max="6563" width="18.140625" style="14" customWidth="1"/>
    <col min="6564" max="6564" width="13.140625" style="14" customWidth="1"/>
    <col min="6565" max="6565" width="12.28515625" style="14" customWidth="1"/>
    <col min="6566" max="6803" width="9.140625" style="14"/>
    <col min="6804" max="6804" width="1.42578125" style="14" customWidth="1"/>
    <col min="6805" max="6805" width="59.5703125" style="14" customWidth="1"/>
    <col min="6806" max="6806" width="9.140625" style="14" customWidth="1"/>
    <col min="6807" max="6808" width="3.85546875" style="14" customWidth="1"/>
    <col min="6809" max="6809" width="10.5703125" style="14" customWidth="1"/>
    <col min="6810" max="6810" width="3.85546875" style="14" customWidth="1"/>
    <col min="6811" max="6813" width="14.42578125" style="14" customWidth="1"/>
    <col min="6814" max="6814" width="4.140625" style="14" customWidth="1"/>
    <col min="6815" max="6815" width="15" style="14" customWidth="1"/>
    <col min="6816" max="6817" width="9.140625" style="14" customWidth="1"/>
    <col min="6818" max="6818" width="11.5703125" style="14" customWidth="1"/>
    <col min="6819" max="6819" width="18.140625" style="14" customWidth="1"/>
    <col min="6820" max="6820" width="13.140625" style="14" customWidth="1"/>
    <col min="6821" max="6821" width="12.28515625" style="14" customWidth="1"/>
    <col min="6822" max="7059" width="9.140625" style="14"/>
    <col min="7060" max="7060" width="1.42578125" style="14" customWidth="1"/>
    <col min="7061" max="7061" width="59.5703125" style="14" customWidth="1"/>
    <col min="7062" max="7062" width="9.140625" style="14" customWidth="1"/>
    <col min="7063" max="7064" width="3.85546875" style="14" customWidth="1"/>
    <col min="7065" max="7065" width="10.5703125" style="14" customWidth="1"/>
    <col min="7066" max="7066" width="3.85546875" style="14" customWidth="1"/>
    <col min="7067" max="7069" width="14.42578125" style="14" customWidth="1"/>
    <col min="7070" max="7070" width="4.140625" style="14" customWidth="1"/>
    <col min="7071" max="7071" width="15" style="14" customWidth="1"/>
    <col min="7072" max="7073" width="9.140625" style="14" customWidth="1"/>
    <col min="7074" max="7074" width="11.5703125" style="14" customWidth="1"/>
    <col min="7075" max="7075" width="18.140625" style="14" customWidth="1"/>
    <col min="7076" max="7076" width="13.140625" style="14" customWidth="1"/>
    <col min="7077" max="7077" width="12.28515625" style="14" customWidth="1"/>
    <col min="7078" max="7315" width="9.140625" style="14"/>
    <col min="7316" max="7316" width="1.42578125" style="14" customWidth="1"/>
    <col min="7317" max="7317" width="59.5703125" style="14" customWidth="1"/>
    <col min="7318" max="7318" width="9.140625" style="14" customWidth="1"/>
    <col min="7319" max="7320" width="3.85546875" style="14" customWidth="1"/>
    <col min="7321" max="7321" width="10.5703125" style="14" customWidth="1"/>
    <col min="7322" max="7322" width="3.85546875" style="14" customWidth="1"/>
    <col min="7323" max="7325" width="14.42578125" style="14" customWidth="1"/>
    <col min="7326" max="7326" width="4.140625" style="14" customWidth="1"/>
    <col min="7327" max="7327" width="15" style="14" customWidth="1"/>
    <col min="7328" max="7329" width="9.140625" style="14" customWidth="1"/>
    <col min="7330" max="7330" width="11.5703125" style="14" customWidth="1"/>
    <col min="7331" max="7331" width="18.140625" style="14" customWidth="1"/>
    <col min="7332" max="7332" width="13.140625" style="14" customWidth="1"/>
    <col min="7333" max="7333" width="12.28515625" style="14" customWidth="1"/>
    <col min="7334" max="7571" width="9.140625" style="14"/>
    <col min="7572" max="7572" width="1.42578125" style="14" customWidth="1"/>
    <col min="7573" max="7573" width="59.5703125" style="14" customWidth="1"/>
    <col min="7574" max="7574" width="9.140625" style="14" customWidth="1"/>
    <col min="7575" max="7576" width="3.85546875" style="14" customWidth="1"/>
    <col min="7577" max="7577" width="10.5703125" style="14" customWidth="1"/>
    <col min="7578" max="7578" width="3.85546875" style="14" customWidth="1"/>
    <col min="7579" max="7581" width="14.42578125" style="14" customWidth="1"/>
    <col min="7582" max="7582" width="4.140625" style="14" customWidth="1"/>
    <col min="7583" max="7583" width="15" style="14" customWidth="1"/>
    <col min="7584" max="7585" width="9.140625" style="14" customWidth="1"/>
    <col min="7586" max="7586" width="11.5703125" style="14" customWidth="1"/>
    <col min="7587" max="7587" width="18.140625" style="14" customWidth="1"/>
    <col min="7588" max="7588" width="13.140625" style="14" customWidth="1"/>
    <col min="7589" max="7589" width="12.28515625" style="14" customWidth="1"/>
    <col min="7590" max="7827" width="9.140625" style="14"/>
    <col min="7828" max="7828" width="1.42578125" style="14" customWidth="1"/>
    <col min="7829" max="7829" width="59.5703125" style="14" customWidth="1"/>
    <col min="7830" max="7830" width="9.140625" style="14" customWidth="1"/>
    <col min="7831" max="7832" width="3.85546875" style="14" customWidth="1"/>
    <col min="7833" max="7833" width="10.5703125" style="14" customWidth="1"/>
    <col min="7834" max="7834" width="3.85546875" style="14" customWidth="1"/>
    <col min="7835" max="7837" width="14.42578125" style="14" customWidth="1"/>
    <col min="7838" max="7838" width="4.140625" style="14" customWidth="1"/>
    <col min="7839" max="7839" width="15" style="14" customWidth="1"/>
    <col min="7840" max="7841" width="9.140625" style="14" customWidth="1"/>
    <col min="7842" max="7842" width="11.5703125" style="14" customWidth="1"/>
    <col min="7843" max="7843" width="18.140625" style="14" customWidth="1"/>
    <col min="7844" max="7844" width="13.140625" style="14" customWidth="1"/>
    <col min="7845" max="7845" width="12.28515625" style="14" customWidth="1"/>
    <col min="7846" max="8083" width="9.140625" style="14"/>
    <col min="8084" max="8084" width="1.42578125" style="14" customWidth="1"/>
    <col min="8085" max="8085" width="59.5703125" style="14" customWidth="1"/>
    <col min="8086" max="8086" width="9.140625" style="14" customWidth="1"/>
    <col min="8087" max="8088" width="3.85546875" style="14" customWidth="1"/>
    <col min="8089" max="8089" width="10.5703125" style="14" customWidth="1"/>
    <col min="8090" max="8090" width="3.85546875" style="14" customWidth="1"/>
    <col min="8091" max="8093" width="14.42578125" style="14" customWidth="1"/>
    <col min="8094" max="8094" width="4.140625" style="14" customWidth="1"/>
    <col min="8095" max="8095" width="15" style="14" customWidth="1"/>
    <col min="8096" max="8097" width="9.140625" style="14" customWidth="1"/>
    <col min="8098" max="8098" width="11.5703125" style="14" customWidth="1"/>
    <col min="8099" max="8099" width="18.140625" style="14" customWidth="1"/>
    <col min="8100" max="8100" width="13.140625" style="14" customWidth="1"/>
    <col min="8101" max="8101" width="12.28515625" style="14" customWidth="1"/>
    <col min="8102" max="8339" width="9.140625" style="14"/>
    <col min="8340" max="8340" width="1.42578125" style="14" customWidth="1"/>
    <col min="8341" max="8341" width="59.5703125" style="14" customWidth="1"/>
    <col min="8342" max="8342" width="9.140625" style="14" customWidth="1"/>
    <col min="8343" max="8344" width="3.85546875" style="14" customWidth="1"/>
    <col min="8345" max="8345" width="10.5703125" style="14" customWidth="1"/>
    <col min="8346" max="8346" width="3.85546875" style="14" customWidth="1"/>
    <col min="8347" max="8349" width="14.42578125" style="14" customWidth="1"/>
    <col min="8350" max="8350" width="4.140625" style="14" customWidth="1"/>
    <col min="8351" max="8351" width="15" style="14" customWidth="1"/>
    <col min="8352" max="8353" width="9.140625" style="14" customWidth="1"/>
    <col min="8354" max="8354" width="11.5703125" style="14" customWidth="1"/>
    <col min="8355" max="8355" width="18.140625" style="14" customWidth="1"/>
    <col min="8356" max="8356" width="13.140625" style="14" customWidth="1"/>
    <col min="8357" max="8357" width="12.28515625" style="14" customWidth="1"/>
    <col min="8358" max="8595" width="9.140625" style="14"/>
    <col min="8596" max="8596" width="1.42578125" style="14" customWidth="1"/>
    <col min="8597" max="8597" width="59.5703125" style="14" customWidth="1"/>
    <col min="8598" max="8598" width="9.140625" style="14" customWidth="1"/>
    <col min="8599" max="8600" width="3.85546875" style="14" customWidth="1"/>
    <col min="8601" max="8601" width="10.5703125" style="14" customWidth="1"/>
    <col min="8602" max="8602" width="3.85546875" style="14" customWidth="1"/>
    <col min="8603" max="8605" width="14.42578125" style="14" customWidth="1"/>
    <col min="8606" max="8606" width="4.140625" style="14" customWidth="1"/>
    <col min="8607" max="8607" width="15" style="14" customWidth="1"/>
    <col min="8608" max="8609" width="9.140625" style="14" customWidth="1"/>
    <col min="8610" max="8610" width="11.5703125" style="14" customWidth="1"/>
    <col min="8611" max="8611" width="18.140625" style="14" customWidth="1"/>
    <col min="8612" max="8612" width="13.140625" style="14" customWidth="1"/>
    <col min="8613" max="8613" width="12.28515625" style="14" customWidth="1"/>
    <col min="8614" max="8851" width="9.140625" style="14"/>
    <col min="8852" max="8852" width="1.42578125" style="14" customWidth="1"/>
    <col min="8853" max="8853" width="59.5703125" style="14" customWidth="1"/>
    <col min="8854" max="8854" width="9.140625" style="14" customWidth="1"/>
    <col min="8855" max="8856" width="3.85546875" style="14" customWidth="1"/>
    <col min="8857" max="8857" width="10.5703125" style="14" customWidth="1"/>
    <col min="8858" max="8858" width="3.85546875" style="14" customWidth="1"/>
    <col min="8859" max="8861" width="14.42578125" style="14" customWidth="1"/>
    <col min="8862" max="8862" width="4.140625" style="14" customWidth="1"/>
    <col min="8863" max="8863" width="15" style="14" customWidth="1"/>
    <col min="8864" max="8865" width="9.140625" style="14" customWidth="1"/>
    <col min="8866" max="8866" width="11.5703125" style="14" customWidth="1"/>
    <col min="8867" max="8867" width="18.140625" style="14" customWidth="1"/>
    <col min="8868" max="8868" width="13.140625" style="14" customWidth="1"/>
    <col min="8869" max="8869" width="12.28515625" style="14" customWidth="1"/>
    <col min="8870" max="9107" width="9.140625" style="14"/>
    <col min="9108" max="9108" width="1.42578125" style="14" customWidth="1"/>
    <col min="9109" max="9109" width="59.5703125" style="14" customWidth="1"/>
    <col min="9110" max="9110" width="9.140625" style="14" customWidth="1"/>
    <col min="9111" max="9112" width="3.85546875" style="14" customWidth="1"/>
    <col min="9113" max="9113" width="10.5703125" style="14" customWidth="1"/>
    <col min="9114" max="9114" width="3.85546875" style="14" customWidth="1"/>
    <col min="9115" max="9117" width="14.42578125" style="14" customWidth="1"/>
    <col min="9118" max="9118" width="4.140625" style="14" customWidth="1"/>
    <col min="9119" max="9119" width="15" style="14" customWidth="1"/>
    <col min="9120" max="9121" width="9.140625" style="14" customWidth="1"/>
    <col min="9122" max="9122" width="11.5703125" style="14" customWidth="1"/>
    <col min="9123" max="9123" width="18.140625" style="14" customWidth="1"/>
    <col min="9124" max="9124" width="13.140625" style="14" customWidth="1"/>
    <col min="9125" max="9125" width="12.28515625" style="14" customWidth="1"/>
    <col min="9126" max="9363" width="9.140625" style="14"/>
    <col min="9364" max="9364" width="1.42578125" style="14" customWidth="1"/>
    <col min="9365" max="9365" width="59.5703125" style="14" customWidth="1"/>
    <col min="9366" max="9366" width="9.140625" style="14" customWidth="1"/>
    <col min="9367" max="9368" width="3.85546875" style="14" customWidth="1"/>
    <col min="9369" max="9369" width="10.5703125" style="14" customWidth="1"/>
    <col min="9370" max="9370" width="3.85546875" style="14" customWidth="1"/>
    <col min="9371" max="9373" width="14.42578125" style="14" customWidth="1"/>
    <col min="9374" max="9374" width="4.140625" style="14" customWidth="1"/>
    <col min="9375" max="9375" width="15" style="14" customWidth="1"/>
    <col min="9376" max="9377" width="9.140625" style="14" customWidth="1"/>
    <col min="9378" max="9378" width="11.5703125" style="14" customWidth="1"/>
    <col min="9379" max="9379" width="18.140625" style="14" customWidth="1"/>
    <col min="9380" max="9380" width="13.140625" style="14" customWidth="1"/>
    <col min="9381" max="9381" width="12.28515625" style="14" customWidth="1"/>
    <col min="9382" max="9619" width="9.140625" style="14"/>
    <col min="9620" max="9620" width="1.42578125" style="14" customWidth="1"/>
    <col min="9621" max="9621" width="59.5703125" style="14" customWidth="1"/>
    <col min="9622" max="9622" width="9.140625" style="14" customWidth="1"/>
    <col min="9623" max="9624" width="3.85546875" style="14" customWidth="1"/>
    <col min="9625" max="9625" width="10.5703125" style="14" customWidth="1"/>
    <col min="9626" max="9626" width="3.85546875" style="14" customWidth="1"/>
    <col min="9627" max="9629" width="14.42578125" style="14" customWidth="1"/>
    <col min="9630" max="9630" width="4.140625" style="14" customWidth="1"/>
    <col min="9631" max="9631" width="15" style="14" customWidth="1"/>
    <col min="9632" max="9633" width="9.140625" style="14" customWidth="1"/>
    <col min="9634" max="9634" width="11.5703125" style="14" customWidth="1"/>
    <col min="9635" max="9635" width="18.140625" style="14" customWidth="1"/>
    <col min="9636" max="9636" width="13.140625" style="14" customWidth="1"/>
    <col min="9637" max="9637" width="12.28515625" style="14" customWidth="1"/>
    <col min="9638" max="9875" width="9.140625" style="14"/>
    <col min="9876" max="9876" width="1.42578125" style="14" customWidth="1"/>
    <col min="9877" max="9877" width="59.5703125" style="14" customWidth="1"/>
    <col min="9878" max="9878" width="9.140625" style="14" customWidth="1"/>
    <col min="9879" max="9880" width="3.85546875" style="14" customWidth="1"/>
    <col min="9881" max="9881" width="10.5703125" style="14" customWidth="1"/>
    <col min="9882" max="9882" width="3.85546875" style="14" customWidth="1"/>
    <col min="9883" max="9885" width="14.42578125" style="14" customWidth="1"/>
    <col min="9886" max="9886" width="4.140625" style="14" customWidth="1"/>
    <col min="9887" max="9887" width="15" style="14" customWidth="1"/>
    <col min="9888" max="9889" width="9.140625" style="14" customWidth="1"/>
    <col min="9890" max="9890" width="11.5703125" style="14" customWidth="1"/>
    <col min="9891" max="9891" width="18.140625" style="14" customWidth="1"/>
    <col min="9892" max="9892" width="13.140625" style="14" customWidth="1"/>
    <col min="9893" max="9893" width="12.28515625" style="14" customWidth="1"/>
    <col min="9894" max="10131" width="9.140625" style="14"/>
    <col min="10132" max="10132" width="1.42578125" style="14" customWidth="1"/>
    <col min="10133" max="10133" width="59.5703125" style="14" customWidth="1"/>
    <col min="10134" max="10134" width="9.140625" style="14" customWidth="1"/>
    <col min="10135" max="10136" width="3.85546875" style="14" customWidth="1"/>
    <col min="10137" max="10137" width="10.5703125" style="14" customWidth="1"/>
    <col min="10138" max="10138" width="3.85546875" style="14" customWidth="1"/>
    <col min="10139" max="10141" width="14.42578125" style="14" customWidth="1"/>
    <col min="10142" max="10142" width="4.140625" style="14" customWidth="1"/>
    <col min="10143" max="10143" width="15" style="14" customWidth="1"/>
    <col min="10144" max="10145" width="9.140625" style="14" customWidth="1"/>
    <col min="10146" max="10146" width="11.5703125" style="14" customWidth="1"/>
    <col min="10147" max="10147" width="18.140625" style="14" customWidth="1"/>
    <col min="10148" max="10148" width="13.140625" style="14" customWidth="1"/>
    <col min="10149" max="10149" width="12.28515625" style="14" customWidth="1"/>
    <col min="10150" max="10387" width="9.140625" style="14"/>
    <col min="10388" max="10388" width="1.42578125" style="14" customWidth="1"/>
    <col min="10389" max="10389" width="59.5703125" style="14" customWidth="1"/>
    <col min="10390" max="10390" width="9.140625" style="14" customWidth="1"/>
    <col min="10391" max="10392" width="3.85546875" style="14" customWidth="1"/>
    <col min="10393" max="10393" width="10.5703125" style="14" customWidth="1"/>
    <col min="10394" max="10394" width="3.85546875" style="14" customWidth="1"/>
    <col min="10395" max="10397" width="14.42578125" style="14" customWidth="1"/>
    <col min="10398" max="10398" width="4.140625" style="14" customWidth="1"/>
    <col min="10399" max="10399" width="15" style="14" customWidth="1"/>
    <col min="10400" max="10401" width="9.140625" style="14" customWidth="1"/>
    <col min="10402" max="10402" width="11.5703125" style="14" customWidth="1"/>
    <col min="10403" max="10403" width="18.140625" style="14" customWidth="1"/>
    <col min="10404" max="10404" width="13.140625" style="14" customWidth="1"/>
    <col min="10405" max="10405" width="12.28515625" style="14" customWidth="1"/>
    <col min="10406" max="10643" width="9.140625" style="14"/>
    <col min="10644" max="10644" width="1.42578125" style="14" customWidth="1"/>
    <col min="10645" max="10645" width="59.5703125" style="14" customWidth="1"/>
    <col min="10646" max="10646" width="9.140625" style="14" customWidth="1"/>
    <col min="10647" max="10648" width="3.85546875" style="14" customWidth="1"/>
    <col min="10649" max="10649" width="10.5703125" style="14" customWidth="1"/>
    <col min="10650" max="10650" width="3.85546875" style="14" customWidth="1"/>
    <col min="10651" max="10653" width="14.42578125" style="14" customWidth="1"/>
    <col min="10654" max="10654" width="4.140625" style="14" customWidth="1"/>
    <col min="10655" max="10655" width="15" style="14" customWidth="1"/>
    <col min="10656" max="10657" width="9.140625" style="14" customWidth="1"/>
    <col min="10658" max="10658" width="11.5703125" style="14" customWidth="1"/>
    <col min="10659" max="10659" width="18.140625" style="14" customWidth="1"/>
    <col min="10660" max="10660" width="13.140625" style="14" customWidth="1"/>
    <col min="10661" max="10661" width="12.28515625" style="14" customWidth="1"/>
    <col min="10662" max="10899" width="9.140625" style="14"/>
    <col min="10900" max="10900" width="1.42578125" style="14" customWidth="1"/>
    <col min="10901" max="10901" width="59.5703125" style="14" customWidth="1"/>
    <col min="10902" max="10902" width="9.140625" style="14" customWidth="1"/>
    <col min="10903" max="10904" width="3.85546875" style="14" customWidth="1"/>
    <col min="10905" max="10905" width="10.5703125" style="14" customWidth="1"/>
    <col min="10906" max="10906" width="3.85546875" style="14" customWidth="1"/>
    <col min="10907" max="10909" width="14.42578125" style="14" customWidth="1"/>
    <col min="10910" max="10910" width="4.140625" style="14" customWidth="1"/>
    <col min="10911" max="10911" width="15" style="14" customWidth="1"/>
    <col min="10912" max="10913" width="9.140625" style="14" customWidth="1"/>
    <col min="10914" max="10914" width="11.5703125" style="14" customWidth="1"/>
    <col min="10915" max="10915" width="18.140625" style="14" customWidth="1"/>
    <col min="10916" max="10916" width="13.140625" style="14" customWidth="1"/>
    <col min="10917" max="10917" width="12.28515625" style="14" customWidth="1"/>
    <col min="10918" max="11155" width="9.140625" style="14"/>
    <col min="11156" max="11156" width="1.42578125" style="14" customWidth="1"/>
    <col min="11157" max="11157" width="59.5703125" style="14" customWidth="1"/>
    <col min="11158" max="11158" width="9.140625" style="14" customWidth="1"/>
    <col min="11159" max="11160" width="3.85546875" style="14" customWidth="1"/>
    <col min="11161" max="11161" width="10.5703125" style="14" customWidth="1"/>
    <col min="11162" max="11162" width="3.85546875" style="14" customWidth="1"/>
    <col min="11163" max="11165" width="14.42578125" style="14" customWidth="1"/>
    <col min="11166" max="11166" width="4.140625" style="14" customWidth="1"/>
    <col min="11167" max="11167" width="15" style="14" customWidth="1"/>
    <col min="11168" max="11169" width="9.140625" style="14" customWidth="1"/>
    <col min="11170" max="11170" width="11.5703125" style="14" customWidth="1"/>
    <col min="11171" max="11171" width="18.140625" style="14" customWidth="1"/>
    <col min="11172" max="11172" width="13.140625" style="14" customWidth="1"/>
    <col min="11173" max="11173" width="12.28515625" style="14" customWidth="1"/>
    <col min="11174" max="11411" width="9.140625" style="14"/>
    <col min="11412" max="11412" width="1.42578125" style="14" customWidth="1"/>
    <col min="11413" max="11413" width="59.5703125" style="14" customWidth="1"/>
    <col min="11414" max="11414" width="9.140625" style="14" customWidth="1"/>
    <col min="11415" max="11416" width="3.85546875" style="14" customWidth="1"/>
    <col min="11417" max="11417" width="10.5703125" style="14" customWidth="1"/>
    <col min="11418" max="11418" width="3.85546875" style="14" customWidth="1"/>
    <col min="11419" max="11421" width="14.42578125" style="14" customWidth="1"/>
    <col min="11422" max="11422" width="4.140625" style="14" customWidth="1"/>
    <col min="11423" max="11423" width="15" style="14" customWidth="1"/>
    <col min="11424" max="11425" width="9.140625" style="14" customWidth="1"/>
    <col min="11426" max="11426" width="11.5703125" style="14" customWidth="1"/>
    <col min="11427" max="11427" width="18.140625" style="14" customWidth="1"/>
    <col min="11428" max="11428" width="13.140625" style="14" customWidth="1"/>
    <col min="11429" max="11429" width="12.28515625" style="14" customWidth="1"/>
    <col min="11430" max="11667" width="9.140625" style="14"/>
    <col min="11668" max="11668" width="1.42578125" style="14" customWidth="1"/>
    <col min="11669" max="11669" width="59.5703125" style="14" customWidth="1"/>
    <col min="11670" max="11670" width="9.140625" style="14" customWidth="1"/>
    <col min="11671" max="11672" width="3.85546875" style="14" customWidth="1"/>
    <col min="11673" max="11673" width="10.5703125" style="14" customWidth="1"/>
    <col min="11674" max="11674" width="3.85546875" style="14" customWidth="1"/>
    <col min="11675" max="11677" width="14.42578125" style="14" customWidth="1"/>
    <col min="11678" max="11678" width="4.140625" style="14" customWidth="1"/>
    <col min="11679" max="11679" width="15" style="14" customWidth="1"/>
    <col min="11680" max="11681" width="9.140625" style="14" customWidth="1"/>
    <col min="11682" max="11682" width="11.5703125" style="14" customWidth="1"/>
    <col min="11683" max="11683" width="18.140625" style="14" customWidth="1"/>
    <col min="11684" max="11684" width="13.140625" style="14" customWidth="1"/>
    <col min="11685" max="11685" width="12.28515625" style="14" customWidth="1"/>
    <col min="11686" max="11923" width="9.140625" style="14"/>
    <col min="11924" max="11924" width="1.42578125" style="14" customWidth="1"/>
    <col min="11925" max="11925" width="59.5703125" style="14" customWidth="1"/>
    <col min="11926" max="11926" width="9.140625" style="14" customWidth="1"/>
    <col min="11927" max="11928" width="3.85546875" style="14" customWidth="1"/>
    <col min="11929" max="11929" width="10.5703125" style="14" customWidth="1"/>
    <col min="11930" max="11930" width="3.85546875" style="14" customWidth="1"/>
    <col min="11931" max="11933" width="14.42578125" style="14" customWidth="1"/>
    <col min="11934" max="11934" width="4.140625" style="14" customWidth="1"/>
    <col min="11935" max="11935" width="15" style="14" customWidth="1"/>
    <col min="11936" max="11937" width="9.140625" style="14" customWidth="1"/>
    <col min="11938" max="11938" width="11.5703125" style="14" customWidth="1"/>
    <col min="11939" max="11939" width="18.140625" style="14" customWidth="1"/>
    <col min="11940" max="11940" width="13.140625" style="14" customWidth="1"/>
    <col min="11941" max="11941" width="12.28515625" style="14" customWidth="1"/>
    <col min="11942" max="12179" width="9.140625" style="14"/>
    <col min="12180" max="12180" width="1.42578125" style="14" customWidth="1"/>
    <col min="12181" max="12181" width="59.5703125" style="14" customWidth="1"/>
    <col min="12182" max="12182" width="9.140625" style="14" customWidth="1"/>
    <col min="12183" max="12184" width="3.85546875" style="14" customWidth="1"/>
    <col min="12185" max="12185" width="10.5703125" style="14" customWidth="1"/>
    <col min="12186" max="12186" width="3.85546875" style="14" customWidth="1"/>
    <col min="12187" max="12189" width="14.42578125" style="14" customWidth="1"/>
    <col min="12190" max="12190" width="4.140625" style="14" customWidth="1"/>
    <col min="12191" max="12191" width="15" style="14" customWidth="1"/>
    <col min="12192" max="12193" width="9.140625" style="14" customWidth="1"/>
    <col min="12194" max="12194" width="11.5703125" style="14" customWidth="1"/>
    <col min="12195" max="12195" width="18.140625" style="14" customWidth="1"/>
    <col min="12196" max="12196" width="13.140625" style="14" customWidth="1"/>
    <col min="12197" max="12197" width="12.28515625" style="14" customWidth="1"/>
    <col min="12198" max="12435" width="9.140625" style="14"/>
    <col min="12436" max="12436" width="1.42578125" style="14" customWidth="1"/>
    <col min="12437" max="12437" width="59.5703125" style="14" customWidth="1"/>
    <col min="12438" max="12438" width="9.140625" style="14" customWidth="1"/>
    <col min="12439" max="12440" width="3.85546875" style="14" customWidth="1"/>
    <col min="12441" max="12441" width="10.5703125" style="14" customWidth="1"/>
    <col min="12442" max="12442" width="3.85546875" style="14" customWidth="1"/>
    <col min="12443" max="12445" width="14.42578125" style="14" customWidth="1"/>
    <col min="12446" max="12446" width="4.140625" style="14" customWidth="1"/>
    <col min="12447" max="12447" width="15" style="14" customWidth="1"/>
    <col min="12448" max="12449" width="9.140625" style="14" customWidth="1"/>
    <col min="12450" max="12450" width="11.5703125" style="14" customWidth="1"/>
    <col min="12451" max="12451" width="18.140625" style="14" customWidth="1"/>
    <col min="12452" max="12452" width="13.140625" style="14" customWidth="1"/>
    <col min="12453" max="12453" width="12.28515625" style="14" customWidth="1"/>
    <col min="12454" max="12691" width="9.140625" style="14"/>
    <col min="12692" max="12692" width="1.42578125" style="14" customWidth="1"/>
    <col min="12693" max="12693" width="59.5703125" style="14" customWidth="1"/>
    <col min="12694" max="12694" width="9.140625" style="14" customWidth="1"/>
    <col min="12695" max="12696" width="3.85546875" style="14" customWidth="1"/>
    <col min="12697" max="12697" width="10.5703125" style="14" customWidth="1"/>
    <col min="12698" max="12698" width="3.85546875" style="14" customWidth="1"/>
    <col min="12699" max="12701" width="14.42578125" style="14" customWidth="1"/>
    <col min="12702" max="12702" width="4.140625" style="14" customWidth="1"/>
    <col min="12703" max="12703" width="15" style="14" customWidth="1"/>
    <col min="12704" max="12705" width="9.140625" style="14" customWidth="1"/>
    <col min="12706" max="12706" width="11.5703125" style="14" customWidth="1"/>
    <col min="12707" max="12707" width="18.140625" style="14" customWidth="1"/>
    <col min="12708" max="12708" width="13.140625" style="14" customWidth="1"/>
    <col min="12709" max="12709" width="12.28515625" style="14" customWidth="1"/>
    <col min="12710" max="12947" width="9.140625" style="14"/>
    <col min="12948" max="12948" width="1.42578125" style="14" customWidth="1"/>
    <col min="12949" max="12949" width="59.5703125" style="14" customWidth="1"/>
    <col min="12950" max="12950" width="9.140625" style="14" customWidth="1"/>
    <col min="12951" max="12952" width="3.85546875" style="14" customWidth="1"/>
    <col min="12953" max="12953" width="10.5703125" style="14" customWidth="1"/>
    <col min="12954" max="12954" width="3.85546875" style="14" customWidth="1"/>
    <col min="12955" max="12957" width="14.42578125" style="14" customWidth="1"/>
    <col min="12958" max="12958" width="4.140625" style="14" customWidth="1"/>
    <col min="12959" max="12959" width="15" style="14" customWidth="1"/>
    <col min="12960" max="12961" width="9.140625" style="14" customWidth="1"/>
    <col min="12962" max="12962" width="11.5703125" style="14" customWidth="1"/>
    <col min="12963" max="12963" width="18.140625" style="14" customWidth="1"/>
    <col min="12964" max="12964" width="13.140625" style="14" customWidth="1"/>
    <col min="12965" max="12965" width="12.28515625" style="14" customWidth="1"/>
    <col min="12966" max="13203" width="9.140625" style="14"/>
    <col min="13204" max="13204" width="1.42578125" style="14" customWidth="1"/>
    <col min="13205" max="13205" width="59.5703125" style="14" customWidth="1"/>
    <col min="13206" max="13206" width="9.140625" style="14" customWidth="1"/>
    <col min="13207" max="13208" width="3.85546875" style="14" customWidth="1"/>
    <col min="13209" max="13209" width="10.5703125" style="14" customWidth="1"/>
    <col min="13210" max="13210" width="3.85546875" style="14" customWidth="1"/>
    <col min="13211" max="13213" width="14.42578125" style="14" customWidth="1"/>
    <col min="13214" max="13214" width="4.140625" style="14" customWidth="1"/>
    <col min="13215" max="13215" width="15" style="14" customWidth="1"/>
    <col min="13216" max="13217" width="9.140625" style="14" customWidth="1"/>
    <col min="13218" max="13218" width="11.5703125" style="14" customWidth="1"/>
    <col min="13219" max="13219" width="18.140625" style="14" customWidth="1"/>
    <col min="13220" max="13220" width="13.140625" style="14" customWidth="1"/>
    <col min="13221" max="13221" width="12.28515625" style="14" customWidth="1"/>
    <col min="13222" max="13459" width="9.140625" style="14"/>
    <col min="13460" max="13460" width="1.42578125" style="14" customWidth="1"/>
    <col min="13461" max="13461" width="59.5703125" style="14" customWidth="1"/>
    <col min="13462" max="13462" width="9.140625" style="14" customWidth="1"/>
    <col min="13463" max="13464" width="3.85546875" style="14" customWidth="1"/>
    <col min="13465" max="13465" width="10.5703125" style="14" customWidth="1"/>
    <col min="13466" max="13466" width="3.85546875" style="14" customWidth="1"/>
    <col min="13467" max="13469" width="14.42578125" style="14" customWidth="1"/>
    <col min="13470" max="13470" width="4.140625" style="14" customWidth="1"/>
    <col min="13471" max="13471" width="15" style="14" customWidth="1"/>
    <col min="13472" max="13473" width="9.140625" style="14" customWidth="1"/>
    <col min="13474" max="13474" width="11.5703125" style="14" customWidth="1"/>
    <col min="13475" max="13475" width="18.140625" style="14" customWidth="1"/>
    <col min="13476" max="13476" width="13.140625" style="14" customWidth="1"/>
    <col min="13477" max="13477" width="12.28515625" style="14" customWidth="1"/>
    <col min="13478" max="13715" width="9.140625" style="14"/>
    <col min="13716" max="13716" width="1.42578125" style="14" customWidth="1"/>
    <col min="13717" max="13717" width="59.5703125" style="14" customWidth="1"/>
    <col min="13718" max="13718" width="9.140625" style="14" customWidth="1"/>
    <col min="13719" max="13720" width="3.85546875" style="14" customWidth="1"/>
    <col min="13721" max="13721" width="10.5703125" style="14" customWidth="1"/>
    <col min="13722" max="13722" width="3.85546875" style="14" customWidth="1"/>
    <col min="13723" max="13725" width="14.42578125" style="14" customWidth="1"/>
    <col min="13726" max="13726" width="4.140625" style="14" customWidth="1"/>
    <col min="13727" max="13727" width="15" style="14" customWidth="1"/>
    <col min="13728" max="13729" width="9.140625" style="14" customWidth="1"/>
    <col min="13730" max="13730" width="11.5703125" style="14" customWidth="1"/>
    <col min="13731" max="13731" width="18.140625" style="14" customWidth="1"/>
    <col min="13732" max="13732" width="13.140625" style="14" customWidth="1"/>
    <col min="13733" max="13733" width="12.28515625" style="14" customWidth="1"/>
    <col min="13734" max="13971" width="9.140625" style="14"/>
    <col min="13972" max="13972" width="1.42578125" style="14" customWidth="1"/>
    <col min="13973" max="13973" width="59.5703125" style="14" customWidth="1"/>
    <col min="13974" max="13974" width="9.140625" style="14" customWidth="1"/>
    <col min="13975" max="13976" width="3.85546875" style="14" customWidth="1"/>
    <col min="13977" max="13977" width="10.5703125" style="14" customWidth="1"/>
    <col min="13978" max="13978" width="3.85546875" style="14" customWidth="1"/>
    <col min="13979" max="13981" width="14.42578125" style="14" customWidth="1"/>
    <col min="13982" max="13982" width="4.140625" style="14" customWidth="1"/>
    <col min="13983" max="13983" width="15" style="14" customWidth="1"/>
    <col min="13984" max="13985" width="9.140625" style="14" customWidth="1"/>
    <col min="13986" max="13986" width="11.5703125" style="14" customWidth="1"/>
    <col min="13987" max="13987" width="18.140625" style="14" customWidth="1"/>
    <col min="13988" max="13988" width="13.140625" style="14" customWidth="1"/>
    <col min="13989" max="13989" width="12.28515625" style="14" customWidth="1"/>
    <col min="13990" max="14227" width="9.140625" style="14"/>
    <col min="14228" max="14228" width="1.42578125" style="14" customWidth="1"/>
    <col min="14229" max="14229" width="59.5703125" style="14" customWidth="1"/>
    <col min="14230" max="14230" width="9.140625" style="14" customWidth="1"/>
    <col min="14231" max="14232" width="3.85546875" style="14" customWidth="1"/>
    <col min="14233" max="14233" width="10.5703125" style="14" customWidth="1"/>
    <col min="14234" max="14234" width="3.85546875" style="14" customWidth="1"/>
    <col min="14235" max="14237" width="14.42578125" style="14" customWidth="1"/>
    <col min="14238" max="14238" width="4.140625" style="14" customWidth="1"/>
    <col min="14239" max="14239" width="15" style="14" customWidth="1"/>
    <col min="14240" max="14241" width="9.140625" style="14" customWidth="1"/>
    <col min="14242" max="14242" width="11.5703125" style="14" customWidth="1"/>
    <col min="14243" max="14243" width="18.140625" style="14" customWidth="1"/>
    <col min="14244" max="14244" width="13.140625" style="14" customWidth="1"/>
    <col min="14245" max="14245" width="12.28515625" style="14" customWidth="1"/>
    <col min="14246" max="14483" width="9.140625" style="14"/>
    <col min="14484" max="14484" width="1.42578125" style="14" customWidth="1"/>
    <col min="14485" max="14485" width="59.5703125" style="14" customWidth="1"/>
    <col min="14486" max="14486" width="9.140625" style="14" customWidth="1"/>
    <col min="14487" max="14488" width="3.85546875" style="14" customWidth="1"/>
    <col min="14489" max="14489" width="10.5703125" style="14" customWidth="1"/>
    <col min="14490" max="14490" width="3.85546875" style="14" customWidth="1"/>
    <col min="14491" max="14493" width="14.42578125" style="14" customWidth="1"/>
    <col min="14494" max="14494" width="4.140625" style="14" customWidth="1"/>
    <col min="14495" max="14495" width="15" style="14" customWidth="1"/>
    <col min="14496" max="14497" width="9.140625" style="14" customWidth="1"/>
    <col min="14498" max="14498" width="11.5703125" style="14" customWidth="1"/>
    <col min="14499" max="14499" width="18.140625" style="14" customWidth="1"/>
    <col min="14500" max="14500" width="13.140625" style="14" customWidth="1"/>
    <col min="14501" max="14501" width="12.28515625" style="14" customWidth="1"/>
    <col min="14502" max="14739" width="9.140625" style="14"/>
    <col min="14740" max="14740" width="1.42578125" style="14" customWidth="1"/>
    <col min="14741" max="14741" width="59.5703125" style="14" customWidth="1"/>
    <col min="14742" max="14742" width="9.140625" style="14" customWidth="1"/>
    <col min="14743" max="14744" width="3.85546875" style="14" customWidth="1"/>
    <col min="14745" max="14745" width="10.5703125" style="14" customWidth="1"/>
    <col min="14746" max="14746" width="3.85546875" style="14" customWidth="1"/>
    <col min="14747" max="14749" width="14.42578125" style="14" customWidth="1"/>
    <col min="14750" max="14750" width="4.140625" style="14" customWidth="1"/>
    <col min="14751" max="14751" width="15" style="14" customWidth="1"/>
    <col min="14752" max="14753" width="9.140625" style="14" customWidth="1"/>
    <col min="14754" max="14754" width="11.5703125" style="14" customWidth="1"/>
    <col min="14755" max="14755" width="18.140625" style="14" customWidth="1"/>
    <col min="14756" max="14756" width="13.140625" style="14" customWidth="1"/>
    <col min="14757" max="14757" width="12.28515625" style="14" customWidth="1"/>
    <col min="14758" max="14995" width="9.140625" style="14"/>
    <col min="14996" max="14996" width="1.42578125" style="14" customWidth="1"/>
    <col min="14997" max="14997" width="59.5703125" style="14" customWidth="1"/>
    <col min="14998" max="14998" width="9.140625" style="14" customWidth="1"/>
    <col min="14999" max="15000" width="3.85546875" style="14" customWidth="1"/>
    <col min="15001" max="15001" width="10.5703125" style="14" customWidth="1"/>
    <col min="15002" max="15002" width="3.85546875" style="14" customWidth="1"/>
    <col min="15003" max="15005" width="14.42578125" style="14" customWidth="1"/>
    <col min="15006" max="15006" width="4.140625" style="14" customWidth="1"/>
    <col min="15007" max="15007" width="15" style="14" customWidth="1"/>
    <col min="15008" max="15009" width="9.140625" style="14" customWidth="1"/>
    <col min="15010" max="15010" width="11.5703125" style="14" customWidth="1"/>
    <col min="15011" max="15011" width="18.140625" style="14" customWidth="1"/>
    <col min="15012" max="15012" width="13.140625" style="14" customWidth="1"/>
    <col min="15013" max="15013" width="12.28515625" style="14" customWidth="1"/>
    <col min="15014" max="15251" width="9.140625" style="14"/>
    <col min="15252" max="15252" width="1.42578125" style="14" customWidth="1"/>
    <col min="15253" max="15253" width="59.5703125" style="14" customWidth="1"/>
    <col min="15254" max="15254" width="9.140625" style="14" customWidth="1"/>
    <col min="15255" max="15256" width="3.85546875" style="14" customWidth="1"/>
    <col min="15257" max="15257" width="10.5703125" style="14" customWidth="1"/>
    <col min="15258" max="15258" width="3.85546875" style="14" customWidth="1"/>
    <col min="15259" max="15261" width="14.42578125" style="14" customWidth="1"/>
    <col min="15262" max="15262" width="4.140625" style="14" customWidth="1"/>
    <col min="15263" max="15263" width="15" style="14" customWidth="1"/>
    <col min="15264" max="15265" width="9.140625" style="14" customWidth="1"/>
    <col min="15266" max="15266" width="11.5703125" style="14" customWidth="1"/>
    <col min="15267" max="15267" width="18.140625" style="14" customWidth="1"/>
    <col min="15268" max="15268" width="13.140625" style="14" customWidth="1"/>
    <col min="15269" max="15269" width="12.28515625" style="14" customWidth="1"/>
    <col min="15270" max="15507" width="9.140625" style="14"/>
    <col min="15508" max="15508" width="1.42578125" style="14" customWidth="1"/>
    <col min="15509" max="15509" width="59.5703125" style="14" customWidth="1"/>
    <col min="15510" max="15510" width="9.140625" style="14" customWidth="1"/>
    <col min="15511" max="15512" width="3.85546875" style="14" customWidth="1"/>
    <col min="15513" max="15513" width="10.5703125" style="14" customWidth="1"/>
    <col min="15514" max="15514" width="3.85546875" style="14" customWidth="1"/>
    <col min="15515" max="15517" width="14.42578125" style="14" customWidth="1"/>
    <col min="15518" max="15518" width="4.140625" style="14" customWidth="1"/>
    <col min="15519" max="15519" width="15" style="14" customWidth="1"/>
    <col min="15520" max="15521" width="9.140625" style="14" customWidth="1"/>
    <col min="15522" max="15522" width="11.5703125" style="14" customWidth="1"/>
    <col min="15523" max="15523" width="18.140625" style="14" customWidth="1"/>
    <col min="15524" max="15524" width="13.140625" style="14" customWidth="1"/>
    <col min="15525" max="15525" width="12.28515625" style="14" customWidth="1"/>
    <col min="15526" max="15763" width="9.140625" style="14"/>
    <col min="15764" max="15764" width="1.42578125" style="14" customWidth="1"/>
    <col min="15765" max="15765" width="59.5703125" style="14" customWidth="1"/>
    <col min="15766" max="15766" width="9.140625" style="14" customWidth="1"/>
    <col min="15767" max="15768" width="3.85546875" style="14" customWidth="1"/>
    <col min="15769" max="15769" width="10.5703125" style="14" customWidth="1"/>
    <col min="15770" max="15770" width="3.85546875" style="14" customWidth="1"/>
    <col min="15771" max="15773" width="14.42578125" style="14" customWidth="1"/>
    <col min="15774" max="15774" width="4.140625" style="14" customWidth="1"/>
    <col min="15775" max="15775" width="15" style="14" customWidth="1"/>
    <col min="15776" max="15777" width="9.140625" style="14" customWidth="1"/>
    <col min="15778" max="15778" width="11.5703125" style="14" customWidth="1"/>
    <col min="15779" max="15779" width="18.140625" style="14" customWidth="1"/>
    <col min="15780" max="15780" width="13.140625" style="14" customWidth="1"/>
    <col min="15781" max="15781" width="12.28515625" style="14" customWidth="1"/>
    <col min="15782" max="16019" width="9.140625" style="14"/>
    <col min="16020" max="16020" width="1.42578125" style="14" customWidth="1"/>
    <col min="16021" max="16021" width="59.5703125" style="14" customWidth="1"/>
    <col min="16022" max="16022" width="9.140625" style="14" customWidth="1"/>
    <col min="16023" max="16024" width="3.85546875" style="14" customWidth="1"/>
    <col min="16025" max="16025" width="10.5703125" style="14" customWidth="1"/>
    <col min="16026" max="16026" width="3.85546875" style="14" customWidth="1"/>
    <col min="16027" max="16029" width="14.42578125" style="14" customWidth="1"/>
    <col min="16030" max="16030" width="4.140625" style="14" customWidth="1"/>
    <col min="16031" max="16031" width="15" style="14" customWidth="1"/>
    <col min="16032" max="16033" width="9.140625" style="14" customWidth="1"/>
    <col min="16034" max="16034" width="11.5703125" style="14" customWidth="1"/>
    <col min="16035" max="16035" width="18.140625" style="14" customWidth="1"/>
    <col min="16036" max="16036" width="13.140625" style="14" customWidth="1"/>
    <col min="16037" max="16037" width="12.28515625" style="14" customWidth="1"/>
    <col min="16038" max="16384" width="9.140625" style="14"/>
  </cols>
  <sheetData>
    <row r="1" spans="1:23" hidden="1" x14ac:dyDescent="0.25">
      <c r="F1" s="99" t="s">
        <v>221</v>
      </c>
    </row>
    <row r="2" spans="1:23" ht="34.5" hidden="1" customHeight="1" x14ac:dyDescent="0.25">
      <c r="F2" s="106" t="s">
        <v>225</v>
      </c>
      <c r="G2" s="106"/>
      <c r="H2" s="106"/>
      <c r="I2" s="106"/>
    </row>
    <row r="3" spans="1:23" s="15" customFormat="1" ht="5.25" customHeight="1" x14ac:dyDescent="0.25">
      <c r="A3" s="14"/>
      <c r="E3" s="16"/>
      <c r="G3" s="2"/>
      <c r="H3" s="2"/>
      <c r="I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s="15" customFormat="1" ht="8.25" customHeight="1" x14ac:dyDescent="0.25">
      <c r="A4" s="14"/>
      <c r="E4" s="16"/>
      <c r="G4" s="20"/>
      <c r="H4" s="20"/>
      <c r="I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9.75" customHeigh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23" s="44" customFormat="1" ht="19.5" customHeight="1" x14ac:dyDescent="0.25">
      <c r="A6" s="41"/>
      <c r="B6" s="41"/>
      <c r="C6" s="41"/>
      <c r="D6" s="41"/>
      <c r="E6" s="42"/>
      <c r="F6" s="42"/>
      <c r="G6" s="42"/>
      <c r="H6" s="41"/>
      <c r="I6" s="41"/>
    </row>
    <row r="7" spans="1:23" ht="80.25" customHeight="1" x14ac:dyDescent="0.25">
      <c r="A7" s="77" t="s">
        <v>0</v>
      </c>
      <c r="B7" s="93"/>
      <c r="C7" s="93"/>
      <c r="D7" s="93"/>
      <c r="E7" s="93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69" t="s">
        <v>223</v>
      </c>
      <c r="K7" s="69" t="s">
        <v>298</v>
      </c>
      <c r="L7" s="69" t="s">
        <v>300</v>
      </c>
      <c r="M7" s="69" t="s">
        <v>297</v>
      </c>
    </row>
    <row r="8" spans="1:23" s="45" customFormat="1" ht="28.5" x14ac:dyDescent="0.25">
      <c r="A8" s="22" t="s">
        <v>10</v>
      </c>
      <c r="B8" s="46"/>
      <c r="C8" s="46"/>
      <c r="D8" s="46"/>
      <c r="E8" s="50">
        <v>854</v>
      </c>
      <c r="F8" s="23" t="s">
        <v>11</v>
      </c>
      <c r="G8" s="23"/>
      <c r="H8" s="23"/>
      <c r="I8" s="23"/>
      <c r="J8" s="36">
        <f t="shared" ref="J8:L8" si="0">J9+J17+J37+J41+J61+J65+J69</f>
        <v>31345799</v>
      </c>
      <c r="K8" s="36">
        <f t="shared" ref="K8" si="1">K9+K17+K37+K41+K61+K65+K69</f>
        <v>31325799</v>
      </c>
      <c r="L8" s="36">
        <f t="shared" si="0"/>
        <v>12558582.810000001</v>
      </c>
      <c r="M8" s="35">
        <f t="shared" ref="M8:M71" si="2">L8/J8*100</f>
        <v>40.064644101112243</v>
      </c>
    </row>
    <row r="9" spans="1:23" s="32" customFormat="1" ht="103.5" customHeight="1" x14ac:dyDescent="0.25">
      <c r="A9" s="25" t="s">
        <v>205</v>
      </c>
      <c r="B9" s="88"/>
      <c r="C9" s="88"/>
      <c r="D9" s="88"/>
      <c r="E9" s="93">
        <v>854</v>
      </c>
      <c r="F9" s="27" t="s">
        <v>11</v>
      </c>
      <c r="G9" s="27" t="s">
        <v>58</v>
      </c>
      <c r="H9" s="27"/>
      <c r="I9" s="27"/>
      <c r="J9" s="31">
        <f t="shared" ref="J9:L9" si="3">J10</f>
        <v>325500</v>
      </c>
      <c r="K9" s="31">
        <f t="shared" si="3"/>
        <v>325500</v>
      </c>
      <c r="L9" s="31">
        <f t="shared" si="3"/>
        <v>122059.04999999999</v>
      </c>
      <c r="M9" s="35">
        <f t="shared" si="2"/>
        <v>37.498940092165896</v>
      </c>
    </row>
    <row r="10" spans="1:23" ht="60" x14ac:dyDescent="0.25">
      <c r="A10" s="21" t="s">
        <v>20</v>
      </c>
      <c r="B10" s="93"/>
      <c r="C10" s="93"/>
      <c r="D10" s="93"/>
      <c r="E10" s="93">
        <v>854</v>
      </c>
      <c r="F10" s="3" t="s">
        <v>17</v>
      </c>
      <c r="G10" s="3" t="s">
        <v>58</v>
      </c>
      <c r="H10" s="3" t="s">
        <v>206</v>
      </c>
      <c r="I10" s="3"/>
      <c r="J10" s="30">
        <f t="shared" ref="J10:L10" si="4">J11+J13+J15</f>
        <v>325500</v>
      </c>
      <c r="K10" s="30">
        <f t="shared" ref="K10" si="5">K11+K13+K15</f>
        <v>325500</v>
      </c>
      <c r="L10" s="30">
        <f t="shared" si="4"/>
        <v>122059.04999999999</v>
      </c>
      <c r="M10" s="35">
        <f t="shared" si="2"/>
        <v>37.498940092165896</v>
      </c>
    </row>
    <row r="11" spans="1:23" ht="135" customHeight="1" x14ac:dyDescent="0.25">
      <c r="A11" s="94" t="s">
        <v>16</v>
      </c>
      <c r="B11" s="93"/>
      <c r="C11" s="93"/>
      <c r="D11" s="93"/>
      <c r="E11" s="93">
        <v>854</v>
      </c>
      <c r="F11" s="3" t="s">
        <v>11</v>
      </c>
      <c r="G11" s="3" t="s">
        <v>58</v>
      </c>
      <c r="H11" s="3" t="s">
        <v>206</v>
      </c>
      <c r="I11" s="3" t="s">
        <v>18</v>
      </c>
      <c r="J11" s="30">
        <f t="shared" ref="J11:L11" si="6">J12</f>
        <v>268800</v>
      </c>
      <c r="K11" s="30">
        <f t="shared" si="6"/>
        <v>268800</v>
      </c>
      <c r="L11" s="30">
        <f t="shared" si="6"/>
        <v>110275.98999999999</v>
      </c>
      <c r="M11" s="35">
        <f t="shared" si="2"/>
        <v>41.025293898809522</v>
      </c>
    </row>
    <row r="12" spans="1:23" ht="45" x14ac:dyDescent="0.25">
      <c r="A12" s="94" t="s">
        <v>8</v>
      </c>
      <c r="B12" s="93"/>
      <c r="C12" s="93"/>
      <c r="D12" s="93"/>
      <c r="E12" s="93">
        <v>854</v>
      </c>
      <c r="F12" s="3" t="s">
        <v>11</v>
      </c>
      <c r="G12" s="3" t="s">
        <v>58</v>
      </c>
      <c r="H12" s="3" t="s">
        <v>206</v>
      </c>
      <c r="I12" s="3" t="s">
        <v>19</v>
      </c>
      <c r="J12" s="30">
        <f>'2.ВС'!J390</f>
        <v>268800</v>
      </c>
      <c r="K12" s="30">
        <f>'2.ВС'!K390</f>
        <v>268800</v>
      </c>
      <c r="L12" s="30">
        <f>'2.ВС'!L390</f>
        <v>110275.98999999999</v>
      </c>
      <c r="M12" s="35">
        <f t="shared" si="2"/>
        <v>41.025293898809522</v>
      </c>
    </row>
    <row r="13" spans="1:23" ht="60" x14ac:dyDescent="0.25">
      <c r="A13" s="89" t="s">
        <v>22</v>
      </c>
      <c r="B13" s="93"/>
      <c r="C13" s="93"/>
      <c r="D13" s="93"/>
      <c r="E13" s="93">
        <v>854</v>
      </c>
      <c r="F13" s="3" t="s">
        <v>11</v>
      </c>
      <c r="G13" s="3" t="s">
        <v>58</v>
      </c>
      <c r="H13" s="3" t="s">
        <v>206</v>
      </c>
      <c r="I13" s="3" t="s">
        <v>23</v>
      </c>
      <c r="J13" s="30">
        <f t="shared" ref="J13:L13" si="7">J14</f>
        <v>56700</v>
      </c>
      <c r="K13" s="30">
        <f t="shared" si="7"/>
        <v>56700</v>
      </c>
      <c r="L13" s="30">
        <f t="shared" si="7"/>
        <v>11783.06</v>
      </c>
      <c r="M13" s="35">
        <f t="shared" si="2"/>
        <v>20.781410934744269</v>
      </c>
    </row>
    <row r="14" spans="1:23" ht="60.75" customHeight="1" x14ac:dyDescent="0.25">
      <c r="A14" s="89" t="s">
        <v>9</v>
      </c>
      <c r="B14" s="93"/>
      <c r="C14" s="93"/>
      <c r="D14" s="93"/>
      <c r="E14" s="93">
        <v>854</v>
      </c>
      <c r="F14" s="3" t="s">
        <v>11</v>
      </c>
      <c r="G14" s="3" t="s">
        <v>58</v>
      </c>
      <c r="H14" s="3" t="s">
        <v>206</v>
      </c>
      <c r="I14" s="3" t="s">
        <v>24</v>
      </c>
      <c r="J14" s="30">
        <f>'2.ВС'!J392</f>
        <v>56700</v>
      </c>
      <c r="K14" s="30">
        <f>'2.ВС'!K392</f>
        <v>56700</v>
      </c>
      <c r="L14" s="30">
        <f>'2.ВС'!L392</f>
        <v>11783.06</v>
      </c>
      <c r="M14" s="35">
        <f t="shared" si="2"/>
        <v>20.781410934744269</v>
      </c>
    </row>
    <row r="15" spans="1:23" ht="30" hidden="1" x14ac:dyDescent="0.25">
      <c r="A15" s="89" t="s">
        <v>25</v>
      </c>
      <c r="B15" s="93"/>
      <c r="C15" s="93"/>
      <c r="D15" s="93"/>
      <c r="E15" s="93">
        <v>854</v>
      </c>
      <c r="F15" s="3" t="s">
        <v>11</v>
      </c>
      <c r="G15" s="3" t="s">
        <v>58</v>
      </c>
      <c r="H15" s="3" t="s">
        <v>206</v>
      </c>
      <c r="I15" s="3" t="s">
        <v>26</v>
      </c>
      <c r="J15" s="30">
        <f t="shared" ref="J15:L15" si="8">J16</f>
        <v>0</v>
      </c>
      <c r="K15" s="30">
        <f t="shared" si="8"/>
        <v>0</v>
      </c>
      <c r="L15" s="30">
        <f t="shared" si="8"/>
        <v>0</v>
      </c>
      <c r="M15" s="35" t="e">
        <f t="shared" si="2"/>
        <v>#DIV/0!</v>
      </c>
    </row>
    <row r="16" spans="1:23" ht="30" hidden="1" x14ac:dyDescent="0.25">
      <c r="A16" s="89" t="s">
        <v>27</v>
      </c>
      <c r="B16" s="89"/>
      <c r="C16" s="89"/>
      <c r="D16" s="89"/>
      <c r="E16" s="93">
        <v>854</v>
      </c>
      <c r="F16" s="3" t="s">
        <v>11</v>
      </c>
      <c r="G16" s="3" t="s">
        <v>58</v>
      </c>
      <c r="H16" s="3" t="s">
        <v>206</v>
      </c>
      <c r="I16" s="3" t="s">
        <v>28</v>
      </c>
      <c r="J16" s="30">
        <f>'2.ВС'!J394</f>
        <v>0</v>
      </c>
      <c r="K16" s="30">
        <f>'2.ВС'!K394</f>
        <v>0</v>
      </c>
      <c r="L16" s="30">
        <f>'2.ВС'!L394</f>
        <v>0</v>
      </c>
      <c r="M16" s="35" t="e">
        <f t="shared" si="2"/>
        <v>#DIV/0!</v>
      </c>
    </row>
    <row r="17" spans="1:13" s="32" customFormat="1" ht="115.5" customHeight="1" x14ac:dyDescent="0.25">
      <c r="A17" s="25" t="s">
        <v>12</v>
      </c>
      <c r="B17" s="88"/>
      <c r="C17" s="88"/>
      <c r="D17" s="88"/>
      <c r="E17" s="93">
        <v>851</v>
      </c>
      <c r="F17" s="27" t="s">
        <v>11</v>
      </c>
      <c r="G17" s="27" t="s">
        <v>13</v>
      </c>
      <c r="H17" s="27"/>
      <c r="I17" s="27"/>
      <c r="J17" s="31">
        <f t="shared" ref="J17:L17" si="9">J18+J21+J34+J28+J31</f>
        <v>20324562</v>
      </c>
      <c r="K17" s="31">
        <f t="shared" ref="K17" si="10">K18+K21+K34+K28+K31</f>
        <v>20324562</v>
      </c>
      <c r="L17" s="31">
        <f t="shared" si="9"/>
        <v>8323756.2000000002</v>
      </c>
      <c r="M17" s="35">
        <f t="shared" si="2"/>
        <v>40.954172591763601</v>
      </c>
    </row>
    <row r="18" spans="1:13" ht="81" customHeight="1" x14ac:dyDescent="0.25">
      <c r="A18" s="21" t="s">
        <v>14</v>
      </c>
      <c r="B18" s="89"/>
      <c r="C18" s="89"/>
      <c r="D18" s="89"/>
      <c r="E18" s="93">
        <v>851</v>
      </c>
      <c r="F18" s="3" t="s">
        <v>11</v>
      </c>
      <c r="G18" s="3" t="s">
        <v>13</v>
      </c>
      <c r="H18" s="3" t="s">
        <v>15</v>
      </c>
      <c r="I18" s="3"/>
      <c r="J18" s="30">
        <f t="shared" ref="J18:L19" si="11">J19</f>
        <v>1306200</v>
      </c>
      <c r="K18" s="30">
        <f t="shared" si="11"/>
        <v>1306200</v>
      </c>
      <c r="L18" s="30">
        <f t="shared" si="11"/>
        <v>500333.18</v>
      </c>
      <c r="M18" s="92">
        <f t="shared" si="2"/>
        <v>38.304484764967079</v>
      </c>
    </row>
    <row r="19" spans="1:13" ht="134.25" customHeight="1" x14ac:dyDescent="0.25">
      <c r="A19" s="94" t="s">
        <v>16</v>
      </c>
      <c r="B19" s="89"/>
      <c r="C19" s="89"/>
      <c r="D19" s="89"/>
      <c r="E19" s="93">
        <v>851</v>
      </c>
      <c r="F19" s="3" t="s">
        <v>17</v>
      </c>
      <c r="G19" s="3" t="s">
        <v>13</v>
      </c>
      <c r="H19" s="3" t="s">
        <v>15</v>
      </c>
      <c r="I19" s="3" t="s">
        <v>18</v>
      </c>
      <c r="J19" s="30">
        <f t="shared" si="11"/>
        <v>1306200</v>
      </c>
      <c r="K19" s="30">
        <f t="shared" si="11"/>
        <v>1306200</v>
      </c>
      <c r="L19" s="30">
        <f t="shared" si="11"/>
        <v>500333.18</v>
      </c>
      <c r="M19" s="92">
        <f t="shared" si="2"/>
        <v>38.304484764967079</v>
      </c>
    </row>
    <row r="20" spans="1:13" ht="45" x14ac:dyDescent="0.25">
      <c r="A20" s="94" t="s">
        <v>8</v>
      </c>
      <c r="B20" s="94"/>
      <c r="C20" s="94"/>
      <c r="D20" s="94"/>
      <c r="E20" s="93">
        <v>851</v>
      </c>
      <c r="F20" s="3" t="s">
        <v>11</v>
      </c>
      <c r="G20" s="3" t="s">
        <v>13</v>
      </c>
      <c r="H20" s="3" t="s">
        <v>15</v>
      </c>
      <c r="I20" s="3" t="s">
        <v>19</v>
      </c>
      <c r="J20" s="30">
        <f>'2.ВС'!J12</f>
        <v>1306200</v>
      </c>
      <c r="K20" s="30">
        <f>'2.ВС'!K12</f>
        <v>1306200</v>
      </c>
      <c r="L20" s="30">
        <f>'2.ВС'!L12</f>
        <v>500333.18</v>
      </c>
      <c r="M20" s="92">
        <f t="shared" si="2"/>
        <v>38.304484764967079</v>
      </c>
    </row>
    <row r="21" spans="1:13" ht="60" x14ac:dyDescent="0.25">
      <c r="A21" s="21" t="s">
        <v>20</v>
      </c>
      <c r="B21" s="47"/>
      <c r="C21" s="93"/>
      <c r="D21" s="93"/>
      <c r="E21" s="93">
        <v>851</v>
      </c>
      <c r="F21" s="3" t="s">
        <v>17</v>
      </c>
      <c r="G21" s="3" t="s">
        <v>13</v>
      </c>
      <c r="H21" s="3" t="s">
        <v>21</v>
      </c>
      <c r="I21" s="3"/>
      <c r="J21" s="30">
        <f t="shared" ref="J21:L21" si="12">J22+J24+J26</f>
        <v>18560266</v>
      </c>
      <c r="K21" s="30">
        <f t="shared" ref="K21" si="13">K22+K24+K26</f>
        <v>18560266</v>
      </c>
      <c r="L21" s="30">
        <f t="shared" si="12"/>
        <v>7461562.4800000004</v>
      </c>
      <c r="M21" s="92">
        <f t="shared" si="2"/>
        <v>40.201807883572357</v>
      </c>
    </row>
    <row r="22" spans="1:13" ht="136.5" customHeight="1" x14ac:dyDescent="0.25">
      <c r="A22" s="94" t="s">
        <v>16</v>
      </c>
      <c r="B22" s="93"/>
      <c r="C22" s="93"/>
      <c r="D22" s="93"/>
      <c r="E22" s="93">
        <v>851</v>
      </c>
      <c r="F22" s="3" t="s">
        <v>11</v>
      </c>
      <c r="G22" s="3" t="s">
        <v>13</v>
      </c>
      <c r="H22" s="3" t="s">
        <v>21</v>
      </c>
      <c r="I22" s="3" t="s">
        <v>18</v>
      </c>
      <c r="J22" s="30">
        <f t="shared" ref="J22:L22" si="14">J23</f>
        <v>13698300</v>
      </c>
      <c r="K22" s="30">
        <f t="shared" si="14"/>
        <v>13698300</v>
      </c>
      <c r="L22" s="30">
        <f t="shared" si="14"/>
        <v>5322226.42</v>
      </c>
      <c r="M22" s="92">
        <f t="shared" si="2"/>
        <v>38.853189227860391</v>
      </c>
    </row>
    <row r="23" spans="1:13" ht="45" x14ac:dyDescent="0.25">
      <c r="A23" s="94" t="s">
        <v>8</v>
      </c>
      <c r="B23" s="93"/>
      <c r="C23" s="93"/>
      <c r="D23" s="93"/>
      <c r="E23" s="93">
        <v>851</v>
      </c>
      <c r="F23" s="3" t="s">
        <v>11</v>
      </c>
      <c r="G23" s="3" t="s">
        <v>13</v>
      </c>
      <c r="H23" s="3" t="s">
        <v>21</v>
      </c>
      <c r="I23" s="3" t="s">
        <v>19</v>
      </c>
      <c r="J23" s="30">
        <f>'2.ВС'!J15</f>
        <v>13698300</v>
      </c>
      <c r="K23" s="30">
        <f>'2.ВС'!K15</f>
        <v>13698300</v>
      </c>
      <c r="L23" s="30">
        <f>'2.ВС'!L15</f>
        <v>5322226.42</v>
      </c>
      <c r="M23" s="92">
        <f t="shared" si="2"/>
        <v>38.853189227860391</v>
      </c>
    </row>
    <row r="24" spans="1:13" ht="60" x14ac:dyDescent="0.25">
      <c r="A24" s="89" t="s">
        <v>22</v>
      </c>
      <c r="B24" s="93"/>
      <c r="C24" s="93"/>
      <c r="D24" s="93"/>
      <c r="E24" s="93">
        <v>851</v>
      </c>
      <c r="F24" s="3" t="s">
        <v>11</v>
      </c>
      <c r="G24" s="3" t="s">
        <v>13</v>
      </c>
      <c r="H24" s="3" t="s">
        <v>21</v>
      </c>
      <c r="I24" s="3" t="s">
        <v>23</v>
      </c>
      <c r="J24" s="30">
        <f t="shared" ref="J24:L24" si="15">J25</f>
        <v>4694366</v>
      </c>
      <c r="K24" s="30">
        <f t="shared" si="15"/>
        <v>4694366</v>
      </c>
      <c r="L24" s="30">
        <f t="shared" si="15"/>
        <v>2000484.57</v>
      </c>
      <c r="M24" s="92">
        <f t="shared" si="2"/>
        <v>42.61458458927148</v>
      </c>
    </row>
    <row r="25" spans="1:13" ht="61.5" customHeight="1" x14ac:dyDescent="0.25">
      <c r="A25" s="89" t="s">
        <v>9</v>
      </c>
      <c r="B25" s="93"/>
      <c r="C25" s="93"/>
      <c r="D25" s="93"/>
      <c r="E25" s="93">
        <v>851</v>
      </c>
      <c r="F25" s="3" t="s">
        <v>11</v>
      </c>
      <c r="G25" s="3" t="s">
        <v>13</v>
      </c>
      <c r="H25" s="3" t="s">
        <v>21</v>
      </c>
      <c r="I25" s="3" t="s">
        <v>24</v>
      </c>
      <c r="J25" s="30">
        <f>'2.ВС'!J17</f>
        <v>4694366</v>
      </c>
      <c r="K25" s="30">
        <f>'2.ВС'!K17</f>
        <v>4694366</v>
      </c>
      <c r="L25" s="30">
        <f>'2.ВС'!L17</f>
        <v>2000484.57</v>
      </c>
      <c r="M25" s="92">
        <f t="shared" si="2"/>
        <v>42.61458458927148</v>
      </c>
    </row>
    <row r="26" spans="1:13" ht="30" x14ac:dyDescent="0.25">
      <c r="A26" s="89" t="s">
        <v>25</v>
      </c>
      <c r="B26" s="93"/>
      <c r="C26" s="93"/>
      <c r="D26" s="93"/>
      <c r="E26" s="93">
        <v>851</v>
      </c>
      <c r="F26" s="3" t="s">
        <v>11</v>
      </c>
      <c r="G26" s="3" t="s">
        <v>13</v>
      </c>
      <c r="H26" s="3" t="s">
        <v>21</v>
      </c>
      <c r="I26" s="3" t="s">
        <v>26</v>
      </c>
      <c r="J26" s="30">
        <f t="shared" ref="J26:L26" si="16">J27</f>
        <v>167600</v>
      </c>
      <c r="K26" s="30">
        <f t="shared" si="16"/>
        <v>167600</v>
      </c>
      <c r="L26" s="30">
        <f t="shared" si="16"/>
        <v>138851.49</v>
      </c>
      <c r="M26" s="92">
        <f t="shared" si="2"/>
        <v>82.846951073985679</v>
      </c>
    </row>
    <row r="27" spans="1:13" ht="30" x14ac:dyDescent="0.25">
      <c r="A27" s="89" t="s">
        <v>27</v>
      </c>
      <c r="B27" s="93"/>
      <c r="C27" s="93"/>
      <c r="D27" s="93"/>
      <c r="E27" s="93">
        <v>851</v>
      </c>
      <c r="F27" s="3" t="s">
        <v>11</v>
      </c>
      <c r="G27" s="3" t="s">
        <v>13</v>
      </c>
      <c r="H27" s="3" t="s">
        <v>21</v>
      </c>
      <c r="I27" s="3" t="s">
        <v>28</v>
      </c>
      <c r="J27" s="30">
        <f>'2.ВС'!J19</f>
        <v>167600</v>
      </c>
      <c r="K27" s="30">
        <f>'2.ВС'!K19</f>
        <v>167600</v>
      </c>
      <c r="L27" s="30">
        <f>'2.ВС'!L19</f>
        <v>138851.49</v>
      </c>
      <c r="M27" s="92">
        <f t="shared" si="2"/>
        <v>82.846951073985679</v>
      </c>
    </row>
    <row r="28" spans="1:13" ht="48" customHeight="1" x14ac:dyDescent="0.25">
      <c r="A28" s="21" t="s">
        <v>237</v>
      </c>
      <c r="B28" s="47"/>
      <c r="C28" s="89"/>
      <c r="D28" s="89"/>
      <c r="E28" s="93">
        <v>851</v>
      </c>
      <c r="F28" s="3" t="s">
        <v>11</v>
      </c>
      <c r="G28" s="3" t="s">
        <v>13</v>
      </c>
      <c r="H28" s="3" t="s">
        <v>31</v>
      </c>
      <c r="I28" s="3"/>
      <c r="J28" s="30">
        <f t="shared" ref="J28:L29" si="17">J29</f>
        <v>390596</v>
      </c>
      <c r="K28" s="30">
        <f t="shared" si="17"/>
        <v>390596</v>
      </c>
      <c r="L28" s="30">
        <f t="shared" si="17"/>
        <v>296860.53999999998</v>
      </c>
      <c r="M28" s="92">
        <f t="shared" si="2"/>
        <v>76.001940624071935</v>
      </c>
    </row>
    <row r="29" spans="1:13" ht="60" x14ac:dyDescent="0.25">
      <c r="A29" s="89" t="s">
        <v>22</v>
      </c>
      <c r="B29" s="89"/>
      <c r="C29" s="89"/>
      <c r="D29" s="89"/>
      <c r="E29" s="93">
        <v>851</v>
      </c>
      <c r="F29" s="3" t="s">
        <v>11</v>
      </c>
      <c r="G29" s="3" t="s">
        <v>13</v>
      </c>
      <c r="H29" s="3" t="s">
        <v>31</v>
      </c>
      <c r="I29" s="3" t="s">
        <v>23</v>
      </c>
      <c r="J29" s="30">
        <f t="shared" si="17"/>
        <v>390596</v>
      </c>
      <c r="K29" s="30">
        <f t="shared" si="17"/>
        <v>390596</v>
      </c>
      <c r="L29" s="30">
        <f t="shared" si="17"/>
        <v>296860.53999999998</v>
      </c>
      <c r="M29" s="92">
        <f t="shared" si="2"/>
        <v>76.001940624071935</v>
      </c>
    </row>
    <row r="30" spans="1:13" ht="63.75" customHeight="1" x14ac:dyDescent="0.25">
      <c r="A30" s="89" t="s">
        <v>9</v>
      </c>
      <c r="B30" s="89"/>
      <c r="C30" s="89"/>
      <c r="D30" s="89"/>
      <c r="E30" s="93">
        <v>851</v>
      </c>
      <c r="F30" s="3" t="s">
        <v>11</v>
      </c>
      <c r="G30" s="3" t="s">
        <v>13</v>
      </c>
      <c r="H30" s="3" t="s">
        <v>31</v>
      </c>
      <c r="I30" s="3" t="s">
        <v>24</v>
      </c>
      <c r="J30" s="30">
        <f>'2.ВС'!J22</f>
        <v>390596</v>
      </c>
      <c r="K30" s="30">
        <f>'2.ВС'!K22</f>
        <v>390596</v>
      </c>
      <c r="L30" s="30">
        <f>'2.ВС'!L22</f>
        <v>296860.53999999998</v>
      </c>
      <c r="M30" s="92">
        <f t="shared" si="2"/>
        <v>76.001940624071935</v>
      </c>
    </row>
    <row r="31" spans="1:13" ht="45" x14ac:dyDescent="0.25">
      <c r="A31" s="21" t="s">
        <v>32</v>
      </c>
      <c r="B31" s="47"/>
      <c r="C31" s="89"/>
      <c r="D31" s="89"/>
      <c r="E31" s="93">
        <v>851</v>
      </c>
      <c r="F31" s="3" t="s">
        <v>11</v>
      </c>
      <c r="G31" s="3" t="s">
        <v>13</v>
      </c>
      <c r="H31" s="3" t="s">
        <v>33</v>
      </c>
      <c r="I31" s="3"/>
      <c r="J31" s="30">
        <f t="shared" ref="J31:L32" si="18">J32</f>
        <v>65000</v>
      </c>
      <c r="K31" s="30">
        <f t="shared" si="18"/>
        <v>65000</v>
      </c>
      <c r="L31" s="30">
        <f t="shared" si="18"/>
        <v>65000</v>
      </c>
      <c r="M31" s="92">
        <f t="shared" si="2"/>
        <v>100</v>
      </c>
    </row>
    <row r="32" spans="1:13" ht="30" x14ac:dyDescent="0.25">
      <c r="A32" s="89" t="s">
        <v>25</v>
      </c>
      <c r="B32" s="89"/>
      <c r="C32" s="89"/>
      <c r="D32" s="89"/>
      <c r="E32" s="93">
        <v>851</v>
      </c>
      <c r="F32" s="3" t="s">
        <v>11</v>
      </c>
      <c r="G32" s="3" t="s">
        <v>13</v>
      </c>
      <c r="H32" s="3" t="s">
        <v>33</v>
      </c>
      <c r="I32" s="3" t="s">
        <v>26</v>
      </c>
      <c r="J32" s="30">
        <f t="shared" si="18"/>
        <v>65000</v>
      </c>
      <c r="K32" s="30">
        <f t="shared" si="18"/>
        <v>65000</v>
      </c>
      <c r="L32" s="30">
        <f t="shared" si="18"/>
        <v>65000</v>
      </c>
      <c r="M32" s="92">
        <f t="shared" si="2"/>
        <v>100</v>
      </c>
    </row>
    <row r="33" spans="1:13" ht="30" x14ac:dyDescent="0.25">
      <c r="A33" s="89" t="s">
        <v>27</v>
      </c>
      <c r="B33" s="89"/>
      <c r="C33" s="89"/>
      <c r="D33" s="89"/>
      <c r="E33" s="93">
        <v>851</v>
      </c>
      <c r="F33" s="3" t="s">
        <v>11</v>
      </c>
      <c r="G33" s="3" t="s">
        <v>13</v>
      </c>
      <c r="H33" s="3" t="s">
        <v>33</v>
      </c>
      <c r="I33" s="3" t="s">
        <v>28</v>
      </c>
      <c r="J33" s="30">
        <f>'2.ВС'!J25</f>
        <v>65000</v>
      </c>
      <c r="K33" s="30">
        <f>'2.ВС'!K25</f>
        <v>65000</v>
      </c>
      <c r="L33" s="30">
        <f>'2.ВС'!L25</f>
        <v>65000</v>
      </c>
      <c r="M33" s="92">
        <f t="shared" si="2"/>
        <v>100</v>
      </c>
    </row>
    <row r="34" spans="1:13" ht="120.75" customHeight="1" x14ac:dyDescent="0.25">
      <c r="A34" s="21" t="s">
        <v>29</v>
      </c>
      <c r="B34" s="47"/>
      <c r="C34" s="89"/>
      <c r="D34" s="89"/>
      <c r="E34" s="93">
        <v>851</v>
      </c>
      <c r="F34" s="3" t="s">
        <v>11</v>
      </c>
      <c r="G34" s="3" t="s">
        <v>13</v>
      </c>
      <c r="H34" s="3" t="s">
        <v>30</v>
      </c>
      <c r="I34" s="3"/>
      <c r="J34" s="30">
        <f t="shared" ref="J34:L35" si="19">J35</f>
        <v>2500</v>
      </c>
      <c r="K34" s="30">
        <f t="shared" si="19"/>
        <v>2500</v>
      </c>
      <c r="L34" s="30">
        <f t="shared" si="19"/>
        <v>0</v>
      </c>
      <c r="M34" s="92">
        <f t="shared" si="2"/>
        <v>0</v>
      </c>
    </row>
    <row r="35" spans="1:13" ht="60" x14ac:dyDescent="0.25">
      <c r="A35" s="89" t="s">
        <v>22</v>
      </c>
      <c r="B35" s="94"/>
      <c r="C35" s="94"/>
      <c r="D35" s="94"/>
      <c r="E35" s="93">
        <v>851</v>
      </c>
      <c r="F35" s="3" t="s">
        <v>11</v>
      </c>
      <c r="G35" s="3" t="s">
        <v>13</v>
      </c>
      <c r="H35" s="3" t="s">
        <v>30</v>
      </c>
      <c r="I35" s="3" t="s">
        <v>23</v>
      </c>
      <c r="J35" s="30">
        <f t="shared" si="19"/>
        <v>2500</v>
      </c>
      <c r="K35" s="30">
        <f t="shared" si="19"/>
        <v>2500</v>
      </c>
      <c r="L35" s="30">
        <f t="shared" si="19"/>
        <v>0</v>
      </c>
      <c r="M35" s="92">
        <f t="shared" si="2"/>
        <v>0</v>
      </c>
    </row>
    <row r="36" spans="1:13" ht="61.5" customHeight="1" x14ac:dyDescent="0.25">
      <c r="A36" s="89" t="s">
        <v>9</v>
      </c>
      <c r="B36" s="89"/>
      <c r="C36" s="89"/>
      <c r="D36" s="89"/>
      <c r="E36" s="93">
        <v>851</v>
      </c>
      <c r="F36" s="3" t="s">
        <v>11</v>
      </c>
      <c r="G36" s="3" t="s">
        <v>13</v>
      </c>
      <c r="H36" s="3" t="s">
        <v>30</v>
      </c>
      <c r="I36" s="3" t="s">
        <v>24</v>
      </c>
      <c r="J36" s="30">
        <f>'2.ВС'!J28</f>
        <v>2500</v>
      </c>
      <c r="K36" s="30">
        <f>'2.ВС'!K28</f>
        <v>2500</v>
      </c>
      <c r="L36" s="30">
        <f>'2.ВС'!L28</f>
        <v>0</v>
      </c>
      <c r="M36" s="92">
        <f t="shared" si="2"/>
        <v>0</v>
      </c>
    </row>
    <row r="37" spans="1:13" x14ac:dyDescent="0.25">
      <c r="A37" s="25" t="s">
        <v>34</v>
      </c>
      <c r="B37" s="89"/>
      <c r="C37" s="89"/>
      <c r="D37" s="89"/>
      <c r="E37" s="12">
        <v>851</v>
      </c>
      <c r="F37" s="27" t="s">
        <v>11</v>
      </c>
      <c r="G37" s="27" t="s">
        <v>35</v>
      </c>
      <c r="H37" s="27"/>
      <c r="I37" s="27"/>
      <c r="J37" s="30">
        <f t="shared" ref="J37:L39" si="20">J38</f>
        <v>5980</v>
      </c>
      <c r="K37" s="30">
        <f t="shared" si="20"/>
        <v>5980</v>
      </c>
      <c r="L37" s="30">
        <f t="shared" si="20"/>
        <v>0</v>
      </c>
      <c r="M37" s="92">
        <f t="shared" si="2"/>
        <v>0</v>
      </c>
    </row>
    <row r="38" spans="1:13" ht="105.75" customHeight="1" x14ac:dyDescent="0.25">
      <c r="A38" s="21" t="s">
        <v>36</v>
      </c>
      <c r="B38" s="89"/>
      <c r="C38" s="89"/>
      <c r="D38" s="89"/>
      <c r="E38" s="93">
        <v>851</v>
      </c>
      <c r="F38" s="3" t="s">
        <v>11</v>
      </c>
      <c r="G38" s="3" t="s">
        <v>35</v>
      </c>
      <c r="H38" s="3" t="s">
        <v>37</v>
      </c>
      <c r="I38" s="3"/>
      <c r="J38" s="30">
        <f t="shared" si="20"/>
        <v>5980</v>
      </c>
      <c r="K38" s="30">
        <f t="shared" si="20"/>
        <v>5980</v>
      </c>
      <c r="L38" s="30">
        <f t="shared" si="20"/>
        <v>0</v>
      </c>
      <c r="M38" s="92">
        <f t="shared" si="2"/>
        <v>0</v>
      </c>
    </row>
    <row r="39" spans="1:13" ht="60" x14ac:dyDescent="0.25">
      <c r="A39" s="89" t="s">
        <v>22</v>
      </c>
      <c r="B39" s="94"/>
      <c r="C39" s="94"/>
      <c r="D39" s="94"/>
      <c r="E39" s="93">
        <v>851</v>
      </c>
      <c r="F39" s="3" t="s">
        <v>11</v>
      </c>
      <c r="G39" s="3" t="s">
        <v>35</v>
      </c>
      <c r="H39" s="3" t="s">
        <v>37</v>
      </c>
      <c r="I39" s="3" t="s">
        <v>23</v>
      </c>
      <c r="J39" s="30">
        <f t="shared" si="20"/>
        <v>5980</v>
      </c>
      <c r="K39" s="30">
        <f t="shared" si="20"/>
        <v>5980</v>
      </c>
      <c r="L39" s="30">
        <f t="shared" si="20"/>
        <v>0</v>
      </c>
      <c r="M39" s="92">
        <f t="shared" si="2"/>
        <v>0</v>
      </c>
    </row>
    <row r="40" spans="1:13" ht="63.75" customHeight="1" x14ac:dyDescent="0.25">
      <c r="A40" s="89" t="s">
        <v>9</v>
      </c>
      <c r="B40" s="89"/>
      <c r="C40" s="89"/>
      <c r="D40" s="89"/>
      <c r="E40" s="93">
        <v>851</v>
      </c>
      <c r="F40" s="3" t="s">
        <v>11</v>
      </c>
      <c r="G40" s="3" t="s">
        <v>35</v>
      </c>
      <c r="H40" s="3" t="s">
        <v>37</v>
      </c>
      <c r="I40" s="3" t="s">
        <v>24</v>
      </c>
      <c r="J40" s="30">
        <f>'2.ВС'!J32</f>
        <v>5980</v>
      </c>
      <c r="K40" s="30">
        <f>'2.ВС'!K32</f>
        <v>5980</v>
      </c>
      <c r="L40" s="30">
        <f>'2.ВС'!L32</f>
        <v>0</v>
      </c>
      <c r="M40" s="92">
        <f t="shared" si="2"/>
        <v>0</v>
      </c>
    </row>
    <row r="41" spans="1:13" s="32" customFormat="1" ht="90" customHeight="1" x14ac:dyDescent="0.25">
      <c r="A41" s="25" t="s">
        <v>190</v>
      </c>
      <c r="B41" s="88"/>
      <c r="C41" s="88"/>
      <c r="D41" s="88"/>
      <c r="E41" s="5">
        <v>853</v>
      </c>
      <c r="F41" s="27" t="s">
        <v>11</v>
      </c>
      <c r="G41" s="27" t="s">
        <v>139</v>
      </c>
      <c r="H41" s="27"/>
      <c r="I41" s="27"/>
      <c r="J41" s="31">
        <f t="shared" ref="J41" si="21">J42+J49+J52+J55+J58</f>
        <v>5768400</v>
      </c>
      <c r="K41" s="31">
        <f t="shared" ref="K41" si="22">K42+K49+K52+K55+K58</f>
        <v>5768400</v>
      </c>
      <c r="L41" s="31">
        <f>L42+L49+L52+L55+L58</f>
        <v>2391876.41</v>
      </c>
      <c r="M41" s="92">
        <f t="shared" si="2"/>
        <v>41.465162090007631</v>
      </c>
    </row>
    <row r="42" spans="1:13" ht="60" x14ac:dyDescent="0.25">
      <c r="A42" s="21" t="s">
        <v>20</v>
      </c>
      <c r="B42" s="93"/>
      <c r="C42" s="93"/>
      <c r="D42" s="93"/>
      <c r="E42" s="5">
        <v>853</v>
      </c>
      <c r="F42" s="3" t="s">
        <v>17</v>
      </c>
      <c r="G42" s="3" t="s">
        <v>139</v>
      </c>
      <c r="H42" s="3" t="s">
        <v>191</v>
      </c>
      <c r="I42" s="3"/>
      <c r="J42" s="30">
        <f t="shared" ref="J42:L42" si="23">J43+J45+J47</f>
        <v>5138300</v>
      </c>
      <c r="K42" s="30">
        <f t="shared" ref="K42" si="24">K43+K45+K47</f>
        <v>5138300</v>
      </c>
      <c r="L42" s="30">
        <f t="shared" si="23"/>
        <v>2127396.48</v>
      </c>
      <c r="M42" s="92">
        <f t="shared" si="2"/>
        <v>41.40273008582605</v>
      </c>
    </row>
    <row r="43" spans="1:13" ht="138" customHeight="1" x14ac:dyDescent="0.25">
      <c r="A43" s="94" t="s">
        <v>16</v>
      </c>
      <c r="B43" s="93"/>
      <c r="C43" s="93"/>
      <c r="D43" s="93"/>
      <c r="E43" s="5">
        <v>853</v>
      </c>
      <c r="F43" s="3" t="s">
        <v>11</v>
      </c>
      <c r="G43" s="3" t="s">
        <v>139</v>
      </c>
      <c r="H43" s="3" t="s">
        <v>191</v>
      </c>
      <c r="I43" s="3" t="s">
        <v>18</v>
      </c>
      <c r="J43" s="30">
        <f t="shared" ref="J43:L43" si="25">J44</f>
        <v>4747952</v>
      </c>
      <c r="K43" s="30">
        <f t="shared" si="25"/>
        <v>4747952</v>
      </c>
      <c r="L43" s="30">
        <f t="shared" si="25"/>
        <v>1990836.5</v>
      </c>
      <c r="M43" s="92">
        <f t="shared" si="2"/>
        <v>41.930426002621765</v>
      </c>
    </row>
    <row r="44" spans="1:13" ht="45" x14ac:dyDescent="0.25">
      <c r="A44" s="94" t="s">
        <v>8</v>
      </c>
      <c r="B44" s="93"/>
      <c r="C44" s="93"/>
      <c r="D44" s="93"/>
      <c r="E44" s="5">
        <v>853</v>
      </c>
      <c r="F44" s="3" t="s">
        <v>11</v>
      </c>
      <c r="G44" s="3" t="s">
        <v>139</v>
      </c>
      <c r="H44" s="3" t="s">
        <v>191</v>
      </c>
      <c r="I44" s="3" t="s">
        <v>19</v>
      </c>
      <c r="J44" s="30">
        <f>'2.ВС'!J360</f>
        <v>4747952</v>
      </c>
      <c r="K44" s="30">
        <f>'2.ВС'!K360</f>
        <v>4747952</v>
      </c>
      <c r="L44" s="30">
        <f>'2.ВС'!L360</f>
        <v>1990836.5</v>
      </c>
      <c r="M44" s="92">
        <f t="shared" si="2"/>
        <v>41.930426002621765</v>
      </c>
    </row>
    <row r="45" spans="1:13" ht="60" x14ac:dyDescent="0.25">
      <c r="A45" s="89" t="s">
        <v>22</v>
      </c>
      <c r="B45" s="93"/>
      <c r="C45" s="93"/>
      <c r="D45" s="93"/>
      <c r="E45" s="5">
        <v>853</v>
      </c>
      <c r="F45" s="3" t="s">
        <v>11</v>
      </c>
      <c r="G45" s="3" t="s">
        <v>139</v>
      </c>
      <c r="H45" s="3" t="s">
        <v>191</v>
      </c>
      <c r="I45" s="3" t="s">
        <v>23</v>
      </c>
      <c r="J45" s="30">
        <f t="shared" ref="J45:L45" si="26">J46</f>
        <v>387348</v>
      </c>
      <c r="K45" s="30">
        <f t="shared" si="26"/>
        <v>387348</v>
      </c>
      <c r="L45" s="30">
        <f t="shared" si="26"/>
        <v>136559.98000000001</v>
      </c>
      <c r="M45" s="92">
        <f t="shared" si="2"/>
        <v>35.255114264175887</v>
      </c>
    </row>
    <row r="46" spans="1:13" ht="60.75" customHeight="1" x14ac:dyDescent="0.25">
      <c r="A46" s="89" t="s">
        <v>9</v>
      </c>
      <c r="B46" s="93"/>
      <c r="C46" s="93"/>
      <c r="D46" s="93"/>
      <c r="E46" s="5">
        <v>853</v>
      </c>
      <c r="F46" s="3" t="s">
        <v>11</v>
      </c>
      <c r="G46" s="3" t="s">
        <v>139</v>
      </c>
      <c r="H46" s="3" t="s">
        <v>191</v>
      </c>
      <c r="I46" s="3" t="s">
        <v>24</v>
      </c>
      <c r="J46" s="30">
        <f>'2.ВС'!J362</f>
        <v>387348</v>
      </c>
      <c r="K46" s="30">
        <f>'2.ВС'!K362</f>
        <v>387348</v>
      </c>
      <c r="L46" s="30">
        <f>'2.ВС'!L362</f>
        <v>136559.98000000001</v>
      </c>
      <c r="M46" s="92">
        <f t="shared" si="2"/>
        <v>35.255114264175887</v>
      </c>
    </row>
    <row r="47" spans="1:13" ht="30" x14ac:dyDescent="0.25">
      <c r="A47" s="89" t="s">
        <v>25</v>
      </c>
      <c r="B47" s="93"/>
      <c r="C47" s="93"/>
      <c r="D47" s="93"/>
      <c r="E47" s="5">
        <v>853</v>
      </c>
      <c r="F47" s="3" t="s">
        <v>11</v>
      </c>
      <c r="G47" s="3" t="s">
        <v>139</v>
      </c>
      <c r="H47" s="3" t="s">
        <v>191</v>
      </c>
      <c r="I47" s="3" t="s">
        <v>26</v>
      </c>
      <c r="J47" s="30">
        <f t="shared" ref="J47:L47" si="27">J48</f>
        <v>3000</v>
      </c>
      <c r="K47" s="30">
        <f t="shared" si="27"/>
        <v>3000</v>
      </c>
      <c r="L47" s="30">
        <f t="shared" si="27"/>
        <v>0</v>
      </c>
      <c r="M47" s="92">
        <f t="shared" si="2"/>
        <v>0</v>
      </c>
    </row>
    <row r="48" spans="1:13" ht="30" x14ac:dyDescent="0.25">
      <c r="A48" s="89" t="s">
        <v>27</v>
      </c>
      <c r="B48" s="93"/>
      <c r="C48" s="93"/>
      <c r="D48" s="93"/>
      <c r="E48" s="5">
        <v>853</v>
      </c>
      <c r="F48" s="3" t="s">
        <v>11</v>
      </c>
      <c r="G48" s="3" t="s">
        <v>139</v>
      </c>
      <c r="H48" s="3" t="s">
        <v>191</v>
      </c>
      <c r="I48" s="3" t="s">
        <v>28</v>
      </c>
      <c r="J48" s="30">
        <f>'2.ВС'!J364</f>
        <v>3000</v>
      </c>
      <c r="K48" s="30">
        <f>'2.ВС'!K364</f>
        <v>3000</v>
      </c>
      <c r="L48" s="30">
        <f>'2.ВС'!L364</f>
        <v>0</v>
      </c>
      <c r="M48" s="92">
        <f t="shared" si="2"/>
        <v>0</v>
      </c>
    </row>
    <row r="49" spans="1:13" ht="135" customHeight="1" x14ac:dyDescent="0.25">
      <c r="A49" s="11" t="s">
        <v>274</v>
      </c>
      <c r="B49" s="93"/>
      <c r="C49" s="93"/>
      <c r="D49" s="93"/>
      <c r="E49" s="5"/>
      <c r="F49" s="3" t="s">
        <v>11</v>
      </c>
      <c r="G49" s="3" t="s">
        <v>139</v>
      </c>
      <c r="H49" s="3" t="s">
        <v>273</v>
      </c>
      <c r="I49" s="3"/>
      <c r="J49" s="30">
        <f t="shared" ref="J49:L50" si="28">J50</f>
        <v>2400</v>
      </c>
      <c r="K49" s="30">
        <f t="shared" si="28"/>
        <v>2400</v>
      </c>
      <c r="L49" s="30">
        <f t="shared" si="28"/>
        <v>0</v>
      </c>
      <c r="M49" s="92">
        <f t="shared" si="2"/>
        <v>0</v>
      </c>
    </row>
    <row r="50" spans="1:13" ht="60" x14ac:dyDescent="0.25">
      <c r="A50" s="89" t="s">
        <v>22</v>
      </c>
      <c r="B50" s="93"/>
      <c r="C50" s="93"/>
      <c r="D50" s="93"/>
      <c r="E50" s="5"/>
      <c r="F50" s="3" t="s">
        <v>11</v>
      </c>
      <c r="G50" s="3" t="s">
        <v>139</v>
      </c>
      <c r="H50" s="3" t="s">
        <v>273</v>
      </c>
      <c r="I50" s="3" t="s">
        <v>23</v>
      </c>
      <c r="J50" s="30">
        <f t="shared" si="28"/>
        <v>2400</v>
      </c>
      <c r="K50" s="30">
        <f t="shared" si="28"/>
        <v>2400</v>
      </c>
      <c r="L50" s="30">
        <f t="shared" si="28"/>
        <v>0</v>
      </c>
      <c r="M50" s="92">
        <f t="shared" si="2"/>
        <v>0</v>
      </c>
    </row>
    <row r="51" spans="1:13" ht="61.5" customHeight="1" x14ac:dyDescent="0.25">
      <c r="A51" s="89" t="s">
        <v>9</v>
      </c>
      <c r="B51" s="93"/>
      <c r="C51" s="93"/>
      <c r="D51" s="93"/>
      <c r="E51" s="5"/>
      <c r="F51" s="3" t="s">
        <v>11</v>
      </c>
      <c r="G51" s="3" t="s">
        <v>139</v>
      </c>
      <c r="H51" s="3" t="s">
        <v>273</v>
      </c>
      <c r="I51" s="3" t="s">
        <v>24</v>
      </c>
      <c r="J51" s="30">
        <f>'2.ВС'!J367</f>
        <v>2400</v>
      </c>
      <c r="K51" s="30">
        <f>'2.ВС'!K367</f>
        <v>2400</v>
      </c>
      <c r="L51" s="30">
        <f>'2.ВС'!L367</f>
        <v>0</v>
      </c>
      <c r="M51" s="92">
        <f t="shared" si="2"/>
        <v>0</v>
      </c>
    </row>
    <row r="52" spans="1:13" s="32" customFormat="1" ht="60" x14ac:dyDescent="0.25">
      <c r="A52" s="21" t="s">
        <v>20</v>
      </c>
      <c r="B52" s="88"/>
      <c r="C52" s="88"/>
      <c r="D52" s="88"/>
      <c r="E52" s="93">
        <v>857</v>
      </c>
      <c r="F52" s="3" t="s">
        <v>11</v>
      </c>
      <c r="G52" s="3" t="s">
        <v>139</v>
      </c>
      <c r="H52" s="3" t="s">
        <v>206</v>
      </c>
      <c r="I52" s="3"/>
      <c r="J52" s="30">
        <f t="shared" ref="J52:L52" si="29">J53</f>
        <v>21700</v>
      </c>
      <c r="K52" s="30">
        <f t="shared" si="29"/>
        <v>21700</v>
      </c>
      <c r="L52" s="30">
        <f t="shared" si="29"/>
        <v>4210</v>
      </c>
      <c r="M52" s="92">
        <f t="shared" si="2"/>
        <v>19.400921658986174</v>
      </c>
    </row>
    <row r="53" spans="1:13" s="32" customFormat="1" ht="60" x14ac:dyDescent="0.25">
      <c r="A53" s="89" t="s">
        <v>22</v>
      </c>
      <c r="B53" s="94"/>
      <c r="C53" s="94"/>
      <c r="D53" s="3" t="s">
        <v>11</v>
      </c>
      <c r="E53" s="93">
        <v>857</v>
      </c>
      <c r="F53" s="3" t="s">
        <v>11</v>
      </c>
      <c r="G53" s="3" t="s">
        <v>139</v>
      </c>
      <c r="H53" s="3" t="s">
        <v>206</v>
      </c>
      <c r="I53" s="3" t="s">
        <v>23</v>
      </c>
      <c r="J53" s="30">
        <f t="shared" ref="J53:L53" si="30">J54</f>
        <v>21700</v>
      </c>
      <c r="K53" s="30">
        <f t="shared" si="30"/>
        <v>21700</v>
      </c>
      <c r="L53" s="30">
        <f t="shared" si="30"/>
        <v>4210</v>
      </c>
      <c r="M53" s="92">
        <f t="shared" si="2"/>
        <v>19.400921658986174</v>
      </c>
    </row>
    <row r="54" spans="1:13" s="32" customFormat="1" ht="64.5" customHeight="1" x14ac:dyDescent="0.25">
      <c r="A54" s="89" t="s">
        <v>9</v>
      </c>
      <c r="B54" s="89"/>
      <c r="C54" s="89"/>
      <c r="D54" s="3" t="s">
        <v>11</v>
      </c>
      <c r="E54" s="93">
        <v>857</v>
      </c>
      <c r="F54" s="3" t="s">
        <v>11</v>
      </c>
      <c r="G54" s="3" t="s">
        <v>139</v>
      </c>
      <c r="H54" s="3" t="s">
        <v>206</v>
      </c>
      <c r="I54" s="3" t="s">
        <v>24</v>
      </c>
      <c r="J54" s="30">
        <f>'2.ВС'!J400</f>
        <v>21700</v>
      </c>
      <c r="K54" s="30">
        <f>'2.ВС'!K400</f>
        <v>21700</v>
      </c>
      <c r="L54" s="30">
        <f>'2.ВС'!L400</f>
        <v>4210</v>
      </c>
      <c r="M54" s="92">
        <f t="shared" si="2"/>
        <v>19.400921658986174</v>
      </c>
    </row>
    <row r="55" spans="1:13" ht="78.75" customHeight="1" x14ac:dyDescent="0.25">
      <c r="A55" s="21" t="s">
        <v>208</v>
      </c>
      <c r="B55" s="89"/>
      <c r="C55" s="89"/>
      <c r="D55" s="89"/>
      <c r="E55" s="93">
        <v>857</v>
      </c>
      <c r="F55" s="3" t="s">
        <v>11</v>
      </c>
      <c r="G55" s="3" t="s">
        <v>139</v>
      </c>
      <c r="H55" s="3" t="s">
        <v>209</v>
      </c>
      <c r="I55" s="3"/>
      <c r="J55" s="30">
        <f t="shared" ref="J55:L55" si="31">J56</f>
        <v>588000</v>
      </c>
      <c r="K55" s="30">
        <f t="shared" si="31"/>
        <v>588000</v>
      </c>
      <c r="L55" s="30">
        <f t="shared" si="31"/>
        <v>260269.93000000002</v>
      </c>
      <c r="M55" s="92">
        <f t="shared" si="2"/>
        <v>44.26359353741497</v>
      </c>
    </row>
    <row r="56" spans="1:13" ht="136.5" customHeight="1" x14ac:dyDescent="0.25">
      <c r="A56" s="94" t="s">
        <v>16</v>
      </c>
      <c r="B56" s="89"/>
      <c r="C56" s="89"/>
      <c r="D56" s="89"/>
      <c r="E56" s="93">
        <v>857</v>
      </c>
      <c r="F56" s="3" t="s">
        <v>17</v>
      </c>
      <c r="G56" s="3" t="s">
        <v>139</v>
      </c>
      <c r="H56" s="3" t="s">
        <v>209</v>
      </c>
      <c r="I56" s="3" t="s">
        <v>18</v>
      </c>
      <c r="J56" s="30">
        <f t="shared" ref="J56:L56" si="32">J57</f>
        <v>588000</v>
      </c>
      <c r="K56" s="30">
        <f t="shared" si="32"/>
        <v>588000</v>
      </c>
      <c r="L56" s="30">
        <f t="shared" si="32"/>
        <v>260269.93000000002</v>
      </c>
      <c r="M56" s="92">
        <f t="shared" si="2"/>
        <v>44.26359353741497</v>
      </c>
    </row>
    <row r="57" spans="1:13" ht="45" x14ac:dyDescent="0.25">
      <c r="A57" s="94" t="s">
        <v>8</v>
      </c>
      <c r="B57" s="94"/>
      <c r="C57" s="94"/>
      <c r="D57" s="94"/>
      <c r="E57" s="93">
        <v>857</v>
      </c>
      <c r="F57" s="3" t="s">
        <v>11</v>
      </c>
      <c r="G57" s="3" t="s">
        <v>139</v>
      </c>
      <c r="H57" s="3" t="s">
        <v>209</v>
      </c>
      <c r="I57" s="3" t="s">
        <v>19</v>
      </c>
      <c r="J57" s="30">
        <f>'2.ВС'!J403</f>
        <v>588000</v>
      </c>
      <c r="K57" s="30">
        <f>'2.ВС'!K403</f>
        <v>588000</v>
      </c>
      <c r="L57" s="30">
        <f>'2.ВС'!L403</f>
        <v>260269.93000000002</v>
      </c>
      <c r="M57" s="92">
        <f t="shared" si="2"/>
        <v>44.26359353741497</v>
      </c>
    </row>
    <row r="58" spans="1:13" ht="138" customHeight="1" x14ac:dyDescent="0.25">
      <c r="A58" s="21" t="s">
        <v>210</v>
      </c>
      <c r="B58" s="89"/>
      <c r="C58" s="89"/>
      <c r="D58" s="3" t="s">
        <v>11</v>
      </c>
      <c r="E58" s="93">
        <v>857</v>
      </c>
      <c r="F58" s="3" t="s">
        <v>17</v>
      </c>
      <c r="G58" s="3" t="s">
        <v>139</v>
      </c>
      <c r="H58" s="3" t="s">
        <v>211</v>
      </c>
      <c r="I58" s="3"/>
      <c r="J58" s="30">
        <f t="shared" ref="J58:L59" si="33">J59</f>
        <v>18000</v>
      </c>
      <c r="K58" s="30">
        <f t="shared" si="33"/>
        <v>18000</v>
      </c>
      <c r="L58" s="30">
        <f t="shared" si="33"/>
        <v>0</v>
      </c>
      <c r="M58" s="92">
        <f t="shared" si="2"/>
        <v>0</v>
      </c>
    </row>
    <row r="59" spans="1:13" ht="60" x14ac:dyDescent="0.25">
      <c r="A59" s="89" t="s">
        <v>22</v>
      </c>
      <c r="B59" s="94"/>
      <c r="C59" s="94"/>
      <c r="D59" s="3" t="s">
        <v>11</v>
      </c>
      <c r="E59" s="93">
        <v>857</v>
      </c>
      <c r="F59" s="3" t="s">
        <v>11</v>
      </c>
      <c r="G59" s="3" t="s">
        <v>139</v>
      </c>
      <c r="H59" s="3" t="s">
        <v>211</v>
      </c>
      <c r="I59" s="3" t="s">
        <v>23</v>
      </c>
      <c r="J59" s="30">
        <f t="shared" si="33"/>
        <v>18000</v>
      </c>
      <c r="K59" s="30">
        <f t="shared" si="33"/>
        <v>18000</v>
      </c>
      <c r="L59" s="30">
        <f t="shared" si="33"/>
        <v>0</v>
      </c>
      <c r="M59" s="92">
        <f t="shared" si="2"/>
        <v>0</v>
      </c>
    </row>
    <row r="60" spans="1:13" ht="61.5" customHeight="1" x14ac:dyDescent="0.25">
      <c r="A60" s="89" t="s">
        <v>9</v>
      </c>
      <c r="B60" s="89"/>
      <c r="C60" s="89"/>
      <c r="D60" s="3" t="s">
        <v>11</v>
      </c>
      <c r="E60" s="93">
        <v>857</v>
      </c>
      <c r="F60" s="3" t="s">
        <v>11</v>
      </c>
      <c r="G60" s="3" t="s">
        <v>139</v>
      </c>
      <c r="H60" s="3" t="s">
        <v>211</v>
      </c>
      <c r="I60" s="3" t="s">
        <v>24</v>
      </c>
      <c r="J60" s="30">
        <f>'2.ВС'!J406</f>
        <v>18000</v>
      </c>
      <c r="K60" s="30">
        <f>'2.ВС'!K406</f>
        <v>18000</v>
      </c>
      <c r="L60" s="30">
        <f>'2.ВС'!L406</f>
        <v>0</v>
      </c>
      <c r="M60" s="92">
        <f t="shared" si="2"/>
        <v>0</v>
      </c>
    </row>
    <row r="61" spans="1:13" ht="32.25" customHeight="1" x14ac:dyDescent="0.25">
      <c r="A61" s="63" t="s">
        <v>279</v>
      </c>
      <c r="B61" s="88"/>
      <c r="C61" s="88"/>
      <c r="D61" s="88"/>
      <c r="E61" s="12">
        <v>851</v>
      </c>
      <c r="F61" s="27" t="s">
        <v>11</v>
      </c>
      <c r="G61" s="27" t="s">
        <v>103</v>
      </c>
      <c r="H61" s="27"/>
      <c r="I61" s="27"/>
      <c r="J61" s="31">
        <f t="shared" ref="J61:L63" si="34">J62</f>
        <v>340800</v>
      </c>
      <c r="K61" s="31">
        <f t="shared" si="34"/>
        <v>340800</v>
      </c>
      <c r="L61" s="31">
        <f t="shared" si="34"/>
        <v>340800</v>
      </c>
      <c r="M61" s="92">
        <f t="shared" si="2"/>
        <v>100</v>
      </c>
    </row>
    <row r="62" spans="1:13" ht="30" x14ac:dyDescent="0.25">
      <c r="A62" s="11" t="s">
        <v>280</v>
      </c>
      <c r="B62" s="89"/>
      <c r="C62" s="89"/>
      <c r="D62" s="89"/>
      <c r="E62" s="93">
        <v>851</v>
      </c>
      <c r="F62" s="3" t="s">
        <v>11</v>
      </c>
      <c r="G62" s="3" t="s">
        <v>103</v>
      </c>
      <c r="H62" s="3" t="s">
        <v>281</v>
      </c>
      <c r="I62" s="3"/>
      <c r="J62" s="30">
        <f t="shared" si="34"/>
        <v>340800</v>
      </c>
      <c r="K62" s="30">
        <f t="shared" si="34"/>
        <v>340800</v>
      </c>
      <c r="L62" s="30">
        <f t="shared" si="34"/>
        <v>340800</v>
      </c>
      <c r="M62" s="92">
        <f t="shared" si="2"/>
        <v>100</v>
      </c>
    </row>
    <row r="63" spans="1:13" ht="30" x14ac:dyDescent="0.25">
      <c r="A63" s="11" t="s">
        <v>25</v>
      </c>
      <c r="B63" s="89"/>
      <c r="C63" s="89"/>
      <c r="D63" s="89"/>
      <c r="E63" s="93">
        <v>851</v>
      </c>
      <c r="F63" s="3" t="s">
        <v>11</v>
      </c>
      <c r="G63" s="3" t="s">
        <v>103</v>
      </c>
      <c r="H63" s="3" t="s">
        <v>281</v>
      </c>
      <c r="I63" s="3" t="s">
        <v>26</v>
      </c>
      <c r="J63" s="30">
        <f t="shared" si="34"/>
        <v>340800</v>
      </c>
      <c r="K63" s="30">
        <f t="shared" si="34"/>
        <v>340800</v>
      </c>
      <c r="L63" s="30">
        <f t="shared" si="34"/>
        <v>340800</v>
      </c>
      <c r="M63" s="92">
        <f t="shared" si="2"/>
        <v>100</v>
      </c>
    </row>
    <row r="64" spans="1:13" x14ac:dyDescent="0.25">
      <c r="A64" s="11" t="s">
        <v>282</v>
      </c>
      <c r="B64" s="89"/>
      <c r="C64" s="89"/>
      <c r="D64" s="89"/>
      <c r="E64" s="93">
        <v>851</v>
      </c>
      <c r="F64" s="3" t="s">
        <v>11</v>
      </c>
      <c r="G64" s="3" t="s">
        <v>103</v>
      </c>
      <c r="H64" s="3" t="s">
        <v>281</v>
      </c>
      <c r="I64" s="3" t="s">
        <v>283</v>
      </c>
      <c r="J64" s="30">
        <f>'2.ВС'!J36</f>
        <v>340800</v>
      </c>
      <c r="K64" s="30">
        <f>'2.ВС'!K36</f>
        <v>340800</v>
      </c>
      <c r="L64" s="30">
        <f>'2.ВС'!L36</f>
        <v>340800</v>
      </c>
      <c r="M64" s="92">
        <f t="shared" si="2"/>
        <v>100</v>
      </c>
    </row>
    <row r="65" spans="1:13" s="32" customFormat="1" x14ac:dyDescent="0.25">
      <c r="A65" s="25" t="s">
        <v>192</v>
      </c>
      <c r="B65" s="88"/>
      <c r="C65" s="88"/>
      <c r="D65" s="88"/>
      <c r="E65" s="5">
        <v>853</v>
      </c>
      <c r="F65" s="27" t="s">
        <v>11</v>
      </c>
      <c r="G65" s="27" t="s">
        <v>143</v>
      </c>
      <c r="H65" s="27"/>
      <c r="I65" s="27"/>
      <c r="J65" s="31">
        <f t="shared" ref="J65:L67" si="35">J66</f>
        <v>308432</v>
      </c>
      <c r="K65" s="31">
        <f t="shared" si="35"/>
        <v>288432</v>
      </c>
      <c r="L65" s="31">
        <f t="shared" si="35"/>
        <v>0</v>
      </c>
      <c r="M65" s="92">
        <f t="shared" si="2"/>
        <v>0</v>
      </c>
    </row>
    <row r="66" spans="1:13" ht="30" x14ac:dyDescent="0.25">
      <c r="A66" s="21" t="s">
        <v>133</v>
      </c>
      <c r="B66" s="89"/>
      <c r="C66" s="89"/>
      <c r="D66" s="89"/>
      <c r="E66" s="5">
        <v>853</v>
      </c>
      <c r="F66" s="3" t="s">
        <v>11</v>
      </c>
      <c r="G66" s="3" t="s">
        <v>143</v>
      </c>
      <c r="H66" s="3" t="s">
        <v>218</v>
      </c>
      <c r="I66" s="3"/>
      <c r="J66" s="30">
        <f t="shared" si="35"/>
        <v>308432</v>
      </c>
      <c r="K66" s="30">
        <f t="shared" si="35"/>
        <v>288432</v>
      </c>
      <c r="L66" s="30">
        <f t="shared" si="35"/>
        <v>0</v>
      </c>
      <c r="M66" s="92">
        <f t="shared" si="2"/>
        <v>0</v>
      </c>
    </row>
    <row r="67" spans="1:13" ht="30" x14ac:dyDescent="0.25">
      <c r="A67" s="89" t="s">
        <v>25</v>
      </c>
      <c r="B67" s="89"/>
      <c r="C67" s="89"/>
      <c r="D67" s="89"/>
      <c r="E67" s="5">
        <v>853</v>
      </c>
      <c r="F67" s="3" t="s">
        <v>11</v>
      </c>
      <c r="G67" s="3" t="s">
        <v>143</v>
      </c>
      <c r="H67" s="3" t="s">
        <v>218</v>
      </c>
      <c r="I67" s="3" t="s">
        <v>26</v>
      </c>
      <c r="J67" s="30">
        <f t="shared" si="35"/>
        <v>308432</v>
      </c>
      <c r="K67" s="30">
        <f t="shared" si="35"/>
        <v>288432</v>
      </c>
      <c r="L67" s="30">
        <f t="shared" si="35"/>
        <v>0</v>
      </c>
      <c r="M67" s="92">
        <f t="shared" si="2"/>
        <v>0</v>
      </c>
    </row>
    <row r="68" spans="1:13" x14ac:dyDescent="0.25">
      <c r="A68" s="94" t="s">
        <v>193</v>
      </c>
      <c r="B68" s="94"/>
      <c r="C68" s="94"/>
      <c r="D68" s="94"/>
      <c r="E68" s="5">
        <v>853</v>
      </c>
      <c r="F68" s="3" t="s">
        <v>11</v>
      </c>
      <c r="G68" s="3" t="s">
        <v>143</v>
      </c>
      <c r="H68" s="3" t="s">
        <v>218</v>
      </c>
      <c r="I68" s="3" t="s">
        <v>194</v>
      </c>
      <c r="J68" s="30">
        <f>'2.ВС'!J371</f>
        <v>308432</v>
      </c>
      <c r="K68" s="30">
        <f>'2.ВС'!K371</f>
        <v>288432</v>
      </c>
      <c r="L68" s="30">
        <f>'2.ВС'!L371</f>
        <v>0</v>
      </c>
      <c r="M68" s="92">
        <f t="shared" si="2"/>
        <v>0</v>
      </c>
    </row>
    <row r="69" spans="1:13" s="32" customFormat="1" ht="42.75" x14ac:dyDescent="0.25">
      <c r="A69" s="25" t="s">
        <v>38</v>
      </c>
      <c r="B69" s="88"/>
      <c r="C69" s="88"/>
      <c r="D69" s="88"/>
      <c r="E69" s="93">
        <v>851</v>
      </c>
      <c r="F69" s="27" t="s">
        <v>11</v>
      </c>
      <c r="G69" s="27" t="s">
        <v>39</v>
      </c>
      <c r="H69" s="27"/>
      <c r="I69" s="27"/>
      <c r="J69" s="31">
        <f t="shared" ref="J69:L69" si="36">J70+J77+J80+J83+J86+J92+J89+J95+J98</f>
        <v>4272125</v>
      </c>
      <c r="K69" s="31">
        <f t="shared" ref="K69" si="37">K70+K77+K80+K83+K86+K92+K89+K95+K98</f>
        <v>4272125</v>
      </c>
      <c r="L69" s="31">
        <f t="shared" si="36"/>
        <v>1380091.15</v>
      </c>
      <c r="M69" s="92">
        <f t="shared" si="2"/>
        <v>32.304559206483887</v>
      </c>
    </row>
    <row r="70" spans="1:13" ht="180.75" customHeight="1" x14ac:dyDescent="0.25">
      <c r="A70" s="21" t="s">
        <v>40</v>
      </c>
      <c r="B70" s="93"/>
      <c r="C70" s="93"/>
      <c r="D70" s="93"/>
      <c r="E70" s="93">
        <v>851</v>
      </c>
      <c r="F70" s="3" t="s">
        <v>11</v>
      </c>
      <c r="G70" s="3" t="s">
        <v>39</v>
      </c>
      <c r="H70" s="3" t="s">
        <v>41</v>
      </c>
      <c r="I70" s="3"/>
      <c r="J70" s="30">
        <f t="shared" ref="J70:L70" si="38">J71+J73+J75</f>
        <v>326458</v>
      </c>
      <c r="K70" s="30">
        <f t="shared" ref="K70" si="39">K71+K73+K75</f>
        <v>326458</v>
      </c>
      <c r="L70" s="30">
        <f t="shared" si="38"/>
        <v>108377.51000000001</v>
      </c>
      <c r="M70" s="92">
        <f t="shared" si="2"/>
        <v>33.197994841602906</v>
      </c>
    </row>
    <row r="71" spans="1:13" ht="137.25" customHeight="1" x14ac:dyDescent="0.25">
      <c r="A71" s="94" t="s">
        <v>16</v>
      </c>
      <c r="B71" s="93"/>
      <c r="C71" s="93"/>
      <c r="D71" s="93"/>
      <c r="E71" s="93">
        <v>851</v>
      </c>
      <c r="F71" s="3" t="s">
        <v>11</v>
      </c>
      <c r="G71" s="3" t="s">
        <v>39</v>
      </c>
      <c r="H71" s="3" t="s">
        <v>41</v>
      </c>
      <c r="I71" s="3" t="s">
        <v>18</v>
      </c>
      <c r="J71" s="30">
        <f t="shared" ref="J71:L71" si="40">J72</f>
        <v>252186</v>
      </c>
      <c r="K71" s="30">
        <f t="shared" si="40"/>
        <v>252186</v>
      </c>
      <c r="L71" s="30">
        <f t="shared" si="40"/>
        <v>101505.05</v>
      </c>
      <c r="M71" s="92">
        <f t="shared" si="2"/>
        <v>40.250073358552818</v>
      </c>
    </row>
    <row r="72" spans="1:13" ht="45" x14ac:dyDescent="0.25">
      <c r="A72" s="94" t="s">
        <v>8</v>
      </c>
      <c r="B72" s="93"/>
      <c r="C72" s="93"/>
      <c r="D72" s="93"/>
      <c r="E72" s="93">
        <v>851</v>
      </c>
      <c r="F72" s="3" t="s">
        <v>11</v>
      </c>
      <c r="G72" s="3" t="s">
        <v>39</v>
      </c>
      <c r="H72" s="3" t="s">
        <v>41</v>
      </c>
      <c r="I72" s="3" t="s">
        <v>19</v>
      </c>
      <c r="J72" s="30">
        <f>'2.ВС'!J40</f>
        <v>252186</v>
      </c>
      <c r="K72" s="30">
        <f>'2.ВС'!K40</f>
        <v>252186</v>
      </c>
      <c r="L72" s="30">
        <f>'2.ВС'!L40</f>
        <v>101505.05</v>
      </c>
      <c r="M72" s="92">
        <f t="shared" ref="M72:M135" si="41">L72/J72*100</f>
        <v>40.250073358552818</v>
      </c>
    </row>
    <row r="73" spans="1:13" ht="60" x14ac:dyDescent="0.25">
      <c r="A73" s="89" t="s">
        <v>22</v>
      </c>
      <c r="B73" s="93"/>
      <c r="C73" s="93"/>
      <c r="D73" s="93"/>
      <c r="E73" s="93">
        <v>851</v>
      </c>
      <c r="F73" s="3" t="s">
        <v>11</v>
      </c>
      <c r="G73" s="3" t="s">
        <v>39</v>
      </c>
      <c r="H73" s="3" t="s">
        <v>41</v>
      </c>
      <c r="I73" s="3" t="s">
        <v>23</v>
      </c>
      <c r="J73" s="30">
        <f t="shared" ref="J73:L73" si="42">J74</f>
        <v>74072</v>
      </c>
      <c r="K73" s="30">
        <f t="shared" si="42"/>
        <v>74072</v>
      </c>
      <c r="L73" s="30">
        <f t="shared" si="42"/>
        <v>6872.46</v>
      </c>
      <c r="M73" s="92">
        <f t="shared" si="41"/>
        <v>9.2780807862620147</v>
      </c>
    </row>
    <row r="74" spans="1:13" ht="59.25" customHeight="1" x14ac:dyDescent="0.25">
      <c r="A74" s="89" t="s">
        <v>9</v>
      </c>
      <c r="B74" s="93"/>
      <c r="C74" s="93"/>
      <c r="D74" s="93"/>
      <c r="E74" s="93">
        <v>851</v>
      </c>
      <c r="F74" s="3" t="s">
        <v>11</v>
      </c>
      <c r="G74" s="3" t="s">
        <v>39</v>
      </c>
      <c r="H74" s="3" t="s">
        <v>41</v>
      </c>
      <c r="I74" s="3" t="s">
        <v>24</v>
      </c>
      <c r="J74" s="30">
        <f>'2.ВС'!J42</f>
        <v>74072</v>
      </c>
      <c r="K74" s="30">
        <f>'2.ВС'!K42</f>
        <v>74072</v>
      </c>
      <c r="L74" s="30">
        <f>'2.ВС'!L42</f>
        <v>6872.46</v>
      </c>
      <c r="M74" s="92">
        <f t="shared" si="41"/>
        <v>9.2780807862620147</v>
      </c>
    </row>
    <row r="75" spans="1:13" ht="30" x14ac:dyDescent="0.25">
      <c r="A75" s="94" t="s">
        <v>42</v>
      </c>
      <c r="B75" s="94"/>
      <c r="C75" s="94"/>
      <c r="D75" s="94"/>
      <c r="E75" s="93">
        <v>851</v>
      </c>
      <c r="F75" s="3" t="s">
        <v>11</v>
      </c>
      <c r="G75" s="4" t="s">
        <v>39</v>
      </c>
      <c r="H75" s="3" t="s">
        <v>41</v>
      </c>
      <c r="I75" s="3" t="s">
        <v>43</v>
      </c>
      <c r="J75" s="30">
        <f t="shared" ref="J75:L75" si="43">J76</f>
        <v>200</v>
      </c>
      <c r="K75" s="30">
        <f t="shared" si="43"/>
        <v>200</v>
      </c>
      <c r="L75" s="30">
        <f t="shared" si="43"/>
        <v>0</v>
      </c>
      <c r="M75" s="92">
        <f t="shared" si="41"/>
        <v>0</v>
      </c>
    </row>
    <row r="76" spans="1:13" x14ac:dyDescent="0.25">
      <c r="A76" s="94" t="s">
        <v>44</v>
      </c>
      <c r="B76" s="94"/>
      <c r="C76" s="94"/>
      <c r="D76" s="94"/>
      <c r="E76" s="93">
        <v>851</v>
      </c>
      <c r="F76" s="3" t="s">
        <v>11</v>
      </c>
      <c r="G76" s="4" t="s">
        <v>39</v>
      </c>
      <c r="H76" s="3" t="s">
        <v>41</v>
      </c>
      <c r="I76" s="3" t="s">
        <v>45</v>
      </c>
      <c r="J76" s="30">
        <f>'2.ВС'!J44</f>
        <v>200</v>
      </c>
      <c r="K76" s="30">
        <f>'2.ВС'!K44</f>
        <v>200</v>
      </c>
      <c r="L76" s="30">
        <f>'2.ВС'!L44</f>
        <v>0</v>
      </c>
      <c r="M76" s="92">
        <f t="shared" si="41"/>
        <v>0</v>
      </c>
    </row>
    <row r="77" spans="1:13" ht="60" customHeight="1" x14ac:dyDescent="0.25">
      <c r="A77" s="21" t="s">
        <v>46</v>
      </c>
      <c r="B77" s="89"/>
      <c r="C77" s="89"/>
      <c r="D77" s="89"/>
      <c r="E77" s="93">
        <v>851</v>
      </c>
      <c r="F77" s="3" t="s">
        <v>17</v>
      </c>
      <c r="G77" s="4" t="s">
        <v>39</v>
      </c>
      <c r="H77" s="3" t="s">
        <v>47</v>
      </c>
      <c r="I77" s="3"/>
      <c r="J77" s="30">
        <f t="shared" ref="J77:L78" si="44">J78</f>
        <v>415600</v>
      </c>
      <c r="K77" s="30">
        <f t="shared" si="44"/>
        <v>415600</v>
      </c>
      <c r="L77" s="30">
        <f t="shared" si="44"/>
        <v>101000</v>
      </c>
      <c r="M77" s="92">
        <f t="shared" si="41"/>
        <v>24.302213666987488</v>
      </c>
    </row>
    <row r="78" spans="1:13" ht="60" x14ac:dyDescent="0.25">
      <c r="A78" s="89" t="s">
        <v>22</v>
      </c>
      <c r="B78" s="94"/>
      <c r="C78" s="94"/>
      <c r="D78" s="94"/>
      <c r="E78" s="93">
        <v>851</v>
      </c>
      <c r="F78" s="3" t="s">
        <v>11</v>
      </c>
      <c r="G78" s="3" t="s">
        <v>39</v>
      </c>
      <c r="H78" s="3" t="s">
        <v>47</v>
      </c>
      <c r="I78" s="3" t="s">
        <v>23</v>
      </c>
      <c r="J78" s="30">
        <f t="shared" si="44"/>
        <v>415600</v>
      </c>
      <c r="K78" s="30">
        <f t="shared" si="44"/>
        <v>415600</v>
      </c>
      <c r="L78" s="30">
        <f t="shared" si="44"/>
        <v>101000</v>
      </c>
      <c r="M78" s="92">
        <f t="shared" si="41"/>
        <v>24.302213666987488</v>
      </c>
    </row>
    <row r="79" spans="1:13" ht="60.75" customHeight="1" x14ac:dyDescent="0.25">
      <c r="A79" s="89" t="s">
        <v>9</v>
      </c>
      <c r="B79" s="89"/>
      <c r="C79" s="89"/>
      <c r="D79" s="89"/>
      <c r="E79" s="93">
        <v>851</v>
      </c>
      <c r="F79" s="3" t="s">
        <v>11</v>
      </c>
      <c r="G79" s="3" t="s">
        <v>39</v>
      </c>
      <c r="H79" s="3" t="s">
        <v>47</v>
      </c>
      <c r="I79" s="3" t="s">
        <v>24</v>
      </c>
      <c r="J79" s="30">
        <f>'2.ВС'!J47</f>
        <v>415600</v>
      </c>
      <c r="K79" s="30">
        <f>'2.ВС'!K47</f>
        <v>415600</v>
      </c>
      <c r="L79" s="30">
        <f>'2.ВС'!L47</f>
        <v>101000</v>
      </c>
      <c r="M79" s="92">
        <f t="shared" si="41"/>
        <v>24.302213666987488</v>
      </c>
    </row>
    <row r="80" spans="1:13" ht="60" hidden="1" x14ac:dyDescent="0.25">
      <c r="A80" s="21" t="s">
        <v>48</v>
      </c>
      <c r="B80" s="89"/>
      <c r="C80" s="89"/>
      <c r="D80" s="89"/>
      <c r="E80" s="93">
        <v>851</v>
      </c>
      <c r="F80" s="3" t="s">
        <v>11</v>
      </c>
      <c r="G80" s="3" t="s">
        <v>39</v>
      </c>
      <c r="H80" s="3" t="s">
        <v>49</v>
      </c>
      <c r="I80" s="3"/>
      <c r="J80" s="30">
        <f t="shared" ref="J80:L80" si="45">J81</f>
        <v>0</v>
      </c>
      <c r="K80" s="30">
        <f t="shared" si="45"/>
        <v>0</v>
      </c>
      <c r="L80" s="30">
        <f t="shared" si="45"/>
        <v>0</v>
      </c>
      <c r="M80" s="92" t="e">
        <f t="shared" si="41"/>
        <v>#DIV/0!</v>
      </c>
    </row>
    <row r="81" spans="1:13" ht="60" hidden="1" x14ac:dyDescent="0.25">
      <c r="A81" s="89" t="s">
        <v>22</v>
      </c>
      <c r="B81" s="94"/>
      <c r="C81" s="94"/>
      <c r="D81" s="94"/>
      <c r="E81" s="93">
        <v>851</v>
      </c>
      <c r="F81" s="3" t="s">
        <v>11</v>
      </c>
      <c r="G81" s="3" t="s">
        <v>39</v>
      </c>
      <c r="H81" s="3" t="s">
        <v>49</v>
      </c>
      <c r="I81" s="3" t="s">
        <v>23</v>
      </c>
      <c r="J81" s="30">
        <f t="shared" ref="J81:L81" si="46">J82</f>
        <v>0</v>
      </c>
      <c r="K81" s="30">
        <f t="shared" si="46"/>
        <v>0</v>
      </c>
      <c r="L81" s="30">
        <f t="shared" si="46"/>
        <v>0</v>
      </c>
      <c r="M81" s="92" t="e">
        <f t="shared" si="41"/>
        <v>#DIV/0!</v>
      </c>
    </row>
    <row r="82" spans="1:13" ht="75" hidden="1" x14ac:dyDescent="0.25">
      <c r="A82" s="89" t="s">
        <v>9</v>
      </c>
      <c r="B82" s="89"/>
      <c r="C82" s="89"/>
      <c r="D82" s="89"/>
      <c r="E82" s="93">
        <v>851</v>
      </c>
      <c r="F82" s="3" t="s">
        <v>11</v>
      </c>
      <c r="G82" s="3" t="s">
        <v>39</v>
      </c>
      <c r="H82" s="3" t="s">
        <v>49</v>
      </c>
      <c r="I82" s="3" t="s">
        <v>24</v>
      </c>
      <c r="J82" s="30">
        <f>'2.ВС'!J50</f>
        <v>0</v>
      </c>
      <c r="K82" s="30">
        <f>'2.ВС'!K50</f>
        <v>0</v>
      </c>
      <c r="L82" s="30">
        <f>'2.ВС'!L50</f>
        <v>0</v>
      </c>
      <c r="M82" s="92" t="e">
        <f t="shared" si="41"/>
        <v>#DIV/0!</v>
      </c>
    </row>
    <row r="83" spans="1:13" ht="78" customHeight="1" x14ac:dyDescent="0.25">
      <c r="A83" s="11" t="s">
        <v>246</v>
      </c>
      <c r="B83" s="89"/>
      <c r="C83" s="89"/>
      <c r="D83" s="89"/>
      <c r="E83" s="93"/>
      <c r="F83" s="3" t="s">
        <v>11</v>
      </c>
      <c r="G83" s="3" t="s">
        <v>39</v>
      </c>
      <c r="H83" s="3" t="s">
        <v>247</v>
      </c>
      <c r="I83" s="3"/>
      <c r="J83" s="30">
        <f t="shared" ref="J83:L84" si="47">J84</f>
        <v>1139967</v>
      </c>
      <c r="K83" s="30">
        <f t="shared" si="47"/>
        <v>1139967</v>
      </c>
      <c r="L83" s="30">
        <f t="shared" si="47"/>
        <v>98525.64</v>
      </c>
      <c r="M83" s="92">
        <f t="shared" si="41"/>
        <v>8.6428501877685928</v>
      </c>
    </row>
    <row r="84" spans="1:13" ht="60" x14ac:dyDescent="0.25">
      <c r="A84" s="89" t="s">
        <v>22</v>
      </c>
      <c r="B84" s="89"/>
      <c r="C84" s="89"/>
      <c r="D84" s="89"/>
      <c r="E84" s="93"/>
      <c r="F84" s="3" t="s">
        <v>11</v>
      </c>
      <c r="G84" s="3" t="s">
        <v>39</v>
      </c>
      <c r="H84" s="3" t="s">
        <v>247</v>
      </c>
      <c r="I84" s="3" t="s">
        <v>23</v>
      </c>
      <c r="J84" s="30">
        <f t="shared" si="47"/>
        <v>1139967</v>
      </c>
      <c r="K84" s="30">
        <f t="shared" si="47"/>
        <v>1139967</v>
      </c>
      <c r="L84" s="30">
        <f t="shared" si="47"/>
        <v>98525.64</v>
      </c>
      <c r="M84" s="92">
        <f t="shared" si="41"/>
        <v>8.6428501877685928</v>
      </c>
    </row>
    <row r="85" spans="1:13" ht="60.75" customHeight="1" x14ac:dyDescent="0.25">
      <c r="A85" s="89" t="s">
        <v>9</v>
      </c>
      <c r="B85" s="89"/>
      <c r="C85" s="89"/>
      <c r="D85" s="89"/>
      <c r="E85" s="93"/>
      <c r="F85" s="3" t="s">
        <v>11</v>
      </c>
      <c r="G85" s="3" t="s">
        <v>39</v>
      </c>
      <c r="H85" s="3" t="s">
        <v>247</v>
      </c>
      <c r="I85" s="3" t="s">
        <v>24</v>
      </c>
      <c r="J85" s="30">
        <f>'2.ВС'!J53</f>
        <v>1139967</v>
      </c>
      <c r="K85" s="30">
        <f>'2.ВС'!K53</f>
        <v>1139967</v>
      </c>
      <c r="L85" s="30">
        <f>'2.ВС'!L53</f>
        <v>98525.64</v>
      </c>
      <c r="M85" s="92">
        <f t="shared" si="41"/>
        <v>8.6428501877685928</v>
      </c>
    </row>
    <row r="86" spans="1:13" ht="45.75" customHeight="1" x14ac:dyDescent="0.25">
      <c r="A86" s="21" t="s">
        <v>238</v>
      </c>
      <c r="B86" s="89"/>
      <c r="C86" s="89"/>
      <c r="D86" s="89"/>
      <c r="E86" s="93">
        <v>851</v>
      </c>
      <c r="F86" s="3" t="s">
        <v>11</v>
      </c>
      <c r="G86" s="4" t="s">
        <v>39</v>
      </c>
      <c r="H86" s="5" t="s">
        <v>50</v>
      </c>
      <c r="I86" s="3"/>
      <c r="J86" s="30">
        <f t="shared" ref="J86:L87" si="48">J87</f>
        <v>55500</v>
      </c>
      <c r="K86" s="30">
        <f t="shared" si="48"/>
        <v>55500</v>
      </c>
      <c r="L86" s="30">
        <f t="shared" si="48"/>
        <v>0</v>
      </c>
      <c r="M86" s="92">
        <f t="shared" si="41"/>
        <v>0</v>
      </c>
    </row>
    <row r="87" spans="1:13" ht="60" x14ac:dyDescent="0.25">
      <c r="A87" s="89" t="s">
        <v>22</v>
      </c>
      <c r="B87" s="94"/>
      <c r="C87" s="94"/>
      <c r="D87" s="94"/>
      <c r="E87" s="93">
        <v>851</v>
      </c>
      <c r="F87" s="3" t="s">
        <v>11</v>
      </c>
      <c r="G87" s="4" t="s">
        <v>39</v>
      </c>
      <c r="H87" s="5" t="s">
        <v>50</v>
      </c>
      <c r="I87" s="3" t="s">
        <v>23</v>
      </c>
      <c r="J87" s="30">
        <f t="shared" si="48"/>
        <v>55500</v>
      </c>
      <c r="K87" s="30">
        <f t="shared" si="48"/>
        <v>55500</v>
      </c>
      <c r="L87" s="30">
        <f t="shared" si="48"/>
        <v>0</v>
      </c>
      <c r="M87" s="92">
        <f t="shared" si="41"/>
        <v>0</v>
      </c>
    </row>
    <row r="88" spans="1:13" ht="61.5" customHeight="1" x14ac:dyDescent="0.25">
      <c r="A88" s="89" t="s">
        <v>9</v>
      </c>
      <c r="B88" s="89"/>
      <c r="C88" s="89"/>
      <c r="D88" s="89"/>
      <c r="E88" s="93">
        <v>851</v>
      </c>
      <c r="F88" s="3" t="s">
        <v>11</v>
      </c>
      <c r="G88" s="4" t="s">
        <v>39</v>
      </c>
      <c r="H88" s="5" t="s">
        <v>50</v>
      </c>
      <c r="I88" s="3" t="s">
        <v>24</v>
      </c>
      <c r="J88" s="30">
        <f>'2.ВС'!J56</f>
        <v>55500</v>
      </c>
      <c r="K88" s="30">
        <f>'2.ВС'!K56</f>
        <v>55500</v>
      </c>
      <c r="L88" s="30">
        <f>'2.ВС'!L56</f>
        <v>0</v>
      </c>
      <c r="M88" s="92">
        <f t="shared" si="41"/>
        <v>0</v>
      </c>
    </row>
    <row r="89" spans="1:13" s="2" customFormat="1" ht="60" x14ac:dyDescent="0.25">
      <c r="A89" s="21" t="s">
        <v>51</v>
      </c>
      <c r="B89" s="93"/>
      <c r="C89" s="93"/>
      <c r="D89" s="93"/>
      <c r="E89" s="93">
        <v>851</v>
      </c>
      <c r="F89" s="4" t="s">
        <v>11</v>
      </c>
      <c r="G89" s="4" t="s">
        <v>39</v>
      </c>
      <c r="H89" s="4" t="s">
        <v>52</v>
      </c>
      <c r="I89" s="4"/>
      <c r="J89" s="30">
        <f t="shared" ref="J89:L90" si="49">J90</f>
        <v>2334600</v>
      </c>
      <c r="K89" s="30">
        <f t="shared" si="49"/>
        <v>2334600</v>
      </c>
      <c r="L89" s="30">
        <f t="shared" si="49"/>
        <v>1072188</v>
      </c>
      <c r="M89" s="92">
        <f t="shared" si="41"/>
        <v>45.925983037779488</v>
      </c>
    </row>
    <row r="90" spans="1:13" ht="75" x14ac:dyDescent="0.25">
      <c r="A90" s="89" t="s">
        <v>53</v>
      </c>
      <c r="B90" s="89"/>
      <c r="C90" s="89"/>
      <c r="D90" s="89"/>
      <c r="E90" s="93">
        <v>851</v>
      </c>
      <c r="F90" s="3" t="s">
        <v>11</v>
      </c>
      <c r="G90" s="3" t="s">
        <v>39</v>
      </c>
      <c r="H90" s="4" t="s">
        <v>52</v>
      </c>
      <c r="I90" s="5">
        <v>600</v>
      </c>
      <c r="J90" s="30">
        <f t="shared" si="49"/>
        <v>2334600</v>
      </c>
      <c r="K90" s="30">
        <f t="shared" si="49"/>
        <v>2334600</v>
      </c>
      <c r="L90" s="30">
        <f t="shared" si="49"/>
        <v>1072188</v>
      </c>
      <c r="M90" s="92">
        <f t="shared" si="41"/>
        <v>45.925983037779488</v>
      </c>
    </row>
    <row r="91" spans="1:13" ht="30" x14ac:dyDescent="0.25">
      <c r="A91" s="89" t="s">
        <v>54</v>
      </c>
      <c r="B91" s="89"/>
      <c r="C91" s="89"/>
      <c r="D91" s="89"/>
      <c r="E91" s="93">
        <v>851</v>
      </c>
      <c r="F91" s="3" t="s">
        <v>11</v>
      </c>
      <c r="G91" s="3" t="s">
        <v>39</v>
      </c>
      <c r="H91" s="4" t="s">
        <v>52</v>
      </c>
      <c r="I91" s="5">
        <v>610</v>
      </c>
      <c r="J91" s="30">
        <f>'2.ВС'!J59</f>
        <v>2334600</v>
      </c>
      <c r="K91" s="30">
        <f>'2.ВС'!K59</f>
        <v>2334600</v>
      </c>
      <c r="L91" s="30">
        <f>'2.ВС'!L59</f>
        <v>1072188</v>
      </c>
      <c r="M91" s="92">
        <f t="shared" si="41"/>
        <v>45.925983037779488</v>
      </c>
    </row>
    <row r="92" spans="1:13" ht="105" hidden="1" x14ac:dyDescent="0.25">
      <c r="A92" s="11" t="s">
        <v>264</v>
      </c>
      <c r="B92" s="89"/>
      <c r="C92" s="89"/>
      <c r="D92" s="89"/>
      <c r="E92" s="93">
        <v>841</v>
      </c>
      <c r="F92" s="3" t="s">
        <v>11</v>
      </c>
      <c r="G92" s="4" t="s">
        <v>39</v>
      </c>
      <c r="H92" s="5" t="s">
        <v>265</v>
      </c>
      <c r="I92" s="3"/>
      <c r="J92" s="30">
        <f t="shared" ref="J92:L93" si="50">J93</f>
        <v>0</v>
      </c>
      <c r="K92" s="30">
        <f t="shared" si="50"/>
        <v>0</v>
      </c>
      <c r="L92" s="30">
        <f t="shared" si="50"/>
        <v>0</v>
      </c>
      <c r="M92" s="92" t="e">
        <f t="shared" si="41"/>
        <v>#DIV/0!</v>
      </c>
    </row>
    <row r="93" spans="1:13" ht="75" hidden="1" x14ac:dyDescent="0.25">
      <c r="A93" s="89" t="s">
        <v>53</v>
      </c>
      <c r="B93" s="89"/>
      <c r="C93" s="89"/>
      <c r="D93" s="89"/>
      <c r="E93" s="93">
        <v>841</v>
      </c>
      <c r="F93" s="3" t="s">
        <v>11</v>
      </c>
      <c r="G93" s="4" t="s">
        <v>39</v>
      </c>
      <c r="H93" s="5" t="s">
        <v>265</v>
      </c>
      <c r="I93" s="3" t="s">
        <v>109</v>
      </c>
      <c r="J93" s="30">
        <f t="shared" si="50"/>
        <v>0</v>
      </c>
      <c r="K93" s="30">
        <f t="shared" si="50"/>
        <v>0</v>
      </c>
      <c r="L93" s="30">
        <f t="shared" si="50"/>
        <v>0</v>
      </c>
      <c r="M93" s="92" t="e">
        <f t="shared" si="41"/>
        <v>#DIV/0!</v>
      </c>
    </row>
    <row r="94" spans="1:13" ht="30" hidden="1" x14ac:dyDescent="0.25">
      <c r="A94" s="89" t="s">
        <v>54</v>
      </c>
      <c r="B94" s="89"/>
      <c r="C94" s="89"/>
      <c r="D94" s="89"/>
      <c r="E94" s="93">
        <v>841</v>
      </c>
      <c r="F94" s="3" t="s">
        <v>11</v>
      </c>
      <c r="G94" s="4" t="s">
        <v>39</v>
      </c>
      <c r="H94" s="5" t="s">
        <v>265</v>
      </c>
      <c r="I94" s="3" t="s">
        <v>111</v>
      </c>
      <c r="J94" s="30">
        <f>'2.ВС'!J62</f>
        <v>0</v>
      </c>
      <c r="K94" s="30">
        <f>'2.ВС'!K62</f>
        <v>0</v>
      </c>
      <c r="L94" s="30">
        <f>'2.ВС'!L62</f>
        <v>0</v>
      </c>
      <c r="M94" s="92" t="e">
        <f t="shared" si="41"/>
        <v>#DIV/0!</v>
      </c>
    </row>
    <row r="95" spans="1:13" ht="75" hidden="1" x14ac:dyDescent="0.25">
      <c r="A95" s="21" t="s">
        <v>278</v>
      </c>
      <c r="B95" s="89"/>
      <c r="C95" s="89"/>
      <c r="D95" s="89"/>
      <c r="E95" s="93"/>
      <c r="F95" s="4" t="s">
        <v>11</v>
      </c>
      <c r="G95" s="4" t="s">
        <v>39</v>
      </c>
      <c r="H95" s="4" t="s">
        <v>277</v>
      </c>
      <c r="I95" s="3"/>
      <c r="J95" s="30">
        <f t="shared" ref="J95:L96" si="51">J96</f>
        <v>0</v>
      </c>
      <c r="K95" s="30">
        <f t="shared" si="51"/>
        <v>0</v>
      </c>
      <c r="L95" s="30">
        <f t="shared" si="51"/>
        <v>0</v>
      </c>
      <c r="M95" s="92" t="e">
        <f t="shared" si="41"/>
        <v>#DIV/0!</v>
      </c>
    </row>
    <row r="96" spans="1:13" ht="60" hidden="1" x14ac:dyDescent="0.25">
      <c r="A96" s="89" t="s">
        <v>22</v>
      </c>
      <c r="B96" s="89"/>
      <c r="C96" s="89"/>
      <c r="D96" s="89"/>
      <c r="E96" s="93"/>
      <c r="F96" s="4" t="s">
        <v>11</v>
      </c>
      <c r="G96" s="4" t="s">
        <v>39</v>
      </c>
      <c r="H96" s="4" t="s">
        <v>277</v>
      </c>
      <c r="I96" s="3" t="s">
        <v>23</v>
      </c>
      <c r="J96" s="30">
        <f t="shared" si="51"/>
        <v>0</v>
      </c>
      <c r="K96" s="30">
        <f t="shared" si="51"/>
        <v>0</v>
      </c>
      <c r="L96" s="30">
        <f t="shared" si="51"/>
        <v>0</v>
      </c>
      <c r="M96" s="92" t="e">
        <f t="shared" si="41"/>
        <v>#DIV/0!</v>
      </c>
    </row>
    <row r="97" spans="1:13" ht="75" hidden="1" x14ac:dyDescent="0.25">
      <c r="A97" s="89" t="s">
        <v>9</v>
      </c>
      <c r="B97" s="89"/>
      <c r="C97" s="89"/>
      <c r="D97" s="89"/>
      <c r="E97" s="93"/>
      <c r="F97" s="4" t="s">
        <v>11</v>
      </c>
      <c r="G97" s="4" t="s">
        <v>39</v>
      </c>
      <c r="H97" s="4" t="s">
        <v>277</v>
      </c>
      <c r="I97" s="3" t="s">
        <v>24</v>
      </c>
      <c r="J97" s="30">
        <f>'2.ВС'!J237</f>
        <v>0</v>
      </c>
      <c r="K97" s="30">
        <f>'2.ВС'!K237</f>
        <v>0</v>
      </c>
      <c r="L97" s="30">
        <f>'2.ВС'!L237</f>
        <v>0</v>
      </c>
      <c r="M97" s="92" t="e">
        <f t="shared" si="41"/>
        <v>#DIV/0!</v>
      </c>
    </row>
    <row r="98" spans="1:13" s="2" customFormat="1" ht="75" hidden="1" x14ac:dyDescent="0.25">
      <c r="A98" s="21" t="s">
        <v>136</v>
      </c>
      <c r="B98" s="89"/>
      <c r="C98" s="89"/>
      <c r="D98" s="89"/>
      <c r="E98" s="93">
        <v>851</v>
      </c>
      <c r="F98" s="4" t="s">
        <v>11</v>
      </c>
      <c r="G98" s="4" t="s">
        <v>39</v>
      </c>
      <c r="H98" s="4" t="s">
        <v>137</v>
      </c>
      <c r="I98" s="4"/>
      <c r="J98" s="30">
        <f t="shared" ref="J98:L99" si="52">J99</f>
        <v>0</v>
      </c>
      <c r="K98" s="30">
        <f t="shared" si="52"/>
        <v>0</v>
      </c>
      <c r="L98" s="30">
        <f t="shared" si="52"/>
        <v>0</v>
      </c>
      <c r="M98" s="92" t="e">
        <f t="shared" si="41"/>
        <v>#DIV/0!</v>
      </c>
    </row>
    <row r="99" spans="1:13" s="2" customFormat="1" ht="30" hidden="1" x14ac:dyDescent="0.25">
      <c r="A99" s="89" t="s">
        <v>25</v>
      </c>
      <c r="B99" s="89"/>
      <c r="C99" s="89"/>
      <c r="D99" s="89"/>
      <c r="E99" s="93">
        <v>851</v>
      </c>
      <c r="F99" s="3" t="s">
        <v>11</v>
      </c>
      <c r="G99" s="3" t="s">
        <v>39</v>
      </c>
      <c r="H99" s="4" t="s">
        <v>137</v>
      </c>
      <c r="I99" s="4" t="s">
        <v>26</v>
      </c>
      <c r="J99" s="30">
        <f t="shared" si="52"/>
        <v>0</v>
      </c>
      <c r="K99" s="30">
        <f t="shared" si="52"/>
        <v>0</v>
      </c>
      <c r="L99" s="30">
        <f t="shared" si="52"/>
        <v>0</v>
      </c>
      <c r="M99" s="92" t="e">
        <f t="shared" si="41"/>
        <v>#DIV/0!</v>
      </c>
    </row>
    <row r="100" spans="1:13" s="2" customFormat="1" ht="30" hidden="1" x14ac:dyDescent="0.25">
      <c r="A100" s="89" t="s">
        <v>258</v>
      </c>
      <c r="B100" s="89"/>
      <c r="C100" s="89"/>
      <c r="D100" s="89"/>
      <c r="E100" s="93">
        <v>851</v>
      </c>
      <c r="F100" s="3" t="s">
        <v>11</v>
      </c>
      <c r="G100" s="3" t="s">
        <v>39</v>
      </c>
      <c r="H100" s="4" t="s">
        <v>137</v>
      </c>
      <c r="I100" s="4" t="s">
        <v>257</v>
      </c>
      <c r="J100" s="30">
        <f>'2.ВС'!J65</f>
        <v>0</v>
      </c>
      <c r="K100" s="30">
        <f>'2.ВС'!K65</f>
        <v>0</v>
      </c>
      <c r="L100" s="30">
        <f>'2.ВС'!L65</f>
        <v>0</v>
      </c>
      <c r="M100" s="92" t="e">
        <f t="shared" si="41"/>
        <v>#DIV/0!</v>
      </c>
    </row>
    <row r="101" spans="1:13" s="45" customFormat="1" x14ac:dyDescent="0.25">
      <c r="A101" s="22" t="s">
        <v>55</v>
      </c>
      <c r="B101" s="46"/>
      <c r="C101" s="46"/>
      <c r="D101" s="46"/>
      <c r="E101" s="5">
        <v>851</v>
      </c>
      <c r="F101" s="23" t="s">
        <v>56</v>
      </c>
      <c r="G101" s="23"/>
      <c r="H101" s="23"/>
      <c r="I101" s="23"/>
      <c r="J101" s="36">
        <f t="shared" ref="J101:L102" si="53">J102</f>
        <v>1586103</v>
      </c>
      <c r="K101" s="36">
        <f t="shared" si="53"/>
        <v>1586103</v>
      </c>
      <c r="L101" s="36">
        <f t="shared" si="53"/>
        <v>745395.83</v>
      </c>
      <c r="M101" s="92">
        <f t="shared" si="41"/>
        <v>46.995424004620126</v>
      </c>
    </row>
    <row r="102" spans="1:13" s="48" customFormat="1" ht="32.25" customHeight="1" x14ac:dyDescent="0.25">
      <c r="A102" s="25" t="s">
        <v>57</v>
      </c>
      <c r="B102" s="6"/>
      <c r="C102" s="6"/>
      <c r="D102" s="6"/>
      <c r="E102" s="5">
        <v>851</v>
      </c>
      <c r="F102" s="27" t="s">
        <v>56</v>
      </c>
      <c r="G102" s="27" t="s">
        <v>58</v>
      </c>
      <c r="H102" s="27"/>
      <c r="I102" s="27"/>
      <c r="J102" s="31">
        <f t="shared" si="53"/>
        <v>1586103</v>
      </c>
      <c r="K102" s="31">
        <f t="shared" si="53"/>
        <v>1586103</v>
      </c>
      <c r="L102" s="31">
        <f t="shared" si="53"/>
        <v>745395.83</v>
      </c>
      <c r="M102" s="92">
        <f t="shared" si="41"/>
        <v>46.995424004620126</v>
      </c>
    </row>
    <row r="103" spans="1:13" s="2" customFormat="1" ht="60.75" customHeight="1" x14ac:dyDescent="0.25">
      <c r="A103" s="21" t="s">
        <v>59</v>
      </c>
      <c r="B103" s="94"/>
      <c r="C103" s="94"/>
      <c r="D103" s="94"/>
      <c r="E103" s="5">
        <v>851</v>
      </c>
      <c r="F103" s="93" t="s">
        <v>56</v>
      </c>
      <c r="G103" s="93" t="s">
        <v>58</v>
      </c>
      <c r="H103" s="93" t="s">
        <v>60</v>
      </c>
      <c r="I103" s="93" t="s">
        <v>61</v>
      </c>
      <c r="J103" s="30">
        <f t="shared" ref="J103:L103" si="54">J104+J106+J108</f>
        <v>1586103</v>
      </c>
      <c r="K103" s="30">
        <f t="shared" ref="K103" si="55">K104+K106+K108</f>
        <v>1586103</v>
      </c>
      <c r="L103" s="30">
        <f t="shared" si="54"/>
        <v>745395.83</v>
      </c>
      <c r="M103" s="92">
        <f t="shared" si="41"/>
        <v>46.995424004620126</v>
      </c>
    </row>
    <row r="104" spans="1:13" ht="135.75" customHeight="1" x14ac:dyDescent="0.25">
      <c r="A104" s="94" t="s">
        <v>16</v>
      </c>
      <c r="B104" s="93"/>
      <c r="C104" s="93"/>
      <c r="D104" s="93"/>
      <c r="E104" s="93">
        <v>851</v>
      </c>
      <c r="F104" s="3" t="s">
        <v>56</v>
      </c>
      <c r="G104" s="3" t="s">
        <v>58</v>
      </c>
      <c r="H104" s="93" t="s">
        <v>60</v>
      </c>
      <c r="I104" s="3" t="s">
        <v>18</v>
      </c>
      <c r="J104" s="30">
        <f t="shared" ref="J104:L104" si="56">J105</f>
        <v>552150</v>
      </c>
      <c r="K104" s="30">
        <f t="shared" si="56"/>
        <v>552150</v>
      </c>
      <c r="L104" s="30">
        <f t="shared" si="56"/>
        <v>238785.52</v>
      </c>
      <c r="M104" s="92">
        <f t="shared" si="41"/>
        <v>43.246494611971379</v>
      </c>
    </row>
    <row r="105" spans="1:13" ht="45" x14ac:dyDescent="0.25">
      <c r="A105" s="94" t="s">
        <v>8</v>
      </c>
      <c r="B105" s="93"/>
      <c r="C105" s="93"/>
      <c r="D105" s="93"/>
      <c r="E105" s="93">
        <v>851</v>
      </c>
      <c r="F105" s="3" t="s">
        <v>56</v>
      </c>
      <c r="G105" s="3" t="s">
        <v>58</v>
      </c>
      <c r="H105" s="93" t="s">
        <v>60</v>
      </c>
      <c r="I105" s="3" t="s">
        <v>19</v>
      </c>
      <c r="J105" s="30">
        <f>'2.ВС'!J70</f>
        <v>552150</v>
      </c>
      <c r="K105" s="30">
        <f>'2.ВС'!K70</f>
        <v>552150</v>
      </c>
      <c r="L105" s="30">
        <f>'2.ВС'!L70</f>
        <v>238785.52</v>
      </c>
      <c r="M105" s="92">
        <f t="shared" si="41"/>
        <v>43.246494611971379</v>
      </c>
    </row>
    <row r="106" spans="1:13" ht="60" x14ac:dyDescent="0.25">
      <c r="A106" s="89" t="s">
        <v>22</v>
      </c>
      <c r="B106" s="93"/>
      <c r="C106" s="93"/>
      <c r="D106" s="93"/>
      <c r="E106" s="93">
        <v>851</v>
      </c>
      <c r="F106" s="3" t="s">
        <v>56</v>
      </c>
      <c r="G106" s="3" t="s">
        <v>58</v>
      </c>
      <c r="H106" s="93" t="s">
        <v>60</v>
      </c>
      <c r="I106" s="3" t="s">
        <v>23</v>
      </c>
      <c r="J106" s="30">
        <f t="shared" ref="J106:L106" si="57">J107</f>
        <v>42639</v>
      </c>
      <c r="K106" s="30">
        <f t="shared" si="57"/>
        <v>42639</v>
      </c>
      <c r="L106" s="30">
        <f t="shared" si="57"/>
        <v>10953.31</v>
      </c>
      <c r="M106" s="92">
        <f t="shared" si="41"/>
        <v>25.688477684748701</v>
      </c>
    </row>
    <row r="107" spans="1:13" ht="63.75" customHeight="1" x14ac:dyDescent="0.25">
      <c r="A107" s="89" t="s">
        <v>9</v>
      </c>
      <c r="B107" s="93"/>
      <c r="C107" s="93"/>
      <c r="D107" s="93"/>
      <c r="E107" s="93">
        <v>851</v>
      </c>
      <c r="F107" s="3" t="s">
        <v>56</v>
      </c>
      <c r="G107" s="3" t="s">
        <v>58</v>
      </c>
      <c r="H107" s="93" t="s">
        <v>60</v>
      </c>
      <c r="I107" s="3" t="s">
        <v>24</v>
      </c>
      <c r="J107" s="30">
        <f>'2.ВС'!J72</f>
        <v>42639</v>
      </c>
      <c r="K107" s="30">
        <f>'2.ВС'!K72</f>
        <v>42639</v>
      </c>
      <c r="L107" s="30">
        <f>'2.ВС'!L72</f>
        <v>10953.31</v>
      </c>
      <c r="M107" s="92">
        <f t="shared" si="41"/>
        <v>25.688477684748701</v>
      </c>
    </row>
    <row r="108" spans="1:13" ht="19.5" customHeight="1" x14ac:dyDescent="0.25">
      <c r="A108" s="89" t="s">
        <v>42</v>
      </c>
      <c r="B108" s="94"/>
      <c r="C108" s="94"/>
      <c r="D108" s="94"/>
      <c r="E108" s="93">
        <v>851</v>
      </c>
      <c r="F108" s="93" t="s">
        <v>56</v>
      </c>
      <c r="G108" s="93" t="s">
        <v>58</v>
      </c>
      <c r="H108" s="93" t="s">
        <v>60</v>
      </c>
      <c r="I108" s="93" t="s">
        <v>43</v>
      </c>
      <c r="J108" s="30">
        <f t="shared" ref="J108:L108" si="58">J109</f>
        <v>991314</v>
      </c>
      <c r="K108" s="30">
        <f t="shared" si="58"/>
        <v>991314</v>
      </c>
      <c r="L108" s="30">
        <f t="shared" si="58"/>
        <v>495657</v>
      </c>
      <c r="M108" s="92">
        <f t="shared" si="41"/>
        <v>50</v>
      </c>
    </row>
    <row r="109" spans="1:13" ht="19.5" customHeight="1" x14ac:dyDescent="0.25">
      <c r="A109" s="89" t="s">
        <v>44</v>
      </c>
      <c r="B109" s="94"/>
      <c r="C109" s="94"/>
      <c r="D109" s="94"/>
      <c r="E109" s="93">
        <v>851</v>
      </c>
      <c r="F109" s="93" t="s">
        <v>56</v>
      </c>
      <c r="G109" s="93" t="s">
        <v>58</v>
      </c>
      <c r="H109" s="93" t="s">
        <v>60</v>
      </c>
      <c r="I109" s="93" t="s">
        <v>45</v>
      </c>
      <c r="J109" s="30">
        <f>'2.ВС'!J74</f>
        <v>991314</v>
      </c>
      <c r="K109" s="30">
        <f>'2.ВС'!K74</f>
        <v>991314</v>
      </c>
      <c r="L109" s="30">
        <f>'2.ВС'!L74</f>
        <v>495657</v>
      </c>
      <c r="M109" s="92">
        <f t="shared" si="41"/>
        <v>50</v>
      </c>
    </row>
    <row r="110" spans="1:13" s="45" customFormat="1" ht="48.75" customHeight="1" x14ac:dyDescent="0.25">
      <c r="A110" s="22" t="s">
        <v>62</v>
      </c>
      <c r="B110" s="46"/>
      <c r="C110" s="46"/>
      <c r="D110" s="46"/>
      <c r="E110" s="93">
        <v>851</v>
      </c>
      <c r="F110" s="23" t="s">
        <v>58</v>
      </c>
      <c r="G110" s="23"/>
      <c r="H110" s="23"/>
      <c r="I110" s="23"/>
      <c r="J110" s="36">
        <f t="shared" ref="J110:L110" si="59">J111</f>
        <v>2900000</v>
      </c>
      <c r="K110" s="36">
        <f t="shared" si="59"/>
        <v>2900000</v>
      </c>
      <c r="L110" s="36">
        <f t="shared" si="59"/>
        <v>1223040.5</v>
      </c>
      <c r="M110" s="92">
        <f t="shared" si="41"/>
        <v>42.173810344827587</v>
      </c>
    </row>
    <row r="111" spans="1:13" s="32" customFormat="1" ht="85.5" x14ac:dyDescent="0.25">
      <c r="A111" s="25" t="s">
        <v>63</v>
      </c>
      <c r="B111" s="88"/>
      <c r="C111" s="88"/>
      <c r="D111" s="88"/>
      <c r="E111" s="93">
        <v>851</v>
      </c>
      <c r="F111" s="27" t="s">
        <v>58</v>
      </c>
      <c r="G111" s="27" t="s">
        <v>64</v>
      </c>
      <c r="H111" s="27"/>
      <c r="I111" s="27"/>
      <c r="J111" s="31">
        <f t="shared" ref="J111:L111" si="60">J112+J119</f>
        <v>2900000</v>
      </c>
      <c r="K111" s="31">
        <f t="shared" ref="K111" si="61">K112+K119</f>
        <v>2900000</v>
      </c>
      <c r="L111" s="31">
        <f t="shared" si="60"/>
        <v>1223040.5</v>
      </c>
      <c r="M111" s="92">
        <f t="shared" si="41"/>
        <v>42.173810344827587</v>
      </c>
    </row>
    <row r="112" spans="1:13" ht="30" x14ac:dyDescent="0.25">
      <c r="A112" s="21" t="s">
        <v>65</v>
      </c>
      <c r="B112" s="89"/>
      <c r="C112" s="89"/>
      <c r="D112" s="89"/>
      <c r="E112" s="93">
        <v>851</v>
      </c>
      <c r="F112" s="3" t="s">
        <v>58</v>
      </c>
      <c r="G112" s="3" t="s">
        <v>64</v>
      </c>
      <c r="H112" s="3" t="s">
        <v>66</v>
      </c>
      <c r="I112" s="3"/>
      <c r="J112" s="30">
        <f t="shared" ref="J112:L112" si="62">J113+J115+J117</f>
        <v>2734356</v>
      </c>
      <c r="K112" s="30">
        <f t="shared" ref="K112" si="63">K113+K115+K117</f>
        <v>2734356</v>
      </c>
      <c r="L112" s="30">
        <f t="shared" si="62"/>
        <v>1183440.5</v>
      </c>
      <c r="M112" s="92">
        <f t="shared" si="41"/>
        <v>43.280410451309194</v>
      </c>
    </row>
    <row r="113" spans="1:13" ht="136.5" customHeight="1" x14ac:dyDescent="0.25">
      <c r="A113" s="94" t="s">
        <v>16</v>
      </c>
      <c r="B113" s="89"/>
      <c r="C113" s="89"/>
      <c r="D113" s="89"/>
      <c r="E113" s="93">
        <v>851</v>
      </c>
      <c r="F113" s="3" t="s">
        <v>58</v>
      </c>
      <c r="G113" s="4" t="s">
        <v>64</v>
      </c>
      <c r="H113" s="3" t="s">
        <v>66</v>
      </c>
      <c r="I113" s="3" t="s">
        <v>18</v>
      </c>
      <c r="J113" s="30">
        <f t="shared" ref="J113:L113" si="64">J114</f>
        <v>1819300</v>
      </c>
      <c r="K113" s="30">
        <f t="shared" si="64"/>
        <v>1819300</v>
      </c>
      <c r="L113" s="30">
        <f t="shared" si="64"/>
        <v>797672.21</v>
      </c>
      <c r="M113" s="92">
        <f t="shared" si="41"/>
        <v>43.845006870774469</v>
      </c>
    </row>
    <row r="114" spans="1:13" ht="45" x14ac:dyDescent="0.25">
      <c r="A114" s="89" t="s">
        <v>7</v>
      </c>
      <c r="B114" s="89"/>
      <c r="C114" s="89"/>
      <c r="D114" s="89"/>
      <c r="E114" s="93">
        <v>851</v>
      </c>
      <c r="F114" s="3" t="s">
        <v>58</v>
      </c>
      <c r="G114" s="4" t="s">
        <v>64</v>
      </c>
      <c r="H114" s="3" t="s">
        <v>66</v>
      </c>
      <c r="I114" s="3" t="s">
        <v>67</v>
      </c>
      <c r="J114" s="30">
        <f>'2.ВС'!J79</f>
        <v>1819300</v>
      </c>
      <c r="K114" s="30">
        <f>'2.ВС'!K79</f>
        <v>1819300</v>
      </c>
      <c r="L114" s="30">
        <f>'2.ВС'!L79</f>
        <v>797672.21</v>
      </c>
      <c r="M114" s="92">
        <f t="shared" si="41"/>
        <v>43.845006870774469</v>
      </c>
    </row>
    <row r="115" spans="1:13" ht="60" x14ac:dyDescent="0.25">
      <c r="A115" s="89" t="s">
        <v>22</v>
      </c>
      <c r="B115" s="94"/>
      <c r="C115" s="94"/>
      <c r="D115" s="94"/>
      <c r="E115" s="93">
        <v>851</v>
      </c>
      <c r="F115" s="3" t="s">
        <v>58</v>
      </c>
      <c r="G115" s="4" t="s">
        <v>64</v>
      </c>
      <c r="H115" s="3" t="s">
        <v>66</v>
      </c>
      <c r="I115" s="3" t="s">
        <v>23</v>
      </c>
      <c r="J115" s="30">
        <f t="shared" ref="J115:L115" si="65">J116</f>
        <v>872056</v>
      </c>
      <c r="K115" s="30">
        <f t="shared" si="65"/>
        <v>872056</v>
      </c>
      <c r="L115" s="30">
        <f t="shared" si="65"/>
        <v>359239.29</v>
      </c>
      <c r="M115" s="92">
        <f t="shared" si="41"/>
        <v>41.194520764721531</v>
      </c>
    </row>
    <row r="116" spans="1:13" ht="61.5" customHeight="1" x14ac:dyDescent="0.25">
      <c r="A116" s="89" t="s">
        <v>9</v>
      </c>
      <c r="B116" s="89"/>
      <c r="C116" s="89"/>
      <c r="D116" s="89"/>
      <c r="E116" s="93">
        <v>851</v>
      </c>
      <c r="F116" s="3" t="s">
        <v>58</v>
      </c>
      <c r="G116" s="4" t="s">
        <v>64</v>
      </c>
      <c r="H116" s="3" t="s">
        <v>66</v>
      </c>
      <c r="I116" s="3" t="s">
        <v>24</v>
      </c>
      <c r="J116" s="30">
        <f>'2.ВС'!J81</f>
        <v>872056</v>
      </c>
      <c r="K116" s="30">
        <f>'2.ВС'!K81</f>
        <v>872056</v>
      </c>
      <c r="L116" s="30">
        <f>'2.ВС'!L81</f>
        <v>359239.29</v>
      </c>
      <c r="M116" s="92">
        <f t="shared" si="41"/>
        <v>41.194520764721531</v>
      </c>
    </row>
    <row r="117" spans="1:13" ht="30" x14ac:dyDescent="0.25">
      <c r="A117" s="89" t="s">
        <v>25</v>
      </c>
      <c r="B117" s="89"/>
      <c r="C117" s="89"/>
      <c r="D117" s="89"/>
      <c r="E117" s="93">
        <v>851</v>
      </c>
      <c r="F117" s="3" t="s">
        <v>58</v>
      </c>
      <c r="G117" s="4" t="s">
        <v>64</v>
      </c>
      <c r="H117" s="3" t="s">
        <v>66</v>
      </c>
      <c r="I117" s="3" t="s">
        <v>26</v>
      </c>
      <c r="J117" s="30">
        <f t="shared" ref="J117:L117" si="66">J118</f>
        <v>43000</v>
      </c>
      <c r="K117" s="30">
        <f t="shared" si="66"/>
        <v>43000</v>
      </c>
      <c r="L117" s="30">
        <f t="shared" si="66"/>
        <v>26529</v>
      </c>
      <c r="M117" s="92">
        <f t="shared" si="41"/>
        <v>61.695348837209309</v>
      </c>
    </row>
    <row r="118" spans="1:13" ht="30" x14ac:dyDescent="0.25">
      <c r="A118" s="89" t="s">
        <v>27</v>
      </c>
      <c r="B118" s="89"/>
      <c r="C118" s="89"/>
      <c r="D118" s="89"/>
      <c r="E118" s="93">
        <v>851</v>
      </c>
      <c r="F118" s="3" t="s">
        <v>58</v>
      </c>
      <c r="G118" s="4" t="s">
        <v>64</v>
      </c>
      <c r="H118" s="3" t="s">
        <v>66</v>
      </c>
      <c r="I118" s="3" t="s">
        <v>28</v>
      </c>
      <c r="J118" s="30">
        <f>'2.ВС'!J83</f>
        <v>43000</v>
      </c>
      <c r="K118" s="30">
        <f>'2.ВС'!K83</f>
        <v>43000</v>
      </c>
      <c r="L118" s="30">
        <f>'2.ВС'!L83</f>
        <v>26529</v>
      </c>
      <c r="M118" s="92">
        <f t="shared" si="41"/>
        <v>61.695348837209309</v>
      </c>
    </row>
    <row r="119" spans="1:13" ht="75" x14ac:dyDescent="0.25">
      <c r="A119" s="21" t="s">
        <v>289</v>
      </c>
      <c r="B119" s="89"/>
      <c r="C119" s="89"/>
      <c r="D119" s="89"/>
      <c r="E119" s="93"/>
      <c r="F119" s="3" t="s">
        <v>58</v>
      </c>
      <c r="G119" s="4" t="s">
        <v>64</v>
      </c>
      <c r="H119" s="3" t="s">
        <v>290</v>
      </c>
      <c r="I119" s="3"/>
      <c r="J119" s="30">
        <f t="shared" ref="J119:L120" si="67">J120</f>
        <v>165644</v>
      </c>
      <c r="K119" s="30">
        <f t="shared" si="67"/>
        <v>165644</v>
      </c>
      <c r="L119" s="30">
        <f t="shared" si="67"/>
        <v>39600</v>
      </c>
      <c r="M119" s="92">
        <f t="shared" si="41"/>
        <v>23.906691458791144</v>
      </c>
    </row>
    <row r="120" spans="1:13" ht="60" x14ac:dyDescent="0.25">
      <c r="A120" s="89" t="s">
        <v>22</v>
      </c>
      <c r="B120" s="89"/>
      <c r="C120" s="89"/>
      <c r="D120" s="89"/>
      <c r="E120" s="93"/>
      <c r="F120" s="3" t="s">
        <v>58</v>
      </c>
      <c r="G120" s="4" t="s">
        <v>64</v>
      </c>
      <c r="H120" s="3" t="s">
        <v>290</v>
      </c>
      <c r="I120" s="3" t="s">
        <v>23</v>
      </c>
      <c r="J120" s="30">
        <f t="shared" si="67"/>
        <v>165644</v>
      </c>
      <c r="K120" s="30">
        <f t="shared" si="67"/>
        <v>165644</v>
      </c>
      <c r="L120" s="30">
        <f t="shared" si="67"/>
        <v>39600</v>
      </c>
      <c r="M120" s="92">
        <f t="shared" si="41"/>
        <v>23.906691458791144</v>
      </c>
    </row>
    <row r="121" spans="1:13" ht="63" customHeight="1" x14ac:dyDescent="0.25">
      <c r="A121" s="89" t="s">
        <v>9</v>
      </c>
      <c r="B121" s="89"/>
      <c r="C121" s="89"/>
      <c r="D121" s="89"/>
      <c r="E121" s="93"/>
      <c r="F121" s="3" t="s">
        <v>58</v>
      </c>
      <c r="G121" s="4" t="s">
        <v>64</v>
      </c>
      <c r="H121" s="3" t="s">
        <v>290</v>
      </c>
      <c r="I121" s="3" t="s">
        <v>24</v>
      </c>
      <c r="J121" s="30">
        <f>'2.ВС'!J86</f>
        <v>165644</v>
      </c>
      <c r="K121" s="30">
        <f>'2.ВС'!K86</f>
        <v>165644</v>
      </c>
      <c r="L121" s="30">
        <f>'2.ВС'!L86</f>
        <v>39600</v>
      </c>
      <c r="M121" s="92">
        <f t="shared" si="41"/>
        <v>23.906691458791144</v>
      </c>
    </row>
    <row r="122" spans="1:13" s="45" customFormat="1" ht="21" customHeight="1" x14ac:dyDescent="0.25">
      <c r="A122" s="22" t="s">
        <v>68</v>
      </c>
      <c r="B122" s="46"/>
      <c r="C122" s="46"/>
      <c r="D122" s="46"/>
      <c r="E122" s="93">
        <v>851</v>
      </c>
      <c r="F122" s="23" t="s">
        <v>13</v>
      </c>
      <c r="G122" s="23"/>
      <c r="H122" s="23"/>
      <c r="I122" s="23"/>
      <c r="J122" s="36">
        <f t="shared" ref="J122:L122" si="68">J123+J130+J143+J147</f>
        <v>8969703.7400000002</v>
      </c>
      <c r="K122" s="36">
        <f t="shared" ref="K122" si="69">K123+K130+K143+K147</f>
        <v>8969703.7400000002</v>
      </c>
      <c r="L122" s="36">
        <f t="shared" si="68"/>
        <v>2007494.6400000001</v>
      </c>
      <c r="M122" s="92">
        <f t="shared" si="41"/>
        <v>22.380835512411252</v>
      </c>
    </row>
    <row r="123" spans="1:13" s="32" customFormat="1" ht="28.5" x14ac:dyDescent="0.25">
      <c r="A123" s="25" t="s">
        <v>69</v>
      </c>
      <c r="B123" s="88"/>
      <c r="C123" s="88"/>
      <c r="D123" s="88"/>
      <c r="E123" s="93">
        <v>851</v>
      </c>
      <c r="F123" s="27" t="s">
        <v>13</v>
      </c>
      <c r="G123" s="27" t="s">
        <v>35</v>
      </c>
      <c r="H123" s="27"/>
      <c r="I123" s="27"/>
      <c r="J123" s="31">
        <f t="shared" ref="J123:L123" si="70">J124+J127</f>
        <v>52370.2</v>
      </c>
      <c r="K123" s="31">
        <f t="shared" ref="K123" si="71">K124+K127</f>
        <v>52370.2</v>
      </c>
      <c r="L123" s="31">
        <f t="shared" si="70"/>
        <v>0</v>
      </c>
      <c r="M123" s="92">
        <f t="shared" si="41"/>
        <v>0</v>
      </c>
    </row>
    <row r="124" spans="1:13" s="32" customFormat="1" ht="239.25" customHeight="1" x14ac:dyDescent="0.25">
      <c r="A124" s="21" t="s">
        <v>70</v>
      </c>
      <c r="B124" s="88"/>
      <c r="C124" s="88"/>
      <c r="D124" s="88"/>
      <c r="E124" s="93">
        <v>851</v>
      </c>
      <c r="F124" s="3" t="s">
        <v>13</v>
      </c>
      <c r="G124" s="3" t="s">
        <v>35</v>
      </c>
      <c r="H124" s="3" t="s">
        <v>71</v>
      </c>
      <c r="I124" s="3"/>
      <c r="J124" s="30">
        <f t="shared" ref="J124:L125" si="72">J125</f>
        <v>52370.2</v>
      </c>
      <c r="K124" s="30">
        <f t="shared" si="72"/>
        <v>52370.2</v>
      </c>
      <c r="L124" s="30">
        <f t="shared" si="72"/>
        <v>0</v>
      </c>
      <c r="M124" s="92">
        <f t="shared" si="41"/>
        <v>0</v>
      </c>
    </row>
    <row r="125" spans="1:13" s="32" customFormat="1" ht="60" x14ac:dyDescent="0.25">
      <c r="A125" s="89" t="s">
        <v>22</v>
      </c>
      <c r="B125" s="94"/>
      <c r="C125" s="94"/>
      <c r="D125" s="94"/>
      <c r="E125" s="93">
        <v>851</v>
      </c>
      <c r="F125" s="3" t="s">
        <v>13</v>
      </c>
      <c r="G125" s="3" t="s">
        <v>35</v>
      </c>
      <c r="H125" s="3" t="s">
        <v>71</v>
      </c>
      <c r="I125" s="3" t="s">
        <v>23</v>
      </c>
      <c r="J125" s="30">
        <f t="shared" si="72"/>
        <v>52370.2</v>
      </c>
      <c r="K125" s="30">
        <f t="shared" si="72"/>
        <v>52370.2</v>
      </c>
      <c r="L125" s="30">
        <f t="shared" si="72"/>
        <v>0</v>
      </c>
      <c r="M125" s="92">
        <f t="shared" si="41"/>
        <v>0</v>
      </c>
    </row>
    <row r="126" spans="1:13" s="32" customFormat="1" ht="63" customHeight="1" x14ac:dyDescent="0.25">
      <c r="A126" s="89" t="s">
        <v>9</v>
      </c>
      <c r="B126" s="89"/>
      <c r="C126" s="89"/>
      <c r="D126" s="89"/>
      <c r="E126" s="93">
        <v>851</v>
      </c>
      <c r="F126" s="3" t="s">
        <v>13</v>
      </c>
      <c r="G126" s="3" t="s">
        <v>35</v>
      </c>
      <c r="H126" s="3" t="s">
        <v>71</v>
      </c>
      <c r="I126" s="3" t="s">
        <v>24</v>
      </c>
      <c r="J126" s="30">
        <f>'2.ВС'!J91</f>
        <v>52370.2</v>
      </c>
      <c r="K126" s="30">
        <f>'2.ВС'!K91</f>
        <v>52370.2</v>
      </c>
      <c r="L126" s="30">
        <f>'2.ВС'!L91</f>
        <v>0</v>
      </c>
      <c r="M126" s="92">
        <f t="shared" si="41"/>
        <v>0</v>
      </c>
    </row>
    <row r="127" spans="1:13" ht="30" hidden="1" x14ac:dyDescent="0.25">
      <c r="A127" s="21" t="s">
        <v>72</v>
      </c>
      <c r="B127" s="89"/>
      <c r="C127" s="89"/>
      <c r="D127" s="89"/>
      <c r="E127" s="93">
        <v>851</v>
      </c>
      <c r="F127" s="3" t="s">
        <v>13</v>
      </c>
      <c r="G127" s="3" t="s">
        <v>35</v>
      </c>
      <c r="H127" s="3" t="s">
        <v>73</v>
      </c>
      <c r="I127" s="93"/>
      <c r="J127" s="30">
        <f t="shared" ref="J127:L128" si="73">J128</f>
        <v>0</v>
      </c>
      <c r="K127" s="30">
        <f t="shared" si="73"/>
        <v>0</v>
      </c>
      <c r="L127" s="30">
        <f t="shared" si="73"/>
        <v>0</v>
      </c>
      <c r="M127" s="92" t="e">
        <f t="shared" si="41"/>
        <v>#DIV/0!</v>
      </c>
    </row>
    <row r="128" spans="1:13" ht="30" hidden="1" x14ac:dyDescent="0.25">
      <c r="A128" s="89" t="s">
        <v>25</v>
      </c>
      <c r="B128" s="89"/>
      <c r="C128" s="89"/>
      <c r="D128" s="89"/>
      <c r="E128" s="93">
        <v>851</v>
      </c>
      <c r="F128" s="3" t="s">
        <v>13</v>
      </c>
      <c r="G128" s="3" t="s">
        <v>35</v>
      </c>
      <c r="H128" s="3" t="s">
        <v>73</v>
      </c>
      <c r="I128" s="3" t="s">
        <v>26</v>
      </c>
      <c r="J128" s="30">
        <f t="shared" si="73"/>
        <v>0</v>
      </c>
      <c r="K128" s="30">
        <f t="shared" si="73"/>
        <v>0</v>
      </c>
      <c r="L128" s="30">
        <f t="shared" si="73"/>
        <v>0</v>
      </c>
      <c r="M128" s="92" t="e">
        <f t="shared" si="41"/>
        <v>#DIV/0!</v>
      </c>
    </row>
    <row r="129" spans="1:13" ht="135" hidden="1" x14ac:dyDescent="0.25">
      <c r="A129" s="89" t="s">
        <v>74</v>
      </c>
      <c r="B129" s="89"/>
      <c r="C129" s="89"/>
      <c r="D129" s="89"/>
      <c r="E129" s="93">
        <v>851</v>
      </c>
      <c r="F129" s="3" t="s">
        <v>13</v>
      </c>
      <c r="G129" s="3" t="s">
        <v>35</v>
      </c>
      <c r="H129" s="3" t="s">
        <v>73</v>
      </c>
      <c r="I129" s="3" t="s">
        <v>75</v>
      </c>
      <c r="J129" s="30">
        <f>'2.ВС'!J94</f>
        <v>0</v>
      </c>
      <c r="K129" s="30">
        <f>'2.ВС'!K94</f>
        <v>0</v>
      </c>
      <c r="L129" s="30">
        <f>'2.ВС'!L94</f>
        <v>0</v>
      </c>
      <c r="M129" s="92" t="e">
        <f t="shared" si="41"/>
        <v>#DIV/0!</v>
      </c>
    </row>
    <row r="130" spans="1:13" s="32" customFormat="1" x14ac:dyDescent="0.25">
      <c r="A130" s="25" t="s">
        <v>76</v>
      </c>
      <c r="B130" s="88"/>
      <c r="C130" s="88"/>
      <c r="D130" s="88"/>
      <c r="E130" s="12">
        <v>851</v>
      </c>
      <c r="F130" s="27" t="s">
        <v>13</v>
      </c>
      <c r="G130" s="27" t="s">
        <v>77</v>
      </c>
      <c r="H130" s="27"/>
      <c r="I130" s="27"/>
      <c r="J130" s="31">
        <f t="shared" ref="J130:L130" si="74">J131+J134+J137+J140</f>
        <v>2006653</v>
      </c>
      <c r="K130" s="31">
        <f t="shared" ref="K130" si="75">K131+K134+K137+K140</f>
        <v>2006653</v>
      </c>
      <c r="L130" s="31">
        <f t="shared" si="74"/>
        <v>801174.84</v>
      </c>
      <c r="M130" s="92">
        <f t="shared" si="41"/>
        <v>39.92592839918013</v>
      </c>
    </row>
    <row r="131" spans="1:13" ht="153.75" customHeight="1" x14ac:dyDescent="0.25">
      <c r="A131" s="21" t="s">
        <v>233</v>
      </c>
      <c r="B131" s="89"/>
      <c r="C131" s="89"/>
      <c r="D131" s="89"/>
      <c r="E131" s="93">
        <v>851</v>
      </c>
      <c r="F131" s="3" t="s">
        <v>13</v>
      </c>
      <c r="G131" s="3" t="s">
        <v>77</v>
      </c>
      <c r="H131" s="3" t="s">
        <v>78</v>
      </c>
      <c r="I131" s="3"/>
      <c r="J131" s="30">
        <f t="shared" ref="J131:L135" si="76">J132</f>
        <v>1886933</v>
      </c>
      <c r="K131" s="30">
        <f t="shared" si="76"/>
        <v>1886933</v>
      </c>
      <c r="L131" s="30">
        <f t="shared" si="76"/>
        <v>776034.84</v>
      </c>
      <c r="M131" s="92">
        <f t="shared" si="41"/>
        <v>41.126782985935378</v>
      </c>
    </row>
    <row r="132" spans="1:13" ht="30" x14ac:dyDescent="0.25">
      <c r="A132" s="89" t="s">
        <v>25</v>
      </c>
      <c r="B132" s="89"/>
      <c r="C132" s="89"/>
      <c r="D132" s="89"/>
      <c r="E132" s="93">
        <v>851</v>
      </c>
      <c r="F132" s="3" t="s">
        <v>13</v>
      </c>
      <c r="G132" s="3" t="s">
        <v>77</v>
      </c>
      <c r="H132" s="3" t="s">
        <v>78</v>
      </c>
      <c r="I132" s="3" t="s">
        <v>26</v>
      </c>
      <c r="J132" s="30">
        <f t="shared" si="76"/>
        <v>1886933</v>
      </c>
      <c r="K132" s="30">
        <f t="shared" si="76"/>
        <v>1886933</v>
      </c>
      <c r="L132" s="30">
        <f t="shared" si="76"/>
        <v>776034.84</v>
      </c>
      <c r="M132" s="92">
        <f t="shared" si="41"/>
        <v>41.126782985935378</v>
      </c>
    </row>
    <row r="133" spans="1:13" ht="120.75" customHeight="1" x14ac:dyDescent="0.25">
      <c r="A133" s="89" t="s">
        <v>74</v>
      </c>
      <c r="B133" s="89"/>
      <c r="C133" s="89"/>
      <c r="D133" s="89"/>
      <c r="E133" s="93">
        <v>851</v>
      </c>
      <c r="F133" s="3" t="s">
        <v>13</v>
      </c>
      <c r="G133" s="3" t="s">
        <v>77</v>
      </c>
      <c r="H133" s="3" t="s">
        <v>78</v>
      </c>
      <c r="I133" s="3" t="s">
        <v>75</v>
      </c>
      <c r="J133" s="30">
        <f>'2.ВС'!J98</f>
        <v>1886933</v>
      </c>
      <c r="K133" s="30">
        <f>'2.ВС'!K98</f>
        <v>1886933</v>
      </c>
      <c r="L133" s="30">
        <f>'2.ВС'!L98</f>
        <v>776034.84</v>
      </c>
      <c r="M133" s="92">
        <f t="shared" si="41"/>
        <v>41.126782985935378</v>
      </c>
    </row>
    <row r="134" spans="1:13" ht="50.25" customHeight="1" x14ac:dyDescent="0.25">
      <c r="A134" s="11" t="s">
        <v>286</v>
      </c>
      <c r="B134" s="89"/>
      <c r="C134" s="89"/>
      <c r="D134" s="89"/>
      <c r="E134" s="93">
        <v>851</v>
      </c>
      <c r="F134" s="3" t="s">
        <v>13</v>
      </c>
      <c r="G134" s="3" t="s">
        <v>77</v>
      </c>
      <c r="H134" s="3" t="s">
        <v>287</v>
      </c>
      <c r="I134" s="3"/>
      <c r="J134" s="30">
        <f t="shared" si="76"/>
        <v>69960</v>
      </c>
      <c r="K134" s="30">
        <f t="shared" si="76"/>
        <v>69960</v>
      </c>
      <c r="L134" s="30">
        <f t="shared" si="76"/>
        <v>0</v>
      </c>
      <c r="M134" s="92">
        <f t="shared" si="41"/>
        <v>0</v>
      </c>
    </row>
    <row r="135" spans="1:13" ht="60" x14ac:dyDescent="0.25">
      <c r="A135" s="89" t="s">
        <v>22</v>
      </c>
      <c r="B135" s="89"/>
      <c r="C135" s="89"/>
      <c r="D135" s="89"/>
      <c r="E135" s="93">
        <v>851</v>
      </c>
      <c r="F135" s="3" t="s">
        <v>13</v>
      </c>
      <c r="G135" s="3" t="s">
        <v>77</v>
      </c>
      <c r="H135" s="3" t="s">
        <v>287</v>
      </c>
      <c r="I135" s="3" t="s">
        <v>23</v>
      </c>
      <c r="J135" s="30">
        <f t="shared" si="76"/>
        <v>69960</v>
      </c>
      <c r="K135" s="30">
        <f t="shared" si="76"/>
        <v>69960</v>
      </c>
      <c r="L135" s="30">
        <f t="shared" si="76"/>
        <v>0</v>
      </c>
      <c r="M135" s="92">
        <f t="shared" si="41"/>
        <v>0</v>
      </c>
    </row>
    <row r="136" spans="1:13" ht="60" customHeight="1" x14ac:dyDescent="0.25">
      <c r="A136" s="89" t="s">
        <v>9</v>
      </c>
      <c r="B136" s="89"/>
      <c r="C136" s="89"/>
      <c r="D136" s="89"/>
      <c r="E136" s="93">
        <v>851</v>
      </c>
      <c r="F136" s="3" t="s">
        <v>13</v>
      </c>
      <c r="G136" s="3" t="s">
        <v>77</v>
      </c>
      <c r="H136" s="3" t="s">
        <v>287</v>
      </c>
      <c r="I136" s="3" t="s">
        <v>24</v>
      </c>
      <c r="J136" s="30">
        <f>'2.ВС'!J101</f>
        <v>69960</v>
      </c>
      <c r="K136" s="30">
        <f>'2.ВС'!K101</f>
        <v>69960</v>
      </c>
      <c r="L136" s="30">
        <f>'2.ВС'!L101</f>
        <v>0</v>
      </c>
      <c r="M136" s="92">
        <f t="shared" ref="M136:M199" si="77">L136/J136*100</f>
        <v>0</v>
      </c>
    </row>
    <row r="137" spans="1:13" ht="30.75" customHeight="1" x14ac:dyDescent="0.25">
      <c r="A137" s="21" t="s">
        <v>79</v>
      </c>
      <c r="B137" s="89"/>
      <c r="C137" s="89"/>
      <c r="D137" s="89"/>
      <c r="E137" s="93">
        <v>851</v>
      </c>
      <c r="F137" s="3" t="s">
        <v>13</v>
      </c>
      <c r="G137" s="3" t="s">
        <v>77</v>
      </c>
      <c r="H137" s="3" t="s">
        <v>213</v>
      </c>
      <c r="I137" s="3"/>
      <c r="J137" s="30">
        <f t="shared" ref="J137:L138" si="78">J138</f>
        <v>49760</v>
      </c>
      <c r="K137" s="30">
        <f t="shared" si="78"/>
        <v>49760</v>
      </c>
      <c r="L137" s="30">
        <f t="shared" si="78"/>
        <v>25140</v>
      </c>
      <c r="M137" s="92">
        <f t="shared" si="77"/>
        <v>50.522508038585215</v>
      </c>
    </row>
    <row r="138" spans="1:13" ht="30" x14ac:dyDescent="0.25">
      <c r="A138" s="89" t="s">
        <v>25</v>
      </c>
      <c r="B138" s="89"/>
      <c r="C138" s="89"/>
      <c r="D138" s="89"/>
      <c r="E138" s="93">
        <v>851</v>
      </c>
      <c r="F138" s="3" t="s">
        <v>13</v>
      </c>
      <c r="G138" s="3" t="s">
        <v>77</v>
      </c>
      <c r="H138" s="3" t="s">
        <v>213</v>
      </c>
      <c r="I138" s="3" t="s">
        <v>26</v>
      </c>
      <c r="J138" s="30">
        <f t="shared" si="78"/>
        <v>49760</v>
      </c>
      <c r="K138" s="30">
        <f t="shared" si="78"/>
        <v>49760</v>
      </c>
      <c r="L138" s="30">
        <f t="shared" si="78"/>
        <v>25140</v>
      </c>
      <c r="M138" s="92">
        <f t="shared" si="77"/>
        <v>50.522508038585215</v>
      </c>
    </row>
    <row r="139" spans="1:13" ht="30" x14ac:dyDescent="0.25">
      <c r="A139" s="89" t="s">
        <v>27</v>
      </c>
      <c r="B139" s="89"/>
      <c r="C139" s="89"/>
      <c r="D139" s="89"/>
      <c r="E139" s="93">
        <v>851</v>
      </c>
      <c r="F139" s="3" t="s">
        <v>13</v>
      </c>
      <c r="G139" s="3" t="s">
        <v>77</v>
      </c>
      <c r="H139" s="3" t="s">
        <v>213</v>
      </c>
      <c r="I139" s="3" t="s">
        <v>28</v>
      </c>
      <c r="J139" s="30">
        <f>'2.ВС'!J104</f>
        <v>49760</v>
      </c>
      <c r="K139" s="30">
        <f>'2.ВС'!K104</f>
        <v>49760</v>
      </c>
      <c r="L139" s="30">
        <f>'2.ВС'!L104</f>
        <v>25140</v>
      </c>
      <c r="M139" s="92">
        <f t="shared" si="77"/>
        <v>50.522508038585215</v>
      </c>
    </row>
    <row r="140" spans="1:13" ht="45" hidden="1" x14ac:dyDescent="0.25">
      <c r="A140" s="11" t="str">
        <f>'2.ВС'!A105</f>
        <v xml:space="preserve">Приобретение автомобильного транспорта общего пользования </v>
      </c>
      <c r="B140" s="89"/>
      <c r="C140" s="89"/>
      <c r="D140" s="89"/>
      <c r="E140" s="93"/>
      <c r="F140" s="3" t="s">
        <v>13</v>
      </c>
      <c r="G140" s="3" t="s">
        <v>77</v>
      </c>
      <c r="H140" s="3" t="s">
        <v>276</v>
      </c>
      <c r="I140" s="3"/>
      <c r="J140" s="30">
        <f t="shared" ref="J140:L141" si="79">J141</f>
        <v>0</v>
      </c>
      <c r="K140" s="30">
        <f t="shared" si="79"/>
        <v>0</v>
      </c>
      <c r="L140" s="30">
        <f t="shared" si="79"/>
        <v>0</v>
      </c>
      <c r="M140" s="92" t="e">
        <f t="shared" si="77"/>
        <v>#DIV/0!</v>
      </c>
    </row>
    <row r="141" spans="1:13" ht="60" hidden="1" x14ac:dyDescent="0.25">
      <c r="A141" s="11" t="str">
        <f>'2.ВС'!A106</f>
        <v>Закупка товаров, работ и услуг для обеспечения государственных (муниципальных) нужд</v>
      </c>
      <c r="B141" s="89"/>
      <c r="C141" s="89"/>
      <c r="D141" s="89"/>
      <c r="E141" s="93"/>
      <c r="F141" s="3" t="s">
        <v>13</v>
      </c>
      <c r="G141" s="3" t="s">
        <v>77</v>
      </c>
      <c r="H141" s="3" t="s">
        <v>276</v>
      </c>
      <c r="I141" s="3" t="s">
        <v>23</v>
      </c>
      <c r="J141" s="30">
        <f t="shared" si="79"/>
        <v>0</v>
      </c>
      <c r="K141" s="30">
        <f t="shared" si="79"/>
        <v>0</v>
      </c>
      <c r="L141" s="30">
        <f t="shared" si="79"/>
        <v>0</v>
      </c>
      <c r="M141" s="92" t="e">
        <f t="shared" si="77"/>
        <v>#DIV/0!</v>
      </c>
    </row>
    <row r="142" spans="1:13" ht="75" hidden="1" x14ac:dyDescent="0.25">
      <c r="A142" s="11" t="str">
        <f>'2.ВС'!A107</f>
        <v>Иные закупки товаров, работ и услуг для обеспечения государственных (муниципальных) нужд</v>
      </c>
      <c r="B142" s="89"/>
      <c r="C142" s="89"/>
      <c r="D142" s="89"/>
      <c r="E142" s="93"/>
      <c r="F142" s="3" t="s">
        <v>13</v>
      </c>
      <c r="G142" s="3" t="s">
        <v>77</v>
      </c>
      <c r="H142" s="3" t="s">
        <v>276</v>
      </c>
      <c r="I142" s="3" t="s">
        <v>24</v>
      </c>
      <c r="J142" s="30">
        <f>'2.ВС'!J107</f>
        <v>0</v>
      </c>
      <c r="K142" s="30">
        <f>'2.ВС'!K107</f>
        <v>0</v>
      </c>
      <c r="L142" s="30">
        <f>'2.ВС'!L107</f>
        <v>0</v>
      </c>
      <c r="M142" s="92" t="e">
        <f t="shared" si="77"/>
        <v>#DIV/0!</v>
      </c>
    </row>
    <row r="143" spans="1:13" s="32" customFormat="1" ht="28.5" x14ac:dyDescent="0.25">
      <c r="A143" s="25" t="s">
        <v>80</v>
      </c>
      <c r="B143" s="88"/>
      <c r="C143" s="88"/>
      <c r="D143" s="88"/>
      <c r="E143" s="12">
        <v>851</v>
      </c>
      <c r="F143" s="27" t="s">
        <v>13</v>
      </c>
      <c r="G143" s="27" t="s">
        <v>64</v>
      </c>
      <c r="H143" s="27"/>
      <c r="I143" s="27"/>
      <c r="J143" s="31">
        <f t="shared" ref="J143:L143" si="80">J144</f>
        <v>6747651.54</v>
      </c>
      <c r="K143" s="31">
        <f t="shared" si="80"/>
        <v>6747651.54</v>
      </c>
      <c r="L143" s="31">
        <f t="shared" si="80"/>
        <v>1155235.55</v>
      </c>
      <c r="M143" s="92">
        <f t="shared" si="77"/>
        <v>17.120557325045272</v>
      </c>
    </row>
    <row r="144" spans="1:13" ht="393.75" customHeight="1" x14ac:dyDescent="0.25">
      <c r="A144" s="21" t="s">
        <v>215</v>
      </c>
      <c r="B144" s="89"/>
      <c r="C144" s="89"/>
      <c r="D144" s="89"/>
      <c r="E144" s="93">
        <v>851</v>
      </c>
      <c r="F144" s="4" t="s">
        <v>13</v>
      </c>
      <c r="G144" s="4" t="s">
        <v>64</v>
      </c>
      <c r="H144" s="4" t="s">
        <v>214</v>
      </c>
      <c r="I144" s="4"/>
      <c r="J144" s="30">
        <f t="shared" ref="J144:L145" si="81">J145</f>
        <v>6747651.54</v>
      </c>
      <c r="K144" s="30">
        <f t="shared" si="81"/>
        <v>6747651.54</v>
      </c>
      <c r="L144" s="30">
        <f t="shared" si="81"/>
        <v>1155235.55</v>
      </c>
      <c r="M144" s="92">
        <f t="shared" si="77"/>
        <v>17.120557325045272</v>
      </c>
    </row>
    <row r="145" spans="1:13" ht="19.5" customHeight="1" x14ac:dyDescent="0.25">
      <c r="A145" s="94" t="s">
        <v>42</v>
      </c>
      <c r="B145" s="89"/>
      <c r="C145" s="89"/>
      <c r="D145" s="89"/>
      <c r="E145" s="93">
        <v>851</v>
      </c>
      <c r="F145" s="4" t="s">
        <v>13</v>
      </c>
      <c r="G145" s="4" t="s">
        <v>64</v>
      </c>
      <c r="H145" s="4" t="s">
        <v>214</v>
      </c>
      <c r="I145" s="3" t="s">
        <v>43</v>
      </c>
      <c r="J145" s="30">
        <f t="shared" si="81"/>
        <v>6747651.54</v>
      </c>
      <c r="K145" s="30">
        <f t="shared" si="81"/>
        <v>6747651.54</v>
      </c>
      <c r="L145" s="30">
        <f t="shared" si="81"/>
        <v>1155235.55</v>
      </c>
      <c r="M145" s="92">
        <f t="shared" si="77"/>
        <v>17.120557325045272</v>
      </c>
    </row>
    <row r="146" spans="1:13" ht="30" x14ac:dyDescent="0.25">
      <c r="A146" s="89" t="s">
        <v>81</v>
      </c>
      <c r="B146" s="89"/>
      <c r="C146" s="89"/>
      <c r="D146" s="89"/>
      <c r="E146" s="93">
        <v>851</v>
      </c>
      <c r="F146" s="4" t="s">
        <v>13</v>
      </c>
      <c r="G146" s="4" t="s">
        <v>64</v>
      </c>
      <c r="H146" s="4" t="s">
        <v>214</v>
      </c>
      <c r="I146" s="3" t="s">
        <v>82</v>
      </c>
      <c r="J146" s="30">
        <f>'2.ВС'!J111</f>
        <v>6747651.54</v>
      </c>
      <c r="K146" s="30">
        <f>'2.ВС'!K111</f>
        <v>6747651.54</v>
      </c>
      <c r="L146" s="30">
        <f>'2.ВС'!L111</f>
        <v>1155235.55</v>
      </c>
      <c r="M146" s="92">
        <f t="shared" si="77"/>
        <v>17.120557325045272</v>
      </c>
    </row>
    <row r="147" spans="1:13" s="32" customFormat="1" ht="30.75" customHeight="1" x14ac:dyDescent="0.25">
      <c r="A147" s="25" t="s">
        <v>83</v>
      </c>
      <c r="B147" s="88"/>
      <c r="C147" s="88"/>
      <c r="D147" s="88"/>
      <c r="E147" s="93">
        <v>851</v>
      </c>
      <c r="F147" s="27" t="s">
        <v>13</v>
      </c>
      <c r="G147" s="27" t="s">
        <v>84</v>
      </c>
      <c r="H147" s="27"/>
      <c r="I147" s="27"/>
      <c r="J147" s="31">
        <f t="shared" ref="J147:L147" si="82">J148+J153</f>
        <v>163029</v>
      </c>
      <c r="K147" s="31">
        <f t="shared" ref="K147" si="83">K148+K153</f>
        <v>163029</v>
      </c>
      <c r="L147" s="31">
        <f t="shared" si="82"/>
        <v>51084.249999999993</v>
      </c>
      <c r="M147" s="92">
        <f t="shared" si="77"/>
        <v>31.334455833011297</v>
      </c>
    </row>
    <row r="148" spans="1:13" ht="90.75" customHeight="1" x14ac:dyDescent="0.25">
      <c r="A148" s="21" t="s">
        <v>85</v>
      </c>
      <c r="B148" s="89"/>
      <c r="C148" s="89"/>
      <c r="D148" s="89"/>
      <c r="E148" s="93">
        <v>851</v>
      </c>
      <c r="F148" s="4" t="s">
        <v>13</v>
      </c>
      <c r="G148" s="4" t="s">
        <v>84</v>
      </c>
      <c r="H148" s="4" t="s">
        <v>86</v>
      </c>
      <c r="I148" s="4"/>
      <c r="J148" s="30">
        <f t="shared" ref="J148:L148" si="84">J149+J151</f>
        <v>163029</v>
      </c>
      <c r="K148" s="30">
        <f t="shared" ref="K148" si="85">K149+K151</f>
        <v>163029</v>
      </c>
      <c r="L148" s="30">
        <f t="shared" si="84"/>
        <v>51084.249999999993</v>
      </c>
      <c r="M148" s="92">
        <f t="shared" si="77"/>
        <v>31.334455833011297</v>
      </c>
    </row>
    <row r="149" spans="1:13" ht="136.5" customHeight="1" x14ac:dyDescent="0.25">
      <c r="A149" s="94" t="s">
        <v>16</v>
      </c>
      <c r="B149" s="89"/>
      <c r="C149" s="89"/>
      <c r="D149" s="89"/>
      <c r="E149" s="93">
        <v>851</v>
      </c>
      <c r="F149" s="4" t="s">
        <v>13</v>
      </c>
      <c r="G149" s="4" t="s">
        <v>84</v>
      </c>
      <c r="H149" s="4" t="s">
        <v>86</v>
      </c>
      <c r="I149" s="3" t="s">
        <v>18</v>
      </c>
      <c r="J149" s="30">
        <f t="shared" ref="J149:L149" si="86">J150</f>
        <v>125360</v>
      </c>
      <c r="K149" s="30">
        <f t="shared" si="86"/>
        <v>125360</v>
      </c>
      <c r="L149" s="30">
        <f t="shared" si="86"/>
        <v>46080.829999999994</v>
      </c>
      <c r="M149" s="92">
        <f t="shared" si="77"/>
        <v>36.7587986598596</v>
      </c>
    </row>
    <row r="150" spans="1:13" ht="45" x14ac:dyDescent="0.25">
      <c r="A150" s="94" t="s">
        <v>8</v>
      </c>
      <c r="B150" s="94"/>
      <c r="C150" s="94"/>
      <c r="D150" s="94"/>
      <c r="E150" s="93">
        <v>851</v>
      </c>
      <c r="F150" s="4" t="s">
        <v>13</v>
      </c>
      <c r="G150" s="4" t="s">
        <v>84</v>
      </c>
      <c r="H150" s="4" t="s">
        <v>86</v>
      </c>
      <c r="I150" s="3" t="s">
        <v>19</v>
      </c>
      <c r="J150" s="30">
        <f>'2.ВС'!J115</f>
        <v>125360</v>
      </c>
      <c r="K150" s="30">
        <f>'2.ВС'!K115</f>
        <v>125360</v>
      </c>
      <c r="L150" s="30">
        <f>'2.ВС'!L115</f>
        <v>46080.829999999994</v>
      </c>
      <c r="M150" s="92">
        <f t="shared" si="77"/>
        <v>36.7587986598596</v>
      </c>
    </row>
    <row r="151" spans="1:13" ht="60" x14ac:dyDescent="0.25">
      <c r="A151" s="89" t="s">
        <v>22</v>
      </c>
      <c r="B151" s="94"/>
      <c r="C151" s="94"/>
      <c r="D151" s="94"/>
      <c r="E151" s="93">
        <v>851</v>
      </c>
      <c r="F151" s="4" t="s">
        <v>13</v>
      </c>
      <c r="G151" s="4" t="s">
        <v>84</v>
      </c>
      <c r="H151" s="4" t="s">
        <v>86</v>
      </c>
      <c r="I151" s="3" t="s">
        <v>23</v>
      </c>
      <c r="J151" s="30">
        <f t="shared" ref="J151:L151" si="87">J152</f>
        <v>37669</v>
      </c>
      <c r="K151" s="30">
        <f t="shared" si="87"/>
        <v>37669</v>
      </c>
      <c r="L151" s="30">
        <f t="shared" si="87"/>
        <v>5003.42</v>
      </c>
      <c r="M151" s="92">
        <f t="shared" si="77"/>
        <v>13.282593113700921</v>
      </c>
    </row>
    <row r="152" spans="1:13" ht="60" customHeight="1" x14ac:dyDescent="0.25">
      <c r="A152" s="89" t="s">
        <v>9</v>
      </c>
      <c r="B152" s="89"/>
      <c r="C152" s="89"/>
      <c r="D152" s="89"/>
      <c r="E152" s="93">
        <v>851</v>
      </c>
      <c r="F152" s="4" t="s">
        <v>13</v>
      </c>
      <c r="G152" s="4" t="s">
        <v>84</v>
      </c>
      <c r="H152" s="4" t="s">
        <v>86</v>
      </c>
      <c r="I152" s="3" t="s">
        <v>24</v>
      </c>
      <c r="J152" s="30">
        <f>'2.ВС'!J117</f>
        <v>37669</v>
      </c>
      <c r="K152" s="30">
        <f>'2.ВС'!K117</f>
        <v>37669</v>
      </c>
      <c r="L152" s="30">
        <f>'2.ВС'!L117</f>
        <v>5003.42</v>
      </c>
      <c r="M152" s="92">
        <f t="shared" si="77"/>
        <v>13.282593113700921</v>
      </c>
    </row>
    <row r="153" spans="1:13" ht="75" hidden="1" x14ac:dyDescent="0.25">
      <c r="A153" s="11" t="s">
        <v>250</v>
      </c>
      <c r="B153" s="89"/>
      <c r="C153" s="89"/>
      <c r="D153" s="89"/>
      <c r="E153" s="93">
        <v>851</v>
      </c>
      <c r="F153" s="3" t="s">
        <v>13</v>
      </c>
      <c r="G153" s="4" t="s">
        <v>84</v>
      </c>
      <c r="H153" s="5" t="s">
        <v>251</v>
      </c>
      <c r="I153" s="3"/>
      <c r="J153" s="30">
        <f t="shared" ref="J153:L153" si="88">J154</f>
        <v>0</v>
      </c>
      <c r="K153" s="30">
        <f t="shared" si="88"/>
        <v>0</v>
      </c>
      <c r="L153" s="30">
        <f t="shared" si="88"/>
        <v>0</v>
      </c>
      <c r="M153" s="92" t="e">
        <f t="shared" si="77"/>
        <v>#DIV/0!</v>
      </c>
    </row>
    <row r="154" spans="1:13" ht="60" hidden="1" x14ac:dyDescent="0.25">
      <c r="A154" s="89" t="s">
        <v>22</v>
      </c>
      <c r="B154" s="89"/>
      <c r="C154" s="89"/>
      <c r="D154" s="89"/>
      <c r="E154" s="93">
        <v>851</v>
      </c>
      <c r="F154" s="3" t="s">
        <v>13</v>
      </c>
      <c r="G154" s="4" t="s">
        <v>84</v>
      </c>
      <c r="H154" s="5" t="s">
        <v>251</v>
      </c>
      <c r="I154" s="3" t="s">
        <v>23</v>
      </c>
      <c r="J154" s="30">
        <f t="shared" ref="J154:L154" si="89">J155</f>
        <v>0</v>
      </c>
      <c r="K154" s="30">
        <f t="shared" si="89"/>
        <v>0</v>
      </c>
      <c r="L154" s="30">
        <f t="shared" si="89"/>
        <v>0</v>
      </c>
      <c r="M154" s="92" t="e">
        <f t="shared" si="77"/>
        <v>#DIV/0!</v>
      </c>
    </row>
    <row r="155" spans="1:13" ht="75" hidden="1" x14ac:dyDescent="0.25">
      <c r="A155" s="89" t="s">
        <v>9</v>
      </c>
      <c r="B155" s="89"/>
      <c r="C155" s="89"/>
      <c r="D155" s="89"/>
      <c r="E155" s="93">
        <v>851</v>
      </c>
      <c r="F155" s="3" t="s">
        <v>13</v>
      </c>
      <c r="G155" s="4" t="s">
        <v>84</v>
      </c>
      <c r="H155" s="5" t="s">
        <v>251</v>
      </c>
      <c r="I155" s="3" t="s">
        <v>24</v>
      </c>
      <c r="J155" s="30">
        <f>'2.ВС'!J120</f>
        <v>0</v>
      </c>
      <c r="K155" s="30">
        <f>'2.ВС'!K120</f>
        <v>0</v>
      </c>
      <c r="L155" s="30">
        <f>'2.ВС'!L120</f>
        <v>0</v>
      </c>
      <c r="M155" s="92" t="e">
        <f t="shared" si="77"/>
        <v>#DIV/0!</v>
      </c>
    </row>
    <row r="156" spans="1:13" s="45" customFormat="1" x14ac:dyDescent="0.25">
      <c r="A156" s="49" t="s">
        <v>87</v>
      </c>
      <c r="B156" s="46"/>
      <c r="C156" s="46"/>
      <c r="D156" s="49"/>
      <c r="E156" s="50">
        <v>851</v>
      </c>
      <c r="F156" s="38" t="s">
        <v>35</v>
      </c>
      <c r="G156" s="38"/>
      <c r="H156" s="38"/>
      <c r="I156" s="23"/>
      <c r="J156" s="36">
        <f t="shared" ref="J156:L156" si="90">J157+J164</f>
        <v>3492201</v>
      </c>
      <c r="K156" s="36">
        <f t="shared" ref="K156" si="91">K157+K164</f>
        <v>3492201</v>
      </c>
      <c r="L156" s="36">
        <f t="shared" si="90"/>
        <v>216094.47999999998</v>
      </c>
      <c r="M156" s="92">
        <f t="shared" si="77"/>
        <v>6.1879164458174083</v>
      </c>
    </row>
    <row r="157" spans="1:13" s="32" customFormat="1" x14ac:dyDescent="0.25">
      <c r="A157" s="29" t="s">
        <v>88</v>
      </c>
      <c r="B157" s="88"/>
      <c r="C157" s="88"/>
      <c r="D157" s="37"/>
      <c r="E157" s="93">
        <v>851</v>
      </c>
      <c r="F157" s="33" t="s">
        <v>35</v>
      </c>
      <c r="G157" s="33" t="s">
        <v>11</v>
      </c>
      <c r="H157" s="33"/>
      <c r="I157" s="27"/>
      <c r="J157" s="31">
        <f t="shared" ref="J157:L157" si="92">J158+J161</f>
        <v>176601</v>
      </c>
      <c r="K157" s="31">
        <f t="shared" ref="K157" si="93">K158+K161</f>
        <v>176601</v>
      </c>
      <c r="L157" s="31">
        <f t="shared" si="92"/>
        <v>65494.479999999996</v>
      </c>
      <c r="M157" s="92">
        <f t="shared" si="77"/>
        <v>37.086132015107495</v>
      </c>
    </row>
    <row r="158" spans="1:13" s="32" customFormat="1" ht="105" x14ac:dyDescent="0.25">
      <c r="A158" s="21" t="s">
        <v>89</v>
      </c>
      <c r="B158" s="89"/>
      <c r="C158" s="89"/>
      <c r="D158" s="35"/>
      <c r="E158" s="93">
        <v>851</v>
      </c>
      <c r="F158" s="4" t="s">
        <v>35</v>
      </c>
      <c r="G158" s="4" t="s">
        <v>11</v>
      </c>
      <c r="H158" s="4" t="s">
        <v>90</v>
      </c>
      <c r="I158" s="3"/>
      <c r="J158" s="30">
        <f t="shared" ref="J158:L162" si="94">J159</f>
        <v>91000</v>
      </c>
      <c r="K158" s="30">
        <f t="shared" si="94"/>
        <v>91000</v>
      </c>
      <c r="L158" s="30">
        <f t="shared" si="94"/>
        <v>29769.63</v>
      </c>
      <c r="M158" s="92">
        <f t="shared" si="77"/>
        <v>32.713879120879128</v>
      </c>
    </row>
    <row r="159" spans="1:13" s="32" customFormat="1" ht="60" x14ac:dyDescent="0.25">
      <c r="A159" s="89" t="s">
        <v>22</v>
      </c>
      <c r="B159" s="89"/>
      <c r="C159" s="89"/>
      <c r="D159" s="89"/>
      <c r="E159" s="93">
        <v>851</v>
      </c>
      <c r="F159" s="4" t="s">
        <v>35</v>
      </c>
      <c r="G159" s="4" t="s">
        <v>11</v>
      </c>
      <c r="H159" s="4" t="s">
        <v>90</v>
      </c>
      <c r="I159" s="3" t="s">
        <v>23</v>
      </c>
      <c r="J159" s="30">
        <f t="shared" si="94"/>
        <v>91000</v>
      </c>
      <c r="K159" s="30">
        <f t="shared" si="94"/>
        <v>91000</v>
      </c>
      <c r="L159" s="30">
        <f t="shared" si="94"/>
        <v>29769.63</v>
      </c>
      <c r="M159" s="92">
        <f t="shared" si="77"/>
        <v>32.713879120879128</v>
      </c>
    </row>
    <row r="160" spans="1:13" s="32" customFormat="1" ht="61.5" customHeight="1" x14ac:dyDescent="0.25">
      <c r="A160" s="89" t="s">
        <v>9</v>
      </c>
      <c r="B160" s="89"/>
      <c r="C160" s="89"/>
      <c r="D160" s="89"/>
      <c r="E160" s="93">
        <v>851</v>
      </c>
      <c r="F160" s="4" t="s">
        <v>35</v>
      </c>
      <c r="G160" s="4" t="s">
        <v>11</v>
      </c>
      <c r="H160" s="4" t="s">
        <v>90</v>
      </c>
      <c r="I160" s="3" t="s">
        <v>24</v>
      </c>
      <c r="J160" s="30">
        <f>'2.ВС'!J125</f>
        <v>91000</v>
      </c>
      <c r="K160" s="30">
        <f>'2.ВС'!K125</f>
        <v>91000</v>
      </c>
      <c r="L160" s="30">
        <f>'2.ВС'!L125</f>
        <v>29769.63</v>
      </c>
      <c r="M160" s="92">
        <f t="shared" si="77"/>
        <v>32.713879120879128</v>
      </c>
    </row>
    <row r="161" spans="1:13" s="32" customFormat="1" ht="212.25" customHeight="1" x14ac:dyDescent="0.25">
      <c r="A161" s="21" t="s">
        <v>91</v>
      </c>
      <c r="B161" s="89"/>
      <c r="C161" s="89"/>
      <c r="D161" s="89"/>
      <c r="E161" s="93">
        <v>851</v>
      </c>
      <c r="F161" s="4" t="s">
        <v>35</v>
      </c>
      <c r="G161" s="4" t="s">
        <v>11</v>
      </c>
      <c r="H161" s="4" t="s">
        <v>92</v>
      </c>
      <c r="I161" s="3"/>
      <c r="J161" s="30">
        <f t="shared" si="94"/>
        <v>85601</v>
      </c>
      <c r="K161" s="30">
        <f t="shared" si="94"/>
        <v>85601</v>
      </c>
      <c r="L161" s="30">
        <f t="shared" si="94"/>
        <v>35724.85</v>
      </c>
      <c r="M161" s="92">
        <f t="shared" si="77"/>
        <v>41.734150301982453</v>
      </c>
    </row>
    <row r="162" spans="1:13" s="32" customFormat="1" ht="18" customHeight="1" x14ac:dyDescent="0.25">
      <c r="A162" s="94" t="s">
        <v>42</v>
      </c>
      <c r="B162" s="89"/>
      <c r="C162" s="89"/>
      <c r="D162" s="89"/>
      <c r="E162" s="93">
        <v>851</v>
      </c>
      <c r="F162" s="4" t="s">
        <v>35</v>
      </c>
      <c r="G162" s="4" t="s">
        <v>11</v>
      </c>
      <c r="H162" s="4" t="s">
        <v>92</v>
      </c>
      <c r="I162" s="3" t="s">
        <v>43</v>
      </c>
      <c r="J162" s="30">
        <f t="shared" si="94"/>
        <v>85601</v>
      </c>
      <c r="K162" s="30">
        <f t="shared" si="94"/>
        <v>85601</v>
      </c>
      <c r="L162" s="30">
        <f t="shared" si="94"/>
        <v>35724.85</v>
      </c>
      <c r="M162" s="92">
        <f t="shared" si="77"/>
        <v>41.734150301982453</v>
      </c>
    </row>
    <row r="163" spans="1:13" s="32" customFormat="1" ht="30" x14ac:dyDescent="0.25">
      <c r="A163" s="89" t="s">
        <v>81</v>
      </c>
      <c r="B163" s="89"/>
      <c r="C163" s="89"/>
      <c r="D163" s="89"/>
      <c r="E163" s="93">
        <v>851</v>
      </c>
      <c r="F163" s="4" t="s">
        <v>35</v>
      </c>
      <c r="G163" s="4" t="s">
        <v>11</v>
      </c>
      <c r="H163" s="4" t="s">
        <v>92</v>
      </c>
      <c r="I163" s="3" t="s">
        <v>82</v>
      </c>
      <c r="J163" s="30">
        <f>'2.ВС'!J128</f>
        <v>85601</v>
      </c>
      <c r="K163" s="30">
        <f>'2.ВС'!K128</f>
        <v>85601</v>
      </c>
      <c r="L163" s="30">
        <f>'2.ВС'!L128</f>
        <v>35724.85</v>
      </c>
      <c r="M163" s="92">
        <f t="shared" si="77"/>
        <v>41.734150301982453</v>
      </c>
    </row>
    <row r="164" spans="1:13" s="32" customFormat="1" x14ac:dyDescent="0.25">
      <c r="A164" s="37" t="s">
        <v>93</v>
      </c>
      <c r="B164" s="88"/>
      <c r="C164" s="88"/>
      <c r="D164" s="37"/>
      <c r="E164" s="93">
        <v>851</v>
      </c>
      <c r="F164" s="33" t="s">
        <v>35</v>
      </c>
      <c r="G164" s="33" t="s">
        <v>56</v>
      </c>
      <c r="H164" s="33"/>
      <c r="I164" s="27"/>
      <c r="J164" s="31">
        <f t="shared" ref="J164:L164" si="95">J165+J168+J171+J174+J177</f>
        <v>3315600</v>
      </c>
      <c r="K164" s="31">
        <f t="shared" ref="K164" si="96">K165+K168+K171+K174+K177</f>
        <v>3315600</v>
      </c>
      <c r="L164" s="31">
        <f t="shared" si="95"/>
        <v>150600</v>
      </c>
      <c r="M164" s="92">
        <f t="shared" si="77"/>
        <v>4.5421643141512851</v>
      </c>
    </row>
    <row r="165" spans="1:13" ht="60.75" customHeight="1" x14ac:dyDescent="0.25">
      <c r="A165" s="21" t="s">
        <v>98</v>
      </c>
      <c r="B165" s="89"/>
      <c r="C165" s="89"/>
      <c r="D165" s="35"/>
      <c r="E165" s="93">
        <v>851</v>
      </c>
      <c r="F165" s="4" t="s">
        <v>35</v>
      </c>
      <c r="G165" s="4" t="s">
        <v>56</v>
      </c>
      <c r="H165" s="4" t="s">
        <v>99</v>
      </c>
      <c r="I165" s="3"/>
      <c r="J165" s="30">
        <f t="shared" ref="J165:L168" si="97">J166</f>
        <v>3215000</v>
      </c>
      <c r="K165" s="30">
        <f t="shared" si="97"/>
        <v>3215000</v>
      </c>
      <c r="L165" s="30">
        <f t="shared" si="97"/>
        <v>125000</v>
      </c>
      <c r="M165" s="92">
        <f t="shared" si="77"/>
        <v>3.8880248833592534</v>
      </c>
    </row>
    <row r="166" spans="1:13" ht="60" x14ac:dyDescent="0.25">
      <c r="A166" s="89" t="s">
        <v>94</v>
      </c>
      <c r="B166" s="89"/>
      <c r="C166" s="89"/>
      <c r="D166" s="35"/>
      <c r="E166" s="93">
        <v>851</v>
      </c>
      <c r="F166" s="4" t="s">
        <v>35</v>
      </c>
      <c r="G166" s="4" t="s">
        <v>56</v>
      </c>
      <c r="H166" s="4" t="s">
        <v>99</v>
      </c>
      <c r="I166" s="3" t="s">
        <v>95</v>
      </c>
      <c r="J166" s="30">
        <f t="shared" si="97"/>
        <v>3215000</v>
      </c>
      <c r="K166" s="30">
        <f t="shared" si="97"/>
        <v>3215000</v>
      </c>
      <c r="L166" s="30">
        <f t="shared" si="97"/>
        <v>125000</v>
      </c>
      <c r="M166" s="92">
        <f t="shared" si="77"/>
        <v>3.8880248833592534</v>
      </c>
    </row>
    <row r="167" spans="1:13" x14ac:dyDescent="0.25">
      <c r="A167" s="89" t="s">
        <v>96</v>
      </c>
      <c r="B167" s="89"/>
      <c r="C167" s="89"/>
      <c r="D167" s="35"/>
      <c r="E167" s="93">
        <v>851</v>
      </c>
      <c r="F167" s="4" t="s">
        <v>35</v>
      </c>
      <c r="G167" s="4" t="s">
        <v>56</v>
      </c>
      <c r="H167" s="4" t="s">
        <v>99</v>
      </c>
      <c r="I167" s="3" t="s">
        <v>97</v>
      </c>
      <c r="J167" s="30">
        <f>'2.ВС'!J132</f>
        <v>3215000</v>
      </c>
      <c r="K167" s="30">
        <f>'2.ВС'!K132</f>
        <v>3215000</v>
      </c>
      <c r="L167" s="30">
        <f>'2.ВС'!L132</f>
        <v>125000</v>
      </c>
      <c r="M167" s="92">
        <f t="shared" si="77"/>
        <v>3.8880248833592534</v>
      </c>
    </row>
    <row r="168" spans="1:13" ht="30" x14ac:dyDescent="0.25">
      <c r="A168" s="11" t="s">
        <v>254</v>
      </c>
      <c r="B168" s="89"/>
      <c r="C168" s="89"/>
      <c r="D168" s="35"/>
      <c r="E168" s="93"/>
      <c r="F168" s="4" t="s">
        <v>35</v>
      </c>
      <c r="G168" s="4" t="s">
        <v>56</v>
      </c>
      <c r="H168" s="4" t="s">
        <v>255</v>
      </c>
      <c r="I168" s="3"/>
      <c r="J168" s="30">
        <f t="shared" si="97"/>
        <v>100000</v>
      </c>
      <c r="K168" s="30">
        <f t="shared" si="97"/>
        <v>100000</v>
      </c>
      <c r="L168" s="30">
        <f t="shared" si="97"/>
        <v>25000</v>
      </c>
      <c r="M168" s="92">
        <f t="shared" si="77"/>
        <v>25</v>
      </c>
    </row>
    <row r="169" spans="1:13" ht="60" x14ac:dyDescent="0.25">
      <c r="A169" s="89" t="s">
        <v>22</v>
      </c>
      <c r="B169" s="89"/>
      <c r="C169" s="89"/>
      <c r="D169" s="35"/>
      <c r="E169" s="93"/>
      <c r="F169" s="4" t="s">
        <v>35</v>
      </c>
      <c r="G169" s="4" t="s">
        <v>56</v>
      </c>
      <c r="H169" s="4" t="s">
        <v>255</v>
      </c>
      <c r="I169" s="3" t="s">
        <v>23</v>
      </c>
      <c r="J169" s="30">
        <f t="shared" ref="J169:L169" si="98">J170</f>
        <v>100000</v>
      </c>
      <c r="K169" s="30">
        <f t="shared" si="98"/>
        <v>100000</v>
      </c>
      <c r="L169" s="30">
        <f t="shared" si="98"/>
        <v>25000</v>
      </c>
      <c r="M169" s="92">
        <f t="shared" si="77"/>
        <v>25</v>
      </c>
    </row>
    <row r="170" spans="1:13" ht="60.75" customHeight="1" x14ac:dyDescent="0.25">
      <c r="A170" s="89" t="s">
        <v>9</v>
      </c>
      <c r="B170" s="89"/>
      <c r="C170" s="89"/>
      <c r="D170" s="35"/>
      <c r="E170" s="93"/>
      <c r="F170" s="4" t="s">
        <v>35</v>
      </c>
      <c r="G170" s="4" t="s">
        <v>56</v>
      </c>
      <c r="H170" s="4" t="s">
        <v>255</v>
      </c>
      <c r="I170" s="3" t="s">
        <v>24</v>
      </c>
      <c r="J170" s="30">
        <f>'2.ВС'!J135</f>
        <v>100000</v>
      </c>
      <c r="K170" s="30">
        <f>'2.ВС'!K135</f>
        <v>100000</v>
      </c>
      <c r="L170" s="30">
        <f>'2.ВС'!L135</f>
        <v>25000</v>
      </c>
      <c r="M170" s="92">
        <f t="shared" si="77"/>
        <v>25</v>
      </c>
    </row>
    <row r="171" spans="1:13" s="32" customFormat="1" ht="155.25" customHeight="1" x14ac:dyDescent="0.25">
      <c r="A171" s="21" t="s">
        <v>100</v>
      </c>
      <c r="B171" s="89"/>
      <c r="C171" s="89"/>
      <c r="D171" s="89"/>
      <c r="E171" s="93">
        <v>851</v>
      </c>
      <c r="F171" s="4" t="s">
        <v>35</v>
      </c>
      <c r="G171" s="4" t="s">
        <v>56</v>
      </c>
      <c r="H171" s="4" t="s">
        <v>216</v>
      </c>
      <c r="I171" s="3"/>
      <c r="J171" s="30">
        <f t="shared" ref="J171:L172" si="99">J172</f>
        <v>600</v>
      </c>
      <c r="K171" s="30">
        <f t="shared" si="99"/>
        <v>600</v>
      </c>
      <c r="L171" s="30">
        <f t="shared" si="99"/>
        <v>600</v>
      </c>
      <c r="M171" s="92">
        <f t="shared" si="77"/>
        <v>100</v>
      </c>
    </row>
    <row r="172" spans="1:13" s="32" customFormat="1" ht="18.75" customHeight="1" x14ac:dyDescent="0.25">
      <c r="A172" s="94" t="s">
        <v>42</v>
      </c>
      <c r="B172" s="89"/>
      <c r="C172" s="89"/>
      <c r="D172" s="89"/>
      <c r="E172" s="93">
        <v>851</v>
      </c>
      <c r="F172" s="4" t="s">
        <v>35</v>
      </c>
      <c r="G172" s="4" t="s">
        <v>56</v>
      </c>
      <c r="H172" s="4" t="s">
        <v>216</v>
      </c>
      <c r="I172" s="3" t="s">
        <v>43</v>
      </c>
      <c r="J172" s="30">
        <f t="shared" si="99"/>
        <v>600</v>
      </c>
      <c r="K172" s="30">
        <f t="shared" si="99"/>
        <v>600</v>
      </c>
      <c r="L172" s="30">
        <f t="shared" si="99"/>
        <v>600</v>
      </c>
      <c r="M172" s="92">
        <f t="shared" si="77"/>
        <v>100</v>
      </c>
    </row>
    <row r="173" spans="1:13" s="32" customFormat="1" ht="30" x14ac:dyDescent="0.25">
      <c r="A173" s="89" t="s">
        <v>81</v>
      </c>
      <c r="B173" s="89"/>
      <c r="C173" s="89"/>
      <c r="D173" s="89"/>
      <c r="E173" s="93">
        <v>851</v>
      </c>
      <c r="F173" s="4" t="s">
        <v>35</v>
      </c>
      <c r="G173" s="4" t="s">
        <v>56</v>
      </c>
      <c r="H173" s="4" t="s">
        <v>216</v>
      </c>
      <c r="I173" s="3" t="s">
        <v>82</v>
      </c>
      <c r="J173" s="30">
        <f>'2.ВС'!J138</f>
        <v>600</v>
      </c>
      <c r="K173" s="30">
        <f>'2.ВС'!K138</f>
        <v>600</v>
      </c>
      <c r="L173" s="30">
        <f>'2.ВС'!L138</f>
        <v>600</v>
      </c>
      <c r="M173" s="92">
        <f t="shared" si="77"/>
        <v>100</v>
      </c>
    </row>
    <row r="174" spans="1:13" s="32" customFormat="1" ht="30" hidden="1" x14ac:dyDescent="0.25">
      <c r="A174" s="21" t="s">
        <v>234</v>
      </c>
      <c r="B174" s="89"/>
      <c r="C174" s="89"/>
      <c r="D174" s="89"/>
      <c r="E174" s="93">
        <v>851</v>
      </c>
      <c r="F174" s="4" t="s">
        <v>35</v>
      </c>
      <c r="G174" s="4" t="s">
        <v>56</v>
      </c>
      <c r="H174" s="4" t="s">
        <v>219</v>
      </c>
      <c r="I174" s="3"/>
      <c r="J174" s="30">
        <f t="shared" ref="J174:L175" si="100">J175</f>
        <v>0</v>
      </c>
      <c r="K174" s="30">
        <f t="shared" si="100"/>
        <v>0</v>
      </c>
      <c r="L174" s="30">
        <f t="shared" si="100"/>
        <v>0</v>
      </c>
      <c r="M174" s="92" t="e">
        <f t="shared" si="77"/>
        <v>#DIV/0!</v>
      </c>
    </row>
    <row r="175" spans="1:13" s="32" customFormat="1" ht="60" hidden="1" x14ac:dyDescent="0.25">
      <c r="A175" s="89" t="s">
        <v>94</v>
      </c>
      <c r="B175" s="89"/>
      <c r="C175" s="89"/>
      <c r="D175" s="89"/>
      <c r="E175" s="93">
        <v>851</v>
      </c>
      <c r="F175" s="4" t="s">
        <v>35</v>
      </c>
      <c r="G175" s="4" t="s">
        <v>56</v>
      </c>
      <c r="H175" s="4" t="s">
        <v>219</v>
      </c>
      <c r="I175" s="3" t="s">
        <v>95</v>
      </c>
      <c r="J175" s="30">
        <f t="shared" si="100"/>
        <v>0</v>
      </c>
      <c r="K175" s="30">
        <f t="shared" si="100"/>
        <v>0</v>
      </c>
      <c r="L175" s="30">
        <f t="shared" si="100"/>
        <v>0</v>
      </c>
      <c r="M175" s="92" t="e">
        <f t="shared" si="77"/>
        <v>#DIV/0!</v>
      </c>
    </row>
    <row r="176" spans="1:13" s="32" customFormat="1" hidden="1" x14ac:dyDescent="0.25">
      <c r="A176" s="89" t="s">
        <v>96</v>
      </c>
      <c r="B176" s="89"/>
      <c r="C176" s="89"/>
      <c r="D176" s="89"/>
      <c r="E176" s="93">
        <v>851</v>
      </c>
      <c r="F176" s="4" t="s">
        <v>35</v>
      </c>
      <c r="G176" s="4" t="s">
        <v>56</v>
      </c>
      <c r="H176" s="4" t="s">
        <v>219</v>
      </c>
      <c r="I176" s="3" t="s">
        <v>97</v>
      </c>
      <c r="J176" s="30">
        <f>'2.ВС'!J141</f>
        <v>0</v>
      </c>
      <c r="K176" s="30">
        <f>'2.ВС'!K141</f>
        <v>0</v>
      </c>
      <c r="L176" s="30">
        <f>'2.ВС'!L141</f>
        <v>0</v>
      </c>
      <c r="M176" s="92" t="e">
        <f t="shared" si="77"/>
        <v>#DIV/0!</v>
      </c>
    </row>
    <row r="177" spans="1:15" ht="75" hidden="1" x14ac:dyDescent="0.25">
      <c r="A177" s="21" t="s">
        <v>239</v>
      </c>
      <c r="B177" s="89"/>
      <c r="C177" s="89"/>
      <c r="D177" s="35"/>
      <c r="E177" s="93">
        <v>851</v>
      </c>
      <c r="F177" s="4" t="s">
        <v>35</v>
      </c>
      <c r="G177" s="4" t="s">
        <v>56</v>
      </c>
      <c r="H177" s="4" t="s">
        <v>101</v>
      </c>
      <c r="I177" s="3"/>
      <c r="J177" s="30">
        <f t="shared" ref="J177:L178" si="101">J178</f>
        <v>0</v>
      </c>
      <c r="K177" s="30">
        <f t="shared" si="101"/>
        <v>0</v>
      </c>
      <c r="L177" s="30">
        <f t="shared" si="101"/>
        <v>0</v>
      </c>
      <c r="M177" s="92" t="e">
        <f t="shared" si="77"/>
        <v>#DIV/0!</v>
      </c>
    </row>
    <row r="178" spans="1:15" ht="60" hidden="1" x14ac:dyDescent="0.25">
      <c r="A178" s="89" t="s">
        <v>94</v>
      </c>
      <c r="B178" s="89"/>
      <c r="C178" s="89"/>
      <c r="D178" s="35"/>
      <c r="E178" s="93">
        <v>851</v>
      </c>
      <c r="F178" s="4" t="s">
        <v>35</v>
      </c>
      <c r="G178" s="4" t="s">
        <v>56</v>
      </c>
      <c r="H178" s="4" t="s">
        <v>101</v>
      </c>
      <c r="I178" s="3" t="s">
        <v>95</v>
      </c>
      <c r="J178" s="30">
        <f t="shared" si="101"/>
        <v>0</v>
      </c>
      <c r="K178" s="30">
        <f t="shared" si="101"/>
        <v>0</v>
      </c>
      <c r="L178" s="30">
        <f t="shared" si="101"/>
        <v>0</v>
      </c>
      <c r="M178" s="92" t="e">
        <f t="shared" si="77"/>
        <v>#DIV/0!</v>
      </c>
    </row>
    <row r="179" spans="1:15" hidden="1" x14ac:dyDescent="0.25">
      <c r="A179" s="89" t="s">
        <v>96</v>
      </c>
      <c r="B179" s="89"/>
      <c r="C179" s="89"/>
      <c r="D179" s="35"/>
      <c r="E179" s="93">
        <v>851</v>
      </c>
      <c r="F179" s="4" t="s">
        <v>35</v>
      </c>
      <c r="G179" s="4" t="s">
        <v>56</v>
      </c>
      <c r="H179" s="4" t="s">
        <v>101</v>
      </c>
      <c r="I179" s="3" t="s">
        <v>97</v>
      </c>
      <c r="J179" s="30">
        <f>'2.ВС'!J144</f>
        <v>0</v>
      </c>
      <c r="K179" s="30">
        <f>'2.ВС'!K144</f>
        <v>0</v>
      </c>
      <c r="L179" s="30">
        <f>'2.ВС'!L144</f>
        <v>0</v>
      </c>
      <c r="M179" s="92" t="e">
        <f t="shared" si="77"/>
        <v>#DIV/0!</v>
      </c>
    </row>
    <row r="180" spans="1:15" s="45" customFormat="1" x14ac:dyDescent="0.25">
      <c r="A180" s="22" t="s">
        <v>102</v>
      </c>
      <c r="B180" s="46"/>
      <c r="C180" s="46"/>
      <c r="D180" s="46"/>
      <c r="E180" s="93">
        <v>852</v>
      </c>
      <c r="F180" s="23" t="s">
        <v>103</v>
      </c>
      <c r="G180" s="23"/>
      <c r="H180" s="23"/>
      <c r="I180" s="23"/>
      <c r="J180" s="36">
        <f t="shared" ref="J180:L180" si="102">J181+J200+J234+J250+J256</f>
        <v>165081164</v>
      </c>
      <c r="K180" s="36">
        <f t="shared" si="102"/>
        <v>178593272.90000001</v>
      </c>
      <c r="L180" s="36">
        <f t="shared" si="102"/>
        <v>85881784.580000013</v>
      </c>
      <c r="M180" s="92">
        <f t="shared" si="77"/>
        <v>52.023975660845231</v>
      </c>
      <c r="O180" s="45">
        <v>178593272.90000001</v>
      </c>
    </row>
    <row r="181" spans="1:15" s="32" customFormat="1" ht="18.75" customHeight="1" x14ac:dyDescent="0.25">
      <c r="A181" s="25" t="s">
        <v>154</v>
      </c>
      <c r="B181" s="88"/>
      <c r="C181" s="88"/>
      <c r="D181" s="88"/>
      <c r="E181" s="93">
        <v>852</v>
      </c>
      <c r="F181" s="27" t="s">
        <v>103</v>
      </c>
      <c r="G181" s="27" t="s">
        <v>11</v>
      </c>
      <c r="H181" s="27"/>
      <c r="I181" s="27"/>
      <c r="J181" s="31">
        <f t="shared" ref="J181:L181" si="103">J182+J191+J185+J188+J194+J197</f>
        <v>40645842</v>
      </c>
      <c r="K181" s="31">
        <f t="shared" ref="K181" si="104">K182+K191+K185+K188+K194+K197</f>
        <v>40645842</v>
      </c>
      <c r="L181" s="31">
        <f t="shared" si="103"/>
        <v>20864931</v>
      </c>
      <c r="M181" s="92">
        <f t="shared" si="77"/>
        <v>51.333494333811558</v>
      </c>
      <c r="O181" s="85">
        <f>K180-O180</f>
        <v>0</v>
      </c>
    </row>
    <row r="182" spans="1:15" s="32" customFormat="1" ht="105" customHeight="1" x14ac:dyDescent="0.25">
      <c r="A182" s="21" t="s">
        <v>159</v>
      </c>
      <c r="B182" s="88"/>
      <c r="C182" s="88"/>
      <c r="D182" s="88"/>
      <c r="E182" s="93">
        <v>852</v>
      </c>
      <c r="F182" s="3" t="s">
        <v>103</v>
      </c>
      <c r="G182" s="3" t="s">
        <v>11</v>
      </c>
      <c r="H182" s="3" t="s">
        <v>160</v>
      </c>
      <c r="I182" s="3"/>
      <c r="J182" s="30">
        <f t="shared" ref="J182:L183" si="105">J183</f>
        <v>28428452</v>
      </c>
      <c r="K182" s="30">
        <f t="shared" si="105"/>
        <v>28428452</v>
      </c>
      <c r="L182" s="30">
        <f t="shared" si="105"/>
        <v>14226842</v>
      </c>
      <c r="M182" s="92">
        <f t="shared" si="77"/>
        <v>50.044378075879756</v>
      </c>
    </row>
    <row r="183" spans="1:15" s="32" customFormat="1" ht="75" x14ac:dyDescent="0.25">
      <c r="A183" s="89" t="s">
        <v>53</v>
      </c>
      <c r="B183" s="88"/>
      <c r="C183" s="88"/>
      <c r="D183" s="88"/>
      <c r="E183" s="93">
        <v>852</v>
      </c>
      <c r="F183" s="3" t="s">
        <v>103</v>
      </c>
      <c r="G183" s="3" t="s">
        <v>11</v>
      </c>
      <c r="H183" s="3" t="s">
        <v>160</v>
      </c>
      <c r="I183" s="3" t="s">
        <v>109</v>
      </c>
      <c r="J183" s="30">
        <f t="shared" si="105"/>
        <v>28428452</v>
      </c>
      <c r="K183" s="30">
        <f t="shared" si="105"/>
        <v>28428452</v>
      </c>
      <c r="L183" s="30">
        <f t="shared" si="105"/>
        <v>14226842</v>
      </c>
      <c r="M183" s="92">
        <f t="shared" si="77"/>
        <v>50.044378075879756</v>
      </c>
    </row>
    <row r="184" spans="1:15" s="32" customFormat="1" ht="30" x14ac:dyDescent="0.25">
      <c r="A184" s="89" t="s">
        <v>110</v>
      </c>
      <c r="B184" s="89"/>
      <c r="C184" s="89"/>
      <c r="D184" s="89"/>
      <c r="E184" s="93">
        <v>852</v>
      </c>
      <c r="F184" s="3" t="s">
        <v>103</v>
      </c>
      <c r="G184" s="3" t="s">
        <v>11</v>
      </c>
      <c r="H184" s="3" t="s">
        <v>160</v>
      </c>
      <c r="I184" s="3" t="s">
        <v>111</v>
      </c>
      <c r="J184" s="30">
        <f>'2.ВС'!J242</f>
        <v>28428452</v>
      </c>
      <c r="K184" s="30">
        <f>'2.ВС'!K242</f>
        <v>28428452</v>
      </c>
      <c r="L184" s="30">
        <f>'2.ВС'!L242</f>
        <v>14226842</v>
      </c>
      <c r="M184" s="92">
        <f t="shared" si="77"/>
        <v>50.044378075879756</v>
      </c>
    </row>
    <row r="185" spans="1:15" s="2" customFormat="1" ht="34.5" customHeight="1" x14ac:dyDescent="0.25">
      <c r="A185" s="21" t="s">
        <v>155</v>
      </c>
      <c r="B185" s="89"/>
      <c r="C185" s="89"/>
      <c r="D185" s="94"/>
      <c r="E185" s="93">
        <v>852</v>
      </c>
      <c r="F185" s="4" t="s">
        <v>103</v>
      </c>
      <c r="G185" s="4" t="s">
        <v>11</v>
      </c>
      <c r="H185" s="4" t="s">
        <v>156</v>
      </c>
      <c r="I185" s="4"/>
      <c r="J185" s="30">
        <f t="shared" ref="J185:L186" si="106">J186</f>
        <v>8255900</v>
      </c>
      <c r="K185" s="30">
        <f t="shared" si="106"/>
        <v>8255900</v>
      </c>
      <c r="L185" s="30">
        <f t="shared" si="106"/>
        <v>4664504</v>
      </c>
      <c r="M185" s="92">
        <f t="shared" si="77"/>
        <v>56.499037052289879</v>
      </c>
    </row>
    <row r="186" spans="1:15" s="2" customFormat="1" ht="75" x14ac:dyDescent="0.25">
      <c r="A186" s="89" t="s">
        <v>53</v>
      </c>
      <c r="B186" s="89"/>
      <c r="C186" s="89"/>
      <c r="D186" s="89"/>
      <c r="E186" s="93">
        <v>852</v>
      </c>
      <c r="F186" s="4" t="s">
        <v>103</v>
      </c>
      <c r="G186" s="4" t="s">
        <v>11</v>
      </c>
      <c r="H186" s="4" t="s">
        <v>156</v>
      </c>
      <c r="I186" s="4" t="s">
        <v>109</v>
      </c>
      <c r="J186" s="30">
        <f t="shared" si="106"/>
        <v>8255900</v>
      </c>
      <c r="K186" s="30">
        <f t="shared" si="106"/>
        <v>8255900</v>
      </c>
      <c r="L186" s="30">
        <f t="shared" si="106"/>
        <v>4664504</v>
      </c>
      <c r="M186" s="92">
        <f t="shared" si="77"/>
        <v>56.499037052289879</v>
      </c>
    </row>
    <row r="187" spans="1:15" s="2" customFormat="1" ht="30" x14ac:dyDescent="0.25">
      <c r="A187" s="89" t="s">
        <v>110</v>
      </c>
      <c r="B187" s="89"/>
      <c r="C187" s="89"/>
      <c r="D187" s="89"/>
      <c r="E187" s="93">
        <v>852</v>
      </c>
      <c r="F187" s="4" t="s">
        <v>103</v>
      </c>
      <c r="G187" s="4" t="s">
        <v>11</v>
      </c>
      <c r="H187" s="4" t="s">
        <v>156</v>
      </c>
      <c r="I187" s="3" t="s">
        <v>111</v>
      </c>
      <c r="J187" s="30">
        <f>'2.ВС'!J245</f>
        <v>8255900</v>
      </c>
      <c r="K187" s="30">
        <f>'2.ВС'!K245</f>
        <v>8255900</v>
      </c>
      <c r="L187" s="30">
        <f>'2.ВС'!L245</f>
        <v>4664504</v>
      </c>
      <c r="M187" s="92">
        <f t="shared" si="77"/>
        <v>56.499037052289879</v>
      </c>
    </row>
    <row r="188" spans="1:15" s="32" customFormat="1" ht="30" x14ac:dyDescent="0.25">
      <c r="A188" s="21" t="s">
        <v>161</v>
      </c>
      <c r="B188" s="88"/>
      <c r="C188" s="88"/>
      <c r="D188" s="88"/>
      <c r="E188" s="93">
        <v>852</v>
      </c>
      <c r="F188" s="3" t="s">
        <v>103</v>
      </c>
      <c r="G188" s="3" t="s">
        <v>11</v>
      </c>
      <c r="H188" s="3" t="s">
        <v>162</v>
      </c>
      <c r="I188" s="3"/>
      <c r="J188" s="30">
        <f t="shared" ref="J188:L189" si="107">J189</f>
        <v>152360</v>
      </c>
      <c r="K188" s="30">
        <f t="shared" si="107"/>
        <v>152360</v>
      </c>
      <c r="L188" s="30">
        <f t="shared" si="107"/>
        <v>147860</v>
      </c>
      <c r="M188" s="92">
        <f t="shared" si="77"/>
        <v>97.046468889472308</v>
      </c>
    </row>
    <row r="189" spans="1:15" s="32" customFormat="1" ht="75" x14ac:dyDescent="0.25">
      <c r="A189" s="89" t="s">
        <v>53</v>
      </c>
      <c r="B189" s="88"/>
      <c r="C189" s="88"/>
      <c r="D189" s="88"/>
      <c r="E189" s="93">
        <v>852</v>
      </c>
      <c r="F189" s="3" t="s">
        <v>103</v>
      </c>
      <c r="G189" s="3" t="s">
        <v>11</v>
      </c>
      <c r="H189" s="3" t="s">
        <v>162</v>
      </c>
      <c r="I189" s="3" t="s">
        <v>109</v>
      </c>
      <c r="J189" s="30">
        <f t="shared" si="107"/>
        <v>152360</v>
      </c>
      <c r="K189" s="30">
        <f t="shared" si="107"/>
        <v>152360</v>
      </c>
      <c r="L189" s="30">
        <f t="shared" si="107"/>
        <v>147860</v>
      </c>
      <c r="M189" s="92">
        <f t="shared" si="77"/>
        <v>97.046468889472308</v>
      </c>
    </row>
    <row r="190" spans="1:15" s="32" customFormat="1" ht="30" x14ac:dyDescent="0.25">
      <c r="A190" s="89" t="s">
        <v>110</v>
      </c>
      <c r="B190" s="89"/>
      <c r="C190" s="89"/>
      <c r="D190" s="89"/>
      <c r="E190" s="93">
        <v>852</v>
      </c>
      <c r="F190" s="3" t="s">
        <v>103</v>
      </c>
      <c r="G190" s="3" t="s">
        <v>11</v>
      </c>
      <c r="H190" s="3" t="s">
        <v>162</v>
      </c>
      <c r="I190" s="3" t="s">
        <v>111</v>
      </c>
      <c r="J190" s="30">
        <f>'2.ВС'!J248</f>
        <v>152360</v>
      </c>
      <c r="K190" s="30">
        <f>'2.ВС'!K248</f>
        <v>152360</v>
      </c>
      <c r="L190" s="30">
        <f>'2.ВС'!L248</f>
        <v>147860</v>
      </c>
      <c r="M190" s="92">
        <f t="shared" si="77"/>
        <v>97.046468889472308</v>
      </c>
    </row>
    <row r="191" spans="1:15" ht="45" x14ac:dyDescent="0.25">
      <c r="A191" s="21" t="s">
        <v>157</v>
      </c>
      <c r="B191" s="89"/>
      <c r="C191" s="89"/>
      <c r="D191" s="89"/>
      <c r="E191" s="93">
        <v>852</v>
      </c>
      <c r="F191" s="4" t="s">
        <v>103</v>
      </c>
      <c r="G191" s="4" t="s">
        <v>11</v>
      </c>
      <c r="H191" s="4" t="s">
        <v>158</v>
      </c>
      <c r="I191" s="4"/>
      <c r="J191" s="30">
        <f t="shared" ref="J191:L192" si="108">J192</f>
        <v>3113800</v>
      </c>
      <c r="K191" s="30">
        <f t="shared" si="108"/>
        <v>3113800</v>
      </c>
      <c r="L191" s="30">
        <f t="shared" si="108"/>
        <v>1551725</v>
      </c>
      <c r="M191" s="92">
        <f t="shared" si="77"/>
        <v>49.833804354807633</v>
      </c>
    </row>
    <row r="192" spans="1:15" ht="75" x14ac:dyDescent="0.25">
      <c r="A192" s="89" t="s">
        <v>53</v>
      </c>
      <c r="B192" s="89"/>
      <c r="C192" s="89"/>
      <c r="D192" s="89"/>
      <c r="E192" s="93">
        <v>852</v>
      </c>
      <c r="F192" s="4" t="s">
        <v>103</v>
      </c>
      <c r="G192" s="4" t="s">
        <v>11</v>
      </c>
      <c r="H192" s="4" t="s">
        <v>158</v>
      </c>
      <c r="I192" s="4" t="s">
        <v>109</v>
      </c>
      <c r="J192" s="30">
        <f t="shared" si="108"/>
        <v>3113800</v>
      </c>
      <c r="K192" s="30">
        <f t="shared" si="108"/>
        <v>3113800</v>
      </c>
      <c r="L192" s="30">
        <f t="shared" si="108"/>
        <v>1551725</v>
      </c>
      <c r="M192" s="92">
        <f t="shared" si="77"/>
        <v>49.833804354807633</v>
      </c>
    </row>
    <row r="193" spans="1:13" ht="30" x14ac:dyDescent="0.25">
      <c r="A193" s="89" t="s">
        <v>110</v>
      </c>
      <c r="B193" s="89"/>
      <c r="C193" s="89"/>
      <c r="D193" s="89"/>
      <c r="E193" s="93">
        <v>852</v>
      </c>
      <c r="F193" s="4" t="s">
        <v>103</v>
      </c>
      <c r="G193" s="4" t="s">
        <v>11</v>
      </c>
      <c r="H193" s="4" t="s">
        <v>158</v>
      </c>
      <c r="I193" s="3" t="s">
        <v>111</v>
      </c>
      <c r="J193" s="30">
        <f>'2.ВС'!J251</f>
        <v>3113800</v>
      </c>
      <c r="K193" s="30">
        <f>'2.ВС'!K251</f>
        <v>3113800</v>
      </c>
      <c r="L193" s="30">
        <f>'2.ВС'!L251</f>
        <v>1551725</v>
      </c>
      <c r="M193" s="92">
        <f t="shared" si="77"/>
        <v>49.833804354807633</v>
      </c>
    </row>
    <row r="194" spans="1:13" ht="48" customHeight="1" x14ac:dyDescent="0.25">
      <c r="A194" s="21" t="s">
        <v>163</v>
      </c>
      <c r="B194" s="89"/>
      <c r="C194" s="89"/>
      <c r="D194" s="89"/>
      <c r="E194" s="93">
        <v>852</v>
      </c>
      <c r="F194" s="4" t="s">
        <v>103</v>
      </c>
      <c r="G194" s="3" t="s">
        <v>11</v>
      </c>
      <c r="H194" s="4" t="s">
        <v>164</v>
      </c>
      <c r="I194" s="3"/>
      <c r="J194" s="30">
        <f t="shared" ref="J194:L195" si="109">J195</f>
        <v>152150</v>
      </c>
      <c r="K194" s="30">
        <f t="shared" si="109"/>
        <v>152150</v>
      </c>
      <c r="L194" s="30">
        <f t="shared" si="109"/>
        <v>20000</v>
      </c>
      <c r="M194" s="92">
        <f t="shared" si="77"/>
        <v>13.144922773578704</v>
      </c>
    </row>
    <row r="195" spans="1:13" ht="75" x14ac:dyDescent="0.25">
      <c r="A195" s="89" t="s">
        <v>53</v>
      </c>
      <c r="B195" s="89"/>
      <c r="C195" s="89"/>
      <c r="D195" s="89"/>
      <c r="E195" s="93">
        <v>852</v>
      </c>
      <c r="F195" s="3" t="s">
        <v>103</v>
      </c>
      <c r="G195" s="3" t="s">
        <v>11</v>
      </c>
      <c r="H195" s="4" t="s">
        <v>164</v>
      </c>
      <c r="I195" s="3" t="s">
        <v>109</v>
      </c>
      <c r="J195" s="30">
        <f t="shared" si="109"/>
        <v>152150</v>
      </c>
      <c r="K195" s="30">
        <f t="shared" si="109"/>
        <v>152150</v>
      </c>
      <c r="L195" s="30">
        <f t="shared" si="109"/>
        <v>20000</v>
      </c>
      <c r="M195" s="92">
        <f t="shared" si="77"/>
        <v>13.144922773578704</v>
      </c>
    </row>
    <row r="196" spans="1:13" ht="30" x14ac:dyDescent="0.25">
      <c r="A196" s="89" t="s">
        <v>110</v>
      </c>
      <c r="B196" s="89"/>
      <c r="C196" s="89"/>
      <c r="D196" s="89"/>
      <c r="E196" s="93">
        <v>852</v>
      </c>
      <c r="F196" s="3" t="s">
        <v>103</v>
      </c>
      <c r="G196" s="3" t="s">
        <v>11</v>
      </c>
      <c r="H196" s="4" t="s">
        <v>164</v>
      </c>
      <c r="I196" s="3" t="s">
        <v>111</v>
      </c>
      <c r="J196" s="30">
        <f>'2.ВС'!J254</f>
        <v>152150</v>
      </c>
      <c r="K196" s="30">
        <f>'2.ВС'!K254</f>
        <v>152150</v>
      </c>
      <c r="L196" s="30">
        <f>'2.ВС'!L254</f>
        <v>20000</v>
      </c>
      <c r="M196" s="92">
        <f t="shared" si="77"/>
        <v>13.144922773578704</v>
      </c>
    </row>
    <row r="197" spans="1:13" s="32" customFormat="1" ht="108" customHeight="1" x14ac:dyDescent="0.25">
      <c r="A197" s="21" t="s">
        <v>165</v>
      </c>
      <c r="B197" s="88"/>
      <c r="C197" s="88"/>
      <c r="D197" s="88"/>
      <c r="E197" s="93">
        <v>852</v>
      </c>
      <c r="F197" s="3" t="s">
        <v>103</v>
      </c>
      <c r="G197" s="3" t="s">
        <v>11</v>
      </c>
      <c r="H197" s="3" t="s">
        <v>166</v>
      </c>
      <c r="I197" s="3"/>
      <c r="J197" s="30">
        <f t="shared" ref="J197:L198" si="110">J198</f>
        <v>543180</v>
      </c>
      <c r="K197" s="30">
        <f t="shared" si="110"/>
        <v>543180</v>
      </c>
      <c r="L197" s="30">
        <f t="shared" si="110"/>
        <v>254000</v>
      </c>
      <c r="M197" s="92">
        <f t="shared" si="77"/>
        <v>46.76166280054494</v>
      </c>
    </row>
    <row r="198" spans="1:13" s="32" customFormat="1" ht="75" x14ac:dyDescent="0.25">
      <c r="A198" s="89" t="s">
        <v>53</v>
      </c>
      <c r="B198" s="88"/>
      <c r="C198" s="88"/>
      <c r="D198" s="88"/>
      <c r="E198" s="93">
        <v>852</v>
      </c>
      <c r="F198" s="3" t="s">
        <v>103</v>
      </c>
      <c r="G198" s="3" t="s">
        <v>11</v>
      </c>
      <c r="H198" s="3" t="s">
        <v>166</v>
      </c>
      <c r="I198" s="3" t="s">
        <v>109</v>
      </c>
      <c r="J198" s="30">
        <f t="shared" si="110"/>
        <v>543180</v>
      </c>
      <c r="K198" s="30">
        <f t="shared" si="110"/>
        <v>543180</v>
      </c>
      <c r="L198" s="30">
        <f t="shared" si="110"/>
        <v>254000</v>
      </c>
      <c r="M198" s="92">
        <f t="shared" si="77"/>
        <v>46.76166280054494</v>
      </c>
    </row>
    <row r="199" spans="1:13" s="32" customFormat="1" ht="30" x14ac:dyDescent="0.25">
      <c r="A199" s="89" t="s">
        <v>110</v>
      </c>
      <c r="B199" s="89"/>
      <c r="C199" s="89"/>
      <c r="D199" s="89"/>
      <c r="E199" s="93">
        <v>852</v>
      </c>
      <c r="F199" s="3" t="s">
        <v>103</v>
      </c>
      <c r="G199" s="3" t="s">
        <v>11</v>
      </c>
      <c r="H199" s="3" t="s">
        <v>166</v>
      </c>
      <c r="I199" s="3" t="s">
        <v>111</v>
      </c>
      <c r="J199" s="30">
        <f>'2.ВС'!J257</f>
        <v>543180</v>
      </c>
      <c r="K199" s="30">
        <f>'2.ВС'!K257</f>
        <v>543180</v>
      </c>
      <c r="L199" s="30">
        <f>'2.ВС'!L257</f>
        <v>254000</v>
      </c>
      <c r="M199" s="92">
        <f t="shared" si="77"/>
        <v>46.76166280054494</v>
      </c>
    </row>
    <row r="200" spans="1:13" s="32" customFormat="1" x14ac:dyDescent="0.25">
      <c r="A200" s="25" t="s">
        <v>104</v>
      </c>
      <c r="B200" s="88"/>
      <c r="C200" s="88"/>
      <c r="D200" s="88"/>
      <c r="E200" s="93">
        <v>852</v>
      </c>
      <c r="F200" s="27" t="s">
        <v>103</v>
      </c>
      <c r="G200" s="27" t="s">
        <v>56</v>
      </c>
      <c r="H200" s="27"/>
      <c r="I200" s="27"/>
      <c r="J200" s="31">
        <f t="shared" ref="J200:L200" si="111">J201+J204+J207+J210+J213+J216+J219+J222+J225+J228+J231</f>
        <v>96177175</v>
      </c>
      <c r="K200" s="31">
        <f t="shared" si="111"/>
        <v>109486751.90000001</v>
      </c>
      <c r="L200" s="31">
        <f t="shared" si="111"/>
        <v>51334446.010000005</v>
      </c>
      <c r="M200" s="92">
        <f t="shared" ref="M200:M230" si="112">L200/J200*100</f>
        <v>53.374874038460796</v>
      </c>
    </row>
    <row r="201" spans="1:13" s="32" customFormat="1" ht="139.5" customHeight="1" x14ac:dyDescent="0.25">
      <c r="A201" s="21" t="s">
        <v>169</v>
      </c>
      <c r="B201" s="88"/>
      <c r="C201" s="88"/>
      <c r="D201" s="88"/>
      <c r="E201" s="93">
        <v>852</v>
      </c>
      <c r="F201" s="3" t="s">
        <v>103</v>
      </c>
      <c r="G201" s="3" t="s">
        <v>56</v>
      </c>
      <c r="H201" s="4" t="s">
        <v>170</v>
      </c>
      <c r="I201" s="3"/>
      <c r="J201" s="30">
        <f t="shared" ref="J201:L202" si="113">J202</f>
        <v>62462027</v>
      </c>
      <c r="K201" s="30">
        <f t="shared" si="113"/>
        <v>62462027</v>
      </c>
      <c r="L201" s="30">
        <f t="shared" si="113"/>
        <v>36234936.840000004</v>
      </c>
      <c r="M201" s="92">
        <f t="shared" si="112"/>
        <v>58.011144659138267</v>
      </c>
    </row>
    <row r="202" spans="1:13" s="32" customFormat="1" ht="75" x14ac:dyDescent="0.25">
      <c r="A202" s="89" t="s">
        <v>53</v>
      </c>
      <c r="B202" s="88"/>
      <c r="C202" s="88"/>
      <c r="D202" s="88"/>
      <c r="E202" s="93">
        <v>852</v>
      </c>
      <c r="F202" s="3" t="s">
        <v>103</v>
      </c>
      <c r="G202" s="3" t="s">
        <v>56</v>
      </c>
      <c r="H202" s="4" t="s">
        <v>170</v>
      </c>
      <c r="I202" s="3" t="s">
        <v>109</v>
      </c>
      <c r="J202" s="30">
        <f t="shared" si="113"/>
        <v>62462027</v>
      </c>
      <c r="K202" s="30">
        <f t="shared" si="113"/>
        <v>62462027</v>
      </c>
      <c r="L202" s="30">
        <f t="shared" si="113"/>
        <v>36234936.840000004</v>
      </c>
      <c r="M202" s="92">
        <f t="shared" si="112"/>
        <v>58.011144659138267</v>
      </c>
    </row>
    <row r="203" spans="1:13" s="32" customFormat="1" ht="30" x14ac:dyDescent="0.25">
      <c r="A203" s="89" t="s">
        <v>110</v>
      </c>
      <c r="B203" s="89"/>
      <c r="C203" s="89"/>
      <c r="D203" s="89"/>
      <c r="E203" s="93">
        <v>852</v>
      </c>
      <c r="F203" s="3" t="s">
        <v>103</v>
      </c>
      <c r="G203" s="3" t="s">
        <v>56</v>
      </c>
      <c r="H203" s="4" t="s">
        <v>170</v>
      </c>
      <c r="I203" s="3" t="s">
        <v>111</v>
      </c>
      <c r="J203" s="30">
        <f>'2.ВС'!J261</f>
        <v>62462027</v>
      </c>
      <c r="K203" s="30">
        <f>'2.ВС'!K261</f>
        <v>62462027</v>
      </c>
      <c r="L203" s="30">
        <f>'2.ВС'!L261</f>
        <v>36234936.840000004</v>
      </c>
      <c r="M203" s="92">
        <f t="shared" si="112"/>
        <v>58.011144659138267</v>
      </c>
    </row>
    <row r="204" spans="1:13" ht="30" x14ac:dyDescent="0.25">
      <c r="A204" s="21" t="s">
        <v>167</v>
      </c>
      <c r="B204" s="89"/>
      <c r="C204" s="89"/>
      <c r="D204" s="89"/>
      <c r="E204" s="93">
        <v>852</v>
      </c>
      <c r="F204" s="3" t="s">
        <v>103</v>
      </c>
      <c r="G204" s="3" t="s">
        <v>56</v>
      </c>
      <c r="H204" s="3" t="s">
        <v>168</v>
      </c>
      <c r="I204" s="3"/>
      <c r="J204" s="30">
        <f t="shared" ref="J204:L205" si="114">J205</f>
        <v>23266260</v>
      </c>
      <c r="K204" s="30">
        <f t="shared" si="114"/>
        <v>23266260</v>
      </c>
      <c r="L204" s="30">
        <f t="shared" si="114"/>
        <v>11653001.380000001</v>
      </c>
      <c r="M204" s="92">
        <f t="shared" si="112"/>
        <v>50.085408570178444</v>
      </c>
    </row>
    <row r="205" spans="1:13" ht="75" x14ac:dyDescent="0.25">
      <c r="A205" s="89" t="s">
        <v>53</v>
      </c>
      <c r="B205" s="89"/>
      <c r="C205" s="89"/>
      <c r="D205" s="89"/>
      <c r="E205" s="93">
        <v>852</v>
      </c>
      <c r="F205" s="3" t="s">
        <v>103</v>
      </c>
      <c r="G205" s="4" t="s">
        <v>56</v>
      </c>
      <c r="H205" s="3" t="s">
        <v>168</v>
      </c>
      <c r="I205" s="3" t="s">
        <v>109</v>
      </c>
      <c r="J205" s="30">
        <f t="shared" si="114"/>
        <v>23266260</v>
      </c>
      <c r="K205" s="30">
        <f t="shared" si="114"/>
        <v>23266260</v>
      </c>
      <c r="L205" s="30">
        <f t="shared" si="114"/>
        <v>11653001.380000001</v>
      </c>
      <c r="M205" s="92">
        <f t="shared" si="112"/>
        <v>50.085408570178444</v>
      </c>
    </row>
    <row r="206" spans="1:13" ht="30" x14ac:dyDescent="0.25">
      <c r="A206" s="89" t="s">
        <v>110</v>
      </c>
      <c r="B206" s="89"/>
      <c r="C206" s="89"/>
      <c r="D206" s="89"/>
      <c r="E206" s="93">
        <v>852</v>
      </c>
      <c r="F206" s="3" t="s">
        <v>103</v>
      </c>
      <c r="G206" s="4" t="s">
        <v>56</v>
      </c>
      <c r="H206" s="3" t="s">
        <v>168</v>
      </c>
      <c r="I206" s="3" t="s">
        <v>111</v>
      </c>
      <c r="J206" s="30">
        <f>'2.ВС'!J264</f>
        <v>23266260</v>
      </c>
      <c r="K206" s="30">
        <f>'2.ВС'!K264</f>
        <v>23266260</v>
      </c>
      <c r="L206" s="30">
        <f>'2.ВС'!L264</f>
        <v>11653001.380000001</v>
      </c>
      <c r="M206" s="92">
        <f t="shared" si="112"/>
        <v>50.085408570178444</v>
      </c>
    </row>
    <row r="207" spans="1:13" ht="30" x14ac:dyDescent="0.25">
      <c r="A207" s="21" t="s">
        <v>161</v>
      </c>
      <c r="B207" s="89"/>
      <c r="C207" s="89"/>
      <c r="D207" s="89"/>
      <c r="E207" s="93">
        <v>852</v>
      </c>
      <c r="F207" s="3" t="s">
        <v>103</v>
      </c>
      <c r="G207" s="4" t="s">
        <v>56</v>
      </c>
      <c r="H207" s="3" t="s">
        <v>162</v>
      </c>
      <c r="I207" s="3"/>
      <c r="J207" s="30">
        <f t="shared" ref="J207:L208" si="115">J208</f>
        <v>3983959</v>
      </c>
      <c r="K207" s="30">
        <f t="shared" si="115"/>
        <v>3983959</v>
      </c>
      <c r="L207" s="30">
        <f t="shared" si="115"/>
        <v>386183</v>
      </c>
      <c r="M207" s="92">
        <f t="shared" si="112"/>
        <v>9.6934481504453238</v>
      </c>
    </row>
    <row r="208" spans="1:13" ht="75" x14ac:dyDescent="0.25">
      <c r="A208" s="89" t="s">
        <v>53</v>
      </c>
      <c r="B208" s="89"/>
      <c r="C208" s="89"/>
      <c r="D208" s="89"/>
      <c r="E208" s="93">
        <v>852</v>
      </c>
      <c r="F208" s="3" t="s">
        <v>103</v>
      </c>
      <c r="G208" s="4" t="s">
        <v>56</v>
      </c>
      <c r="H208" s="3" t="s">
        <v>162</v>
      </c>
      <c r="I208" s="3" t="s">
        <v>109</v>
      </c>
      <c r="J208" s="30">
        <f t="shared" si="115"/>
        <v>3983959</v>
      </c>
      <c r="K208" s="30">
        <f t="shared" si="115"/>
        <v>3983959</v>
      </c>
      <c r="L208" s="30">
        <f t="shared" si="115"/>
        <v>386183</v>
      </c>
      <c r="M208" s="92">
        <f t="shared" si="112"/>
        <v>9.6934481504453238</v>
      </c>
    </row>
    <row r="209" spans="1:13" ht="30" x14ac:dyDescent="0.25">
      <c r="A209" s="89" t="s">
        <v>110</v>
      </c>
      <c r="B209" s="89"/>
      <c r="C209" s="89"/>
      <c r="D209" s="89"/>
      <c r="E209" s="93">
        <v>852</v>
      </c>
      <c r="F209" s="3" t="s">
        <v>103</v>
      </c>
      <c r="G209" s="4" t="s">
        <v>56</v>
      </c>
      <c r="H209" s="3" t="s">
        <v>162</v>
      </c>
      <c r="I209" s="3" t="s">
        <v>111</v>
      </c>
      <c r="J209" s="30">
        <f>'2.ВС'!J267</f>
        <v>3983959</v>
      </c>
      <c r="K209" s="30">
        <f>'2.ВС'!K267</f>
        <v>3983959</v>
      </c>
      <c r="L209" s="30">
        <f>'2.ВС'!L267</f>
        <v>386183</v>
      </c>
      <c r="M209" s="92">
        <f t="shared" si="112"/>
        <v>9.6934481504453238</v>
      </c>
    </row>
    <row r="210" spans="1:13" ht="45" x14ac:dyDescent="0.25">
      <c r="A210" s="21" t="s">
        <v>157</v>
      </c>
      <c r="B210" s="89"/>
      <c r="C210" s="89"/>
      <c r="D210" s="89"/>
      <c r="E210" s="93">
        <v>852</v>
      </c>
      <c r="F210" s="4" t="s">
        <v>103</v>
      </c>
      <c r="G210" s="4" t="s">
        <v>56</v>
      </c>
      <c r="H210" s="4" t="s">
        <v>158</v>
      </c>
      <c r="I210" s="3"/>
      <c r="J210" s="30">
        <f t="shared" ref="J210:L211" si="116">J211</f>
        <v>2642000</v>
      </c>
      <c r="K210" s="30">
        <f t="shared" si="116"/>
        <v>2642000</v>
      </c>
      <c r="L210" s="30">
        <f t="shared" si="116"/>
        <v>1408552</v>
      </c>
      <c r="M210" s="92">
        <f t="shared" si="112"/>
        <v>53.31385314155942</v>
      </c>
    </row>
    <row r="211" spans="1:13" ht="75" x14ac:dyDescent="0.25">
      <c r="A211" s="89" t="s">
        <v>53</v>
      </c>
      <c r="B211" s="89"/>
      <c r="C211" s="89"/>
      <c r="D211" s="89"/>
      <c r="E211" s="93">
        <v>852</v>
      </c>
      <c r="F211" s="3" t="s">
        <v>103</v>
      </c>
      <c r="G211" s="4" t="s">
        <v>56</v>
      </c>
      <c r="H211" s="4" t="s">
        <v>158</v>
      </c>
      <c r="I211" s="3" t="s">
        <v>109</v>
      </c>
      <c r="J211" s="30">
        <f t="shared" si="116"/>
        <v>2642000</v>
      </c>
      <c r="K211" s="30">
        <f t="shared" si="116"/>
        <v>2642000</v>
      </c>
      <c r="L211" s="30">
        <f t="shared" si="116"/>
        <v>1408552</v>
      </c>
      <c r="M211" s="92">
        <f t="shared" si="112"/>
        <v>53.31385314155942</v>
      </c>
    </row>
    <row r="212" spans="1:13" ht="30" x14ac:dyDescent="0.25">
      <c r="A212" s="89" t="s">
        <v>110</v>
      </c>
      <c r="B212" s="89"/>
      <c r="C212" s="89"/>
      <c r="D212" s="89"/>
      <c r="E212" s="93">
        <v>852</v>
      </c>
      <c r="F212" s="3" t="s">
        <v>103</v>
      </c>
      <c r="G212" s="4" t="s">
        <v>56</v>
      </c>
      <c r="H212" s="4" t="s">
        <v>158</v>
      </c>
      <c r="I212" s="3" t="s">
        <v>111</v>
      </c>
      <c r="J212" s="30">
        <f>'2.ВС'!J270</f>
        <v>2642000</v>
      </c>
      <c r="K212" s="30">
        <f>'2.ВС'!K270</f>
        <v>2642000</v>
      </c>
      <c r="L212" s="30">
        <f>'2.ВС'!L270</f>
        <v>1408552</v>
      </c>
      <c r="M212" s="92">
        <f t="shared" si="112"/>
        <v>53.31385314155942</v>
      </c>
    </row>
    <row r="213" spans="1:13" ht="48" customHeight="1" x14ac:dyDescent="0.25">
      <c r="A213" s="21" t="s">
        <v>163</v>
      </c>
      <c r="B213" s="89"/>
      <c r="C213" s="89"/>
      <c r="D213" s="89"/>
      <c r="E213" s="93">
        <v>852</v>
      </c>
      <c r="F213" s="4" t="s">
        <v>103</v>
      </c>
      <c r="G213" s="4" t="s">
        <v>56</v>
      </c>
      <c r="H213" s="4" t="s">
        <v>164</v>
      </c>
      <c r="I213" s="3"/>
      <c r="J213" s="30">
        <f t="shared" ref="J213:L217" si="117">J214</f>
        <v>550437</v>
      </c>
      <c r="K213" s="30">
        <f t="shared" si="117"/>
        <v>550437</v>
      </c>
      <c r="L213" s="30">
        <f t="shared" si="117"/>
        <v>225452.79</v>
      </c>
      <c r="M213" s="92">
        <f t="shared" si="112"/>
        <v>40.958872677527133</v>
      </c>
    </row>
    <row r="214" spans="1:13" ht="75" x14ac:dyDescent="0.25">
      <c r="A214" s="89" t="s">
        <v>53</v>
      </c>
      <c r="B214" s="89"/>
      <c r="C214" s="89"/>
      <c r="D214" s="89"/>
      <c r="E214" s="93">
        <v>852</v>
      </c>
      <c r="F214" s="3" t="s">
        <v>103</v>
      </c>
      <c r="G214" s="4" t="s">
        <v>56</v>
      </c>
      <c r="H214" s="4" t="s">
        <v>164</v>
      </c>
      <c r="I214" s="3" t="s">
        <v>109</v>
      </c>
      <c r="J214" s="30">
        <f t="shared" si="117"/>
        <v>550437</v>
      </c>
      <c r="K214" s="30">
        <f t="shared" si="117"/>
        <v>550437</v>
      </c>
      <c r="L214" s="30">
        <f t="shared" si="117"/>
        <v>225452.79</v>
      </c>
      <c r="M214" s="92">
        <f t="shared" si="112"/>
        <v>40.958872677527133</v>
      </c>
    </row>
    <row r="215" spans="1:13" ht="30" x14ac:dyDescent="0.25">
      <c r="A215" s="89" t="s">
        <v>110</v>
      </c>
      <c r="B215" s="89"/>
      <c r="C215" s="89"/>
      <c r="D215" s="89"/>
      <c r="E215" s="93">
        <v>852</v>
      </c>
      <c r="F215" s="3" t="s">
        <v>103</v>
      </c>
      <c r="G215" s="4" t="s">
        <v>56</v>
      </c>
      <c r="H215" s="4" t="s">
        <v>164</v>
      </c>
      <c r="I215" s="3" t="s">
        <v>111</v>
      </c>
      <c r="J215" s="30">
        <f>'2.ВС'!J273</f>
        <v>550437</v>
      </c>
      <c r="K215" s="30">
        <f>'2.ВС'!K273</f>
        <v>550437</v>
      </c>
      <c r="L215" s="30">
        <f>'2.ВС'!L273</f>
        <v>225452.79</v>
      </c>
      <c r="M215" s="92">
        <f t="shared" si="112"/>
        <v>40.958872677527133</v>
      </c>
    </row>
    <row r="216" spans="1:13" ht="91.5" customHeight="1" x14ac:dyDescent="0.25">
      <c r="A216" s="11" t="s">
        <v>260</v>
      </c>
      <c r="B216" s="89"/>
      <c r="C216" s="89"/>
      <c r="D216" s="89"/>
      <c r="E216" s="93"/>
      <c r="F216" s="4" t="s">
        <v>103</v>
      </c>
      <c r="G216" s="4" t="s">
        <v>56</v>
      </c>
      <c r="H216" s="3" t="s">
        <v>259</v>
      </c>
      <c r="I216" s="3"/>
      <c r="J216" s="30">
        <f t="shared" si="117"/>
        <v>0</v>
      </c>
      <c r="K216" s="30">
        <f t="shared" si="117"/>
        <v>0</v>
      </c>
      <c r="L216" s="30">
        <f t="shared" si="117"/>
        <v>0</v>
      </c>
      <c r="M216" s="92" t="e">
        <f t="shared" si="112"/>
        <v>#DIV/0!</v>
      </c>
    </row>
    <row r="217" spans="1:13" ht="75" x14ac:dyDescent="0.25">
      <c r="A217" s="89" t="s">
        <v>53</v>
      </c>
      <c r="B217" s="89"/>
      <c r="C217" s="89"/>
      <c r="D217" s="89"/>
      <c r="E217" s="93"/>
      <c r="F217" s="3" t="s">
        <v>103</v>
      </c>
      <c r="G217" s="4" t="s">
        <v>56</v>
      </c>
      <c r="H217" s="3" t="s">
        <v>259</v>
      </c>
      <c r="I217" s="3" t="s">
        <v>109</v>
      </c>
      <c r="J217" s="30">
        <f t="shared" si="117"/>
        <v>0</v>
      </c>
      <c r="K217" s="30">
        <f t="shared" si="117"/>
        <v>0</v>
      </c>
      <c r="L217" s="30">
        <f t="shared" si="117"/>
        <v>0</v>
      </c>
      <c r="M217" s="92" t="e">
        <f t="shared" si="112"/>
        <v>#DIV/0!</v>
      </c>
    </row>
    <row r="218" spans="1:13" ht="30" x14ac:dyDescent="0.25">
      <c r="A218" s="89" t="s">
        <v>54</v>
      </c>
      <c r="B218" s="89"/>
      <c r="C218" s="89"/>
      <c r="D218" s="89"/>
      <c r="E218" s="93"/>
      <c r="F218" s="3" t="s">
        <v>103</v>
      </c>
      <c r="G218" s="4" t="s">
        <v>56</v>
      </c>
      <c r="H218" s="3" t="s">
        <v>259</v>
      </c>
      <c r="I218" s="3" t="s">
        <v>111</v>
      </c>
      <c r="J218" s="30">
        <f>'2.ВС'!J276</f>
        <v>0</v>
      </c>
      <c r="K218" s="30">
        <f>'2.ВС'!K276</f>
        <v>0</v>
      </c>
      <c r="L218" s="30">
        <f>'2.ВС'!L276</f>
        <v>0</v>
      </c>
      <c r="M218" s="92" t="e">
        <f t="shared" si="112"/>
        <v>#DIV/0!</v>
      </c>
    </row>
    <row r="219" spans="1:13" ht="30" x14ac:dyDescent="0.25">
      <c r="A219" s="11" t="s">
        <v>293</v>
      </c>
      <c r="B219" s="89"/>
      <c r="C219" s="89"/>
      <c r="D219" s="89"/>
      <c r="E219" s="93">
        <v>852</v>
      </c>
      <c r="F219" s="3" t="s">
        <v>103</v>
      </c>
      <c r="G219" s="4" t="s">
        <v>56</v>
      </c>
      <c r="H219" s="3" t="s">
        <v>294</v>
      </c>
      <c r="I219" s="3"/>
      <c r="J219" s="30">
        <f t="shared" ref="J219:L220" si="118">J220</f>
        <v>2750</v>
      </c>
      <c r="K219" s="30">
        <f t="shared" si="118"/>
        <v>54999</v>
      </c>
      <c r="L219" s="30">
        <f t="shared" si="118"/>
        <v>0</v>
      </c>
      <c r="M219" s="92">
        <f t="shared" si="112"/>
        <v>0</v>
      </c>
    </row>
    <row r="220" spans="1:13" ht="75" x14ac:dyDescent="0.25">
      <c r="A220" s="89" t="s">
        <v>53</v>
      </c>
      <c r="B220" s="89"/>
      <c r="C220" s="89"/>
      <c r="D220" s="89"/>
      <c r="E220" s="93">
        <v>852</v>
      </c>
      <c r="F220" s="3" t="s">
        <v>103</v>
      </c>
      <c r="G220" s="4" t="s">
        <v>56</v>
      </c>
      <c r="H220" s="3" t="s">
        <v>294</v>
      </c>
      <c r="I220" s="3" t="s">
        <v>109</v>
      </c>
      <c r="J220" s="30">
        <f t="shared" si="118"/>
        <v>2750</v>
      </c>
      <c r="K220" s="30">
        <f t="shared" si="118"/>
        <v>54999</v>
      </c>
      <c r="L220" s="30">
        <f t="shared" si="118"/>
        <v>0</v>
      </c>
      <c r="M220" s="92">
        <f t="shared" si="112"/>
        <v>0</v>
      </c>
    </row>
    <row r="221" spans="1:13" ht="30" x14ac:dyDescent="0.25">
      <c r="A221" s="89" t="s">
        <v>54</v>
      </c>
      <c r="B221" s="89"/>
      <c r="C221" s="89"/>
      <c r="D221" s="89"/>
      <c r="E221" s="93">
        <v>852</v>
      </c>
      <c r="F221" s="3" t="s">
        <v>103</v>
      </c>
      <c r="G221" s="4" t="s">
        <v>56</v>
      </c>
      <c r="H221" s="3" t="s">
        <v>294</v>
      </c>
      <c r="I221" s="3" t="s">
        <v>111</v>
      </c>
      <c r="J221" s="30">
        <f>'2.ВС'!J279</f>
        <v>2750</v>
      </c>
      <c r="K221" s="30">
        <f>'2.ВС'!K279</f>
        <v>54999</v>
      </c>
      <c r="L221" s="30">
        <f>'2.ВС'!L279</f>
        <v>0</v>
      </c>
      <c r="M221" s="92">
        <f t="shared" si="112"/>
        <v>0</v>
      </c>
    </row>
    <row r="222" spans="1:13" ht="60" customHeight="1" x14ac:dyDescent="0.25">
      <c r="A222" s="11" t="s">
        <v>295</v>
      </c>
      <c r="B222" s="89"/>
      <c r="C222" s="89"/>
      <c r="D222" s="89"/>
      <c r="E222" s="93">
        <v>852</v>
      </c>
      <c r="F222" s="3" t="s">
        <v>103</v>
      </c>
      <c r="G222" s="4" t="s">
        <v>56</v>
      </c>
      <c r="H222" s="3" t="s">
        <v>292</v>
      </c>
      <c r="I222" s="3"/>
      <c r="J222" s="30">
        <f t="shared" ref="J222:L223" si="119">J223</f>
        <v>598886</v>
      </c>
      <c r="K222" s="30">
        <f t="shared" si="119"/>
        <v>10844037.5</v>
      </c>
      <c r="L222" s="30">
        <f t="shared" si="119"/>
        <v>0</v>
      </c>
      <c r="M222" s="92">
        <f t="shared" si="112"/>
        <v>0</v>
      </c>
    </row>
    <row r="223" spans="1:13" ht="75" x14ac:dyDescent="0.25">
      <c r="A223" s="89" t="s">
        <v>53</v>
      </c>
      <c r="B223" s="89"/>
      <c r="C223" s="89"/>
      <c r="D223" s="89"/>
      <c r="E223" s="93">
        <v>852</v>
      </c>
      <c r="F223" s="3" t="s">
        <v>103</v>
      </c>
      <c r="G223" s="4" t="s">
        <v>56</v>
      </c>
      <c r="H223" s="3" t="s">
        <v>292</v>
      </c>
      <c r="I223" s="3" t="s">
        <v>109</v>
      </c>
      <c r="J223" s="30">
        <f t="shared" si="119"/>
        <v>598886</v>
      </c>
      <c r="K223" s="30">
        <f t="shared" si="119"/>
        <v>10844037.5</v>
      </c>
      <c r="L223" s="30">
        <f t="shared" si="119"/>
        <v>0</v>
      </c>
      <c r="M223" s="92">
        <f t="shared" si="112"/>
        <v>0</v>
      </c>
    </row>
    <row r="224" spans="1:13" ht="30" x14ac:dyDescent="0.25">
      <c r="A224" s="89" t="s">
        <v>54</v>
      </c>
      <c r="B224" s="89"/>
      <c r="C224" s="89"/>
      <c r="D224" s="89"/>
      <c r="E224" s="93">
        <v>852</v>
      </c>
      <c r="F224" s="3" t="s">
        <v>103</v>
      </c>
      <c r="G224" s="4" t="s">
        <v>56</v>
      </c>
      <c r="H224" s="3" t="s">
        <v>292</v>
      </c>
      <c r="I224" s="3" t="s">
        <v>111</v>
      </c>
      <c r="J224" s="30">
        <f>'2.ВС'!J282</f>
        <v>598886</v>
      </c>
      <c r="K224" s="30">
        <f>'2.ВС'!K282</f>
        <v>10844037.5</v>
      </c>
      <c r="L224" s="30">
        <f>'2.ВС'!L282</f>
        <v>0</v>
      </c>
      <c r="M224" s="92">
        <f t="shared" si="112"/>
        <v>0</v>
      </c>
    </row>
    <row r="225" spans="1:13" s="32" customFormat="1" ht="108.75" customHeight="1" x14ac:dyDescent="0.25">
      <c r="A225" s="21" t="s">
        <v>165</v>
      </c>
      <c r="B225" s="88"/>
      <c r="C225" s="88"/>
      <c r="D225" s="88"/>
      <c r="E225" s="93">
        <v>852</v>
      </c>
      <c r="F225" s="3" t="s">
        <v>103</v>
      </c>
      <c r="G225" s="3" t="s">
        <v>56</v>
      </c>
      <c r="H225" s="3" t="s">
        <v>166</v>
      </c>
      <c r="I225" s="3"/>
      <c r="J225" s="30">
        <f t="shared" ref="J225:L226" si="120">J226</f>
        <v>2040000</v>
      </c>
      <c r="K225" s="30">
        <f t="shared" si="120"/>
        <v>2040000</v>
      </c>
      <c r="L225" s="30">
        <f t="shared" si="120"/>
        <v>954000</v>
      </c>
      <c r="M225" s="92">
        <f t="shared" si="112"/>
        <v>46.764705882352942</v>
      </c>
    </row>
    <row r="226" spans="1:13" s="32" customFormat="1" ht="75" x14ac:dyDescent="0.25">
      <c r="A226" s="89" t="s">
        <v>53</v>
      </c>
      <c r="B226" s="88"/>
      <c r="C226" s="88"/>
      <c r="D226" s="88"/>
      <c r="E226" s="93">
        <v>852</v>
      </c>
      <c r="F226" s="3" t="s">
        <v>103</v>
      </c>
      <c r="G226" s="3" t="s">
        <v>56</v>
      </c>
      <c r="H226" s="3" t="s">
        <v>166</v>
      </c>
      <c r="I226" s="3" t="s">
        <v>109</v>
      </c>
      <c r="J226" s="30">
        <f t="shared" si="120"/>
        <v>2040000</v>
      </c>
      <c r="K226" s="30">
        <f t="shared" si="120"/>
        <v>2040000</v>
      </c>
      <c r="L226" s="30">
        <f t="shared" si="120"/>
        <v>954000</v>
      </c>
      <c r="M226" s="92">
        <f t="shared" si="112"/>
        <v>46.764705882352942</v>
      </c>
    </row>
    <row r="227" spans="1:13" s="32" customFormat="1" ht="30" x14ac:dyDescent="0.25">
      <c r="A227" s="89" t="s">
        <v>110</v>
      </c>
      <c r="B227" s="88"/>
      <c r="C227" s="88"/>
      <c r="D227" s="88"/>
      <c r="E227" s="93">
        <v>852</v>
      </c>
      <c r="F227" s="3" t="s">
        <v>103</v>
      </c>
      <c r="G227" s="3" t="s">
        <v>56</v>
      </c>
      <c r="H227" s="3" t="s">
        <v>166</v>
      </c>
      <c r="I227" s="3" t="s">
        <v>111</v>
      </c>
      <c r="J227" s="30">
        <f>'2.ВС'!J285</f>
        <v>2040000</v>
      </c>
      <c r="K227" s="30">
        <f>'2.ВС'!K285</f>
        <v>2040000</v>
      </c>
      <c r="L227" s="30">
        <f>'2.ВС'!L285</f>
        <v>954000</v>
      </c>
      <c r="M227" s="92">
        <f t="shared" si="112"/>
        <v>46.764705882352942</v>
      </c>
    </row>
    <row r="228" spans="1:13" s="32" customFormat="1" ht="45.75" customHeight="1" x14ac:dyDescent="0.25">
      <c r="A228" s="21" t="s">
        <v>267</v>
      </c>
      <c r="B228" s="89"/>
      <c r="C228" s="89"/>
      <c r="D228" s="89"/>
      <c r="E228" s="93">
        <v>852</v>
      </c>
      <c r="F228" s="3" t="s">
        <v>103</v>
      </c>
      <c r="G228" s="4" t="s">
        <v>56</v>
      </c>
      <c r="H228" s="3" t="s">
        <v>171</v>
      </c>
      <c r="I228" s="3"/>
      <c r="J228" s="30">
        <f t="shared" ref="J228:L229" si="121">J229</f>
        <v>472320</v>
      </c>
      <c r="K228" s="30">
        <f t="shared" si="121"/>
        <v>472320</v>
      </c>
      <c r="L228" s="30">
        <f t="shared" si="121"/>
        <v>472320</v>
      </c>
      <c r="M228" s="92">
        <f t="shared" si="112"/>
        <v>100</v>
      </c>
    </row>
    <row r="229" spans="1:13" s="32" customFormat="1" ht="75" x14ac:dyDescent="0.25">
      <c r="A229" s="89" t="s">
        <v>53</v>
      </c>
      <c r="B229" s="89"/>
      <c r="C229" s="89"/>
      <c r="D229" s="89"/>
      <c r="E229" s="93">
        <v>852</v>
      </c>
      <c r="F229" s="3" t="s">
        <v>103</v>
      </c>
      <c r="G229" s="4" t="s">
        <v>56</v>
      </c>
      <c r="H229" s="3" t="s">
        <v>171</v>
      </c>
      <c r="I229" s="3" t="s">
        <v>109</v>
      </c>
      <c r="J229" s="30">
        <f t="shared" si="121"/>
        <v>472320</v>
      </c>
      <c r="K229" s="30">
        <f t="shared" si="121"/>
        <v>472320</v>
      </c>
      <c r="L229" s="30">
        <f t="shared" si="121"/>
        <v>472320</v>
      </c>
      <c r="M229" s="92">
        <f t="shared" si="112"/>
        <v>100</v>
      </c>
    </row>
    <row r="230" spans="1:13" s="32" customFormat="1" ht="30" x14ac:dyDescent="0.25">
      <c r="A230" s="89" t="s">
        <v>110</v>
      </c>
      <c r="B230" s="89"/>
      <c r="C230" s="89"/>
      <c r="D230" s="89"/>
      <c r="E230" s="93">
        <v>852</v>
      </c>
      <c r="F230" s="3" t="s">
        <v>103</v>
      </c>
      <c r="G230" s="4" t="s">
        <v>56</v>
      </c>
      <c r="H230" s="3" t="s">
        <v>171</v>
      </c>
      <c r="I230" s="3" t="s">
        <v>111</v>
      </c>
      <c r="J230" s="30">
        <f>'2.ВС'!J288</f>
        <v>472320</v>
      </c>
      <c r="K230" s="30">
        <f>'2.ВС'!K288</f>
        <v>472320</v>
      </c>
      <c r="L230" s="30">
        <f>'2.ВС'!L288</f>
        <v>472320</v>
      </c>
      <c r="M230" s="92">
        <f t="shared" si="112"/>
        <v>100</v>
      </c>
    </row>
    <row r="231" spans="1:13" s="32" customFormat="1" ht="105" x14ac:dyDescent="0.25">
      <c r="A231" s="11" t="s">
        <v>260</v>
      </c>
      <c r="B231" s="89"/>
      <c r="C231" s="89"/>
      <c r="D231" s="89"/>
      <c r="E231" s="93">
        <v>852</v>
      </c>
      <c r="F231" s="3" t="s">
        <v>103</v>
      </c>
      <c r="G231" s="4" t="s">
        <v>56</v>
      </c>
      <c r="H231" s="3" t="s">
        <v>299</v>
      </c>
      <c r="I231" s="3"/>
      <c r="J231" s="30">
        <f>J232</f>
        <v>158536</v>
      </c>
      <c r="K231" s="30">
        <f>K232</f>
        <v>3170712.4</v>
      </c>
      <c r="L231" s="30">
        <f t="shared" ref="L231:L232" si="122">L232</f>
        <v>0</v>
      </c>
      <c r="M231" s="92"/>
    </row>
    <row r="232" spans="1:13" s="32" customFormat="1" ht="75" x14ac:dyDescent="0.25">
      <c r="A232" s="89" t="s">
        <v>53</v>
      </c>
      <c r="B232" s="89"/>
      <c r="C232" s="89"/>
      <c r="D232" s="89"/>
      <c r="E232" s="93">
        <v>852</v>
      </c>
      <c r="F232" s="3" t="s">
        <v>103</v>
      </c>
      <c r="G232" s="4" t="s">
        <v>56</v>
      </c>
      <c r="H232" s="3" t="s">
        <v>299</v>
      </c>
      <c r="I232" s="3" t="s">
        <v>109</v>
      </c>
      <c r="J232" s="30">
        <f>J233</f>
        <v>158536</v>
      </c>
      <c r="K232" s="30">
        <f>K233</f>
        <v>3170712.4</v>
      </c>
      <c r="L232" s="30">
        <f t="shared" si="122"/>
        <v>0</v>
      </c>
      <c r="M232" s="92"/>
    </row>
    <row r="233" spans="1:13" s="32" customFormat="1" ht="30" x14ac:dyDescent="0.25">
      <c r="A233" s="89" t="s">
        <v>54</v>
      </c>
      <c r="B233" s="89"/>
      <c r="C233" s="89"/>
      <c r="D233" s="89"/>
      <c r="E233" s="93">
        <v>852</v>
      </c>
      <c r="F233" s="3" t="s">
        <v>103</v>
      </c>
      <c r="G233" s="4" t="s">
        <v>56</v>
      </c>
      <c r="H233" s="3" t="s">
        <v>299</v>
      </c>
      <c r="I233" s="3" t="s">
        <v>111</v>
      </c>
      <c r="J233" s="30">
        <f>'2.ВС'!J291</f>
        <v>158536</v>
      </c>
      <c r="K233" s="30">
        <f>'2.ВС'!K291</f>
        <v>3170712.4</v>
      </c>
      <c r="L233" s="30">
        <f>'2.ВС'!L291</f>
        <v>0</v>
      </c>
      <c r="M233" s="92"/>
    </row>
    <row r="234" spans="1:13" s="32" customFormat="1" ht="28.5" x14ac:dyDescent="0.25">
      <c r="A234" s="25" t="s">
        <v>172</v>
      </c>
      <c r="B234" s="88"/>
      <c r="C234" s="88"/>
      <c r="D234" s="88"/>
      <c r="E234" s="12">
        <v>852</v>
      </c>
      <c r="F234" s="27" t="s">
        <v>103</v>
      </c>
      <c r="G234" s="33" t="s">
        <v>58</v>
      </c>
      <c r="H234" s="27"/>
      <c r="I234" s="27"/>
      <c r="J234" s="31">
        <f t="shared" ref="J234:L234" si="123">J235+J238+J241+J244+J247</f>
        <v>12493086</v>
      </c>
      <c r="K234" s="31">
        <f t="shared" ref="K234" si="124">K235+K238+K241+K244+K247</f>
        <v>12695618</v>
      </c>
      <c r="L234" s="31">
        <f t="shared" si="123"/>
        <v>6446404.4800000004</v>
      </c>
      <c r="M234" s="92">
        <f t="shared" ref="M234:M265" si="125">L234/J234*100</f>
        <v>51.599776708493003</v>
      </c>
    </row>
    <row r="235" spans="1:13" ht="33" customHeight="1" x14ac:dyDescent="0.25">
      <c r="A235" s="21" t="s">
        <v>173</v>
      </c>
      <c r="B235" s="89"/>
      <c r="C235" s="89"/>
      <c r="D235" s="89"/>
      <c r="E235" s="93">
        <v>852</v>
      </c>
      <c r="F235" s="4" t="s">
        <v>103</v>
      </c>
      <c r="G235" s="4" t="s">
        <v>58</v>
      </c>
      <c r="H235" s="4" t="s">
        <v>174</v>
      </c>
      <c r="I235" s="3"/>
      <c r="J235" s="30">
        <f t="shared" ref="J235:L236" si="126">J236</f>
        <v>11323364</v>
      </c>
      <c r="K235" s="30">
        <f t="shared" si="126"/>
        <v>11323364</v>
      </c>
      <c r="L235" s="30">
        <f t="shared" si="126"/>
        <v>6294114.4800000004</v>
      </c>
      <c r="M235" s="92">
        <f t="shared" si="125"/>
        <v>55.585199592629898</v>
      </c>
    </row>
    <row r="236" spans="1:13" ht="75" x14ac:dyDescent="0.25">
      <c r="A236" s="89" t="s">
        <v>53</v>
      </c>
      <c r="B236" s="89"/>
      <c r="C236" s="89"/>
      <c r="D236" s="89"/>
      <c r="E236" s="93">
        <v>852</v>
      </c>
      <c r="F236" s="3" t="s">
        <v>103</v>
      </c>
      <c r="G236" s="4" t="s">
        <v>58</v>
      </c>
      <c r="H236" s="4" t="s">
        <v>174</v>
      </c>
      <c r="I236" s="3" t="s">
        <v>109</v>
      </c>
      <c r="J236" s="30">
        <f t="shared" si="126"/>
        <v>11323364</v>
      </c>
      <c r="K236" s="30">
        <f t="shared" si="126"/>
        <v>11323364</v>
      </c>
      <c r="L236" s="30">
        <f t="shared" si="126"/>
        <v>6294114.4800000004</v>
      </c>
      <c r="M236" s="92">
        <f t="shared" si="125"/>
        <v>55.585199592629898</v>
      </c>
    </row>
    <row r="237" spans="1:13" ht="30" x14ac:dyDescent="0.25">
      <c r="A237" s="89" t="s">
        <v>110</v>
      </c>
      <c r="B237" s="89"/>
      <c r="C237" s="89"/>
      <c r="D237" s="89"/>
      <c r="E237" s="93">
        <v>852</v>
      </c>
      <c r="F237" s="3" t="s">
        <v>103</v>
      </c>
      <c r="G237" s="3" t="s">
        <v>58</v>
      </c>
      <c r="H237" s="4" t="s">
        <v>174</v>
      </c>
      <c r="I237" s="3" t="s">
        <v>111</v>
      </c>
      <c r="J237" s="30">
        <f>'2.ВС'!J295</f>
        <v>11323364</v>
      </c>
      <c r="K237" s="30">
        <f>'2.ВС'!K295</f>
        <v>11323364</v>
      </c>
      <c r="L237" s="30">
        <f>'2.ВС'!L295</f>
        <v>6294114.4800000004</v>
      </c>
      <c r="M237" s="92">
        <f t="shared" si="125"/>
        <v>55.585199592629898</v>
      </c>
    </row>
    <row r="238" spans="1:13" ht="30" x14ac:dyDescent="0.25">
      <c r="A238" s="21" t="s">
        <v>161</v>
      </c>
      <c r="B238" s="89"/>
      <c r="C238" s="89"/>
      <c r="D238" s="89"/>
      <c r="E238" s="93">
        <v>852</v>
      </c>
      <c r="F238" s="3" t="s">
        <v>103</v>
      </c>
      <c r="G238" s="3" t="s">
        <v>58</v>
      </c>
      <c r="H238" s="3" t="s">
        <v>162</v>
      </c>
      <c r="I238" s="3"/>
      <c r="J238" s="30">
        <f t="shared" ref="J238:L239" si="127">J239</f>
        <v>861702</v>
      </c>
      <c r="K238" s="30">
        <f t="shared" si="127"/>
        <v>861702</v>
      </c>
      <c r="L238" s="30">
        <f t="shared" si="127"/>
        <v>54490</v>
      </c>
      <c r="M238" s="92">
        <f t="shared" si="125"/>
        <v>6.3235318010170571</v>
      </c>
    </row>
    <row r="239" spans="1:13" ht="75" x14ac:dyDescent="0.25">
      <c r="A239" s="89" t="s">
        <v>53</v>
      </c>
      <c r="B239" s="89"/>
      <c r="C239" s="89"/>
      <c r="D239" s="89"/>
      <c r="E239" s="93">
        <v>852</v>
      </c>
      <c r="F239" s="3" t="s">
        <v>103</v>
      </c>
      <c r="G239" s="3" t="s">
        <v>58</v>
      </c>
      <c r="H239" s="3" t="s">
        <v>162</v>
      </c>
      <c r="I239" s="3" t="s">
        <v>109</v>
      </c>
      <c r="J239" s="30">
        <f t="shared" si="127"/>
        <v>861702</v>
      </c>
      <c r="K239" s="30">
        <f t="shared" si="127"/>
        <v>861702</v>
      </c>
      <c r="L239" s="30">
        <f t="shared" si="127"/>
        <v>54490</v>
      </c>
      <c r="M239" s="92">
        <f t="shared" si="125"/>
        <v>6.3235318010170571</v>
      </c>
    </row>
    <row r="240" spans="1:13" ht="30" x14ac:dyDescent="0.25">
      <c r="A240" s="89" t="s">
        <v>110</v>
      </c>
      <c r="B240" s="89"/>
      <c r="C240" s="89"/>
      <c r="D240" s="89"/>
      <c r="E240" s="93">
        <v>852</v>
      </c>
      <c r="F240" s="3" t="s">
        <v>103</v>
      </c>
      <c r="G240" s="4" t="s">
        <v>58</v>
      </c>
      <c r="H240" s="3" t="s">
        <v>162</v>
      </c>
      <c r="I240" s="3" t="s">
        <v>111</v>
      </c>
      <c r="J240" s="30">
        <f>'2.ВС'!J298</f>
        <v>861702</v>
      </c>
      <c r="K240" s="30">
        <f>'2.ВС'!K298</f>
        <v>861702</v>
      </c>
      <c r="L240" s="30">
        <f>'2.ВС'!L298</f>
        <v>54490</v>
      </c>
      <c r="M240" s="92">
        <f t="shared" si="125"/>
        <v>6.3235318010170571</v>
      </c>
    </row>
    <row r="241" spans="1:13" ht="45" hidden="1" x14ac:dyDescent="0.25">
      <c r="A241" s="21" t="s">
        <v>163</v>
      </c>
      <c r="B241" s="89"/>
      <c r="C241" s="89"/>
      <c r="D241" s="89"/>
      <c r="E241" s="93">
        <v>852</v>
      </c>
      <c r="F241" s="4" t="s">
        <v>103</v>
      </c>
      <c r="G241" s="4" t="s">
        <v>58</v>
      </c>
      <c r="H241" s="4" t="s">
        <v>164</v>
      </c>
      <c r="I241" s="3"/>
      <c r="J241" s="30">
        <f t="shared" ref="J241:L242" si="128">J242</f>
        <v>0</v>
      </c>
      <c r="K241" s="30">
        <f t="shared" si="128"/>
        <v>0</v>
      </c>
      <c r="L241" s="30">
        <f t="shared" si="128"/>
        <v>0</v>
      </c>
      <c r="M241" s="92" t="e">
        <f t="shared" si="125"/>
        <v>#DIV/0!</v>
      </c>
    </row>
    <row r="242" spans="1:13" ht="75" hidden="1" x14ac:dyDescent="0.25">
      <c r="A242" s="89" t="s">
        <v>53</v>
      </c>
      <c r="B242" s="89"/>
      <c r="C242" s="89"/>
      <c r="D242" s="89"/>
      <c r="E242" s="93">
        <v>852</v>
      </c>
      <c r="F242" s="3" t="s">
        <v>103</v>
      </c>
      <c r="G242" s="4" t="s">
        <v>58</v>
      </c>
      <c r="H242" s="4" t="s">
        <v>164</v>
      </c>
      <c r="I242" s="3" t="s">
        <v>109</v>
      </c>
      <c r="J242" s="30">
        <f t="shared" si="128"/>
        <v>0</v>
      </c>
      <c r="K242" s="30">
        <f t="shared" si="128"/>
        <v>0</v>
      </c>
      <c r="L242" s="30">
        <f t="shared" si="128"/>
        <v>0</v>
      </c>
      <c r="M242" s="92" t="e">
        <f t="shared" si="125"/>
        <v>#DIV/0!</v>
      </c>
    </row>
    <row r="243" spans="1:13" ht="30" hidden="1" x14ac:dyDescent="0.25">
      <c r="A243" s="89" t="s">
        <v>110</v>
      </c>
      <c r="B243" s="89"/>
      <c r="C243" s="89"/>
      <c r="D243" s="89"/>
      <c r="E243" s="93">
        <v>852</v>
      </c>
      <c r="F243" s="3" t="s">
        <v>103</v>
      </c>
      <c r="G243" s="4" t="s">
        <v>58</v>
      </c>
      <c r="H243" s="4" t="s">
        <v>164</v>
      </c>
      <c r="I243" s="3" t="s">
        <v>111</v>
      </c>
      <c r="J243" s="30">
        <f>'2.ВС'!J301</f>
        <v>0</v>
      </c>
      <c r="K243" s="30">
        <f>'2.ВС'!K301</f>
        <v>0</v>
      </c>
      <c r="L243" s="30">
        <f>'2.ВС'!L301</f>
        <v>0</v>
      </c>
      <c r="M243" s="92" t="e">
        <f t="shared" si="125"/>
        <v>#DIV/0!</v>
      </c>
    </row>
    <row r="244" spans="1:13" ht="30" x14ac:dyDescent="0.25">
      <c r="A244" s="11" t="s">
        <v>270</v>
      </c>
      <c r="B244" s="89"/>
      <c r="C244" s="89"/>
      <c r="D244" s="89"/>
      <c r="E244" s="93">
        <v>852</v>
      </c>
      <c r="F244" s="4" t="s">
        <v>103</v>
      </c>
      <c r="G244" s="4" t="s">
        <v>58</v>
      </c>
      <c r="H244" s="4" t="s">
        <v>269</v>
      </c>
      <c r="I244" s="3"/>
      <c r="J244" s="30">
        <f t="shared" ref="J244:L244" si="129">J245</f>
        <v>100000</v>
      </c>
      <c r="K244" s="30">
        <f t="shared" si="129"/>
        <v>302532</v>
      </c>
      <c r="L244" s="30">
        <f t="shared" si="129"/>
        <v>0</v>
      </c>
      <c r="M244" s="92">
        <f t="shared" si="125"/>
        <v>0</v>
      </c>
    </row>
    <row r="245" spans="1:13" ht="75" x14ac:dyDescent="0.25">
      <c r="A245" s="89" t="s">
        <v>53</v>
      </c>
      <c r="B245" s="89"/>
      <c r="C245" s="89"/>
      <c r="D245" s="89"/>
      <c r="E245" s="93">
        <v>852</v>
      </c>
      <c r="F245" s="3" t="s">
        <v>103</v>
      </c>
      <c r="G245" s="4" t="s">
        <v>58</v>
      </c>
      <c r="H245" s="4" t="s">
        <v>269</v>
      </c>
      <c r="I245" s="3" t="s">
        <v>109</v>
      </c>
      <c r="J245" s="30">
        <f t="shared" ref="J245:L245" si="130">J246</f>
        <v>100000</v>
      </c>
      <c r="K245" s="30">
        <f t="shared" si="130"/>
        <v>302532</v>
      </c>
      <c r="L245" s="30">
        <f t="shared" si="130"/>
        <v>0</v>
      </c>
      <c r="M245" s="92">
        <f t="shared" si="125"/>
        <v>0</v>
      </c>
    </row>
    <row r="246" spans="1:13" ht="30" x14ac:dyDescent="0.25">
      <c r="A246" s="89" t="s">
        <v>110</v>
      </c>
      <c r="B246" s="89"/>
      <c r="C246" s="89"/>
      <c r="D246" s="89"/>
      <c r="E246" s="93">
        <v>852</v>
      </c>
      <c r="F246" s="3" t="s">
        <v>103</v>
      </c>
      <c r="G246" s="4" t="s">
        <v>58</v>
      </c>
      <c r="H246" s="4" t="s">
        <v>269</v>
      </c>
      <c r="I246" s="3" t="s">
        <v>111</v>
      </c>
      <c r="J246" s="30">
        <f>'2.ВС'!J304</f>
        <v>100000</v>
      </c>
      <c r="K246" s="30">
        <f>'2.ВС'!K304</f>
        <v>302532</v>
      </c>
      <c r="L246" s="30">
        <f>'2.ВС'!L304</f>
        <v>0</v>
      </c>
      <c r="M246" s="92">
        <f t="shared" si="125"/>
        <v>0</v>
      </c>
    </row>
    <row r="247" spans="1:13" s="32" customFormat="1" ht="109.5" customHeight="1" x14ac:dyDescent="0.25">
      <c r="A247" s="21" t="s">
        <v>165</v>
      </c>
      <c r="B247" s="88"/>
      <c r="C247" s="88"/>
      <c r="D247" s="88"/>
      <c r="E247" s="93">
        <v>852</v>
      </c>
      <c r="F247" s="3" t="s">
        <v>103</v>
      </c>
      <c r="G247" s="3" t="s">
        <v>58</v>
      </c>
      <c r="H247" s="3" t="s">
        <v>166</v>
      </c>
      <c r="I247" s="3"/>
      <c r="J247" s="30">
        <f t="shared" ref="J247:L248" si="131">J248</f>
        <v>208020</v>
      </c>
      <c r="K247" s="30">
        <f t="shared" si="131"/>
        <v>208020</v>
      </c>
      <c r="L247" s="30">
        <f t="shared" si="131"/>
        <v>97800</v>
      </c>
      <c r="M247" s="92">
        <f t="shared" si="125"/>
        <v>47.014710124026536</v>
      </c>
    </row>
    <row r="248" spans="1:13" s="32" customFormat="1" ht="75" x14ac:dyDescent="0.25">
      <c r="A248" s="89" t="s">
        <v>53</v>
      </c>
      <c r="B248" s="88"/>
      <c r="C248" s="88"/>
      <c r="D248" s="88"/>
      <c r="E248" s="93">
        <v>852</v>
      </c>
      <c r="F248" s="3" t="s">
        <v>103</v>
      </c>
      <c r="G248" s="3" t="s">
        <v>58</v>
      </c>
      <c r="H248" s="3" t="s">
        <v>166</v>
      </c>
      <c r="I248" s="3" t="s">
        <v>109</v>
      </c>
      <c r="J248" s="30">
        <f t="shared" si="131"/>
        <v>208020</v>
      </c>
      <c r="K248" s="30">
        <f t="shared" si="131"/>
        <v>208020</v>
      </c>
      <c r="L248" s="30">
        <f t="shared" si="131"/>
        <v>97800</v>
      </c>
      <c r="M248" s="92">
        <f t="shared" si="125"/>
        <v>47.014710124026536</v>
      </c>
    </row>
    <row r="249" spans="1:13" s="32" customFormat="1" ht="30" x14ac:dyDescent="0.25">
      <c r="A249" s="89" t="s">
        <v>110</v>
      </c>
      <c r="B249" s="88"/>
      <c r="C249" s="88"/>
      <c r="D249" s="88"/>
      <c r="E249" s="93">
        <v>852</v>
      </c>
      <c r="F249" s="3" t="s">
        <v>103</v>
      </c>
      <c r="G249" s="3" t="s">
        <v>58</v>
      </c>
      <c r="H249" s="3" t="s">
        <v>166</v>
      </c>
      <c r="I249" s="3" t="s">
        <v>111</v>
      </c>
      <c r="J249" s="30">
        <f>'2.ВС'!J307</f>
        <v>208020</v>
      </c>
      <c r="K249" s="30">
        <f>'2.ВС'!K307</f>
        <v>208020</v>
      </c>
      <c r="L249" s="30">
        <f>'2.ВС'!L307</f>
        <v>97800</v>
      </c>
      <c r="M249" s="92">
        <f t="shared" si="125"/>
        <v>47.014710124026536</v>
      </c>
    </row>
    <row r="250" spans="1:13" x14ac:dyDescent="0.25">
      <c r="A250" s="25" t="s">
        <v>175</v>
      </c>
      <c r="B250" s="88"/>
      <c r="C250" s="88"/>
      <c r="D250" s="88"/>
      <c r="E250" s="93">
        <v>852</v>
      </c>
      <c r="F250" s="27" t="s">
        <v>103</v>
      </c>
      <c r="G250" s="27" t="s">
        <v>103</v>
      </c>
      <c r="H250" s="27"/>
      <c r="I250" s="27"/>
      <c r="J250" s="31">
        <f t="shared" ref="J250:L250" si="132">J251</f>
        <v>123417</v>
      </c>
      <c r="K250" s="31">
        <f t="shared" si="132"/>
        <v>123417</v>
      </c>
      <c r="L250" s="31">
        <f t="shared" si="132"/>
        <v>27306.5</v>
      </c>
      <c r="M250" s="92">
        <f t="shared" si="125"/>
        <v>22.125396015135678</v>
      </c>
    </row>
    <row r="251" spans="1:13" ht="31.5" customHeight="1" x14ac:dyDescent="0.25">
      <c r="A251" s="21" t="s">
        <v>176</v>
      </c>
      <c r="B251" s="89"/>
      <c r="C251" s="89"/>
      <c r="D251" s="89"/>
      <c r="E251" s="93">
        <v>852</v>
      </c>
      <c r="F251" s="3" t="s">
        <v>103</v>
      </c>
      <c r="G251" s="3" t="s">
        <v>103</v>
      </c>
      <c r="H251" s="4" t="s">
        <v>177</v>
      </c>
      <c r="I251" s="3"/>
      <c r="J251" s="30">
        <f t="shared" ref="J251:L251" si="133">J252+J254</f>
        <v>123417</v>
      </c>
      <c r="K251" s="30">
        <f t="shared" ref="K251" si="134">K252+K254</f>
        <v>123417</v>
      </c>
      <c r="L251" s="30">
        <f t="shared" si="133"/>
        <v>27306.5</v>
      </c>
      <c r="M251" s="92">
        <f t="shared" si="125"/>
        <v>22.125396015135678</v>
      </c>
    </row>
    <row r="252" spans="1:13" ht="135" customHeight="1" x14ac:dyDescent="0.25">
      <c r="A252" s="94" t="s">
        <v>16</v>
      </c>
      <c r="B252" s="89"/>
      <c r="C252" s="89"/>
      <c r="D252" s="89"/>
      <c r="E252" s="93">
        <v>852</v>
      </c>
      <c r="F252" s="3" t="s">
        <v>103</v>
      </c>
      <c r="G252" s="3" t="s">
        <v>103</v>
      </c>
      <c r="H252" s="4" t="s">
        <v>177</v>
      </c>
      <c r="I252" s="3" t="s">
        <v>18</v>
      </c>
      <c r="J252" s="30">
        <f t="shared" ref="J252:L252" si="135">J253</f>
        <v>19800</v>
      </c>
      <c r="K252" s="30">
        <f t="shared" si="135"/>
        <v>19800</v>
      </c>
      <c r="L252" s="30">
        <f t="shared" si="135"/>
        <v>2400</v>
      </c>
      <c r="M252" s="92">
        <f t="shared" si="125"/>
        <v>12.121212121212121</v>
      </c>
    </row>
    <row r="253" spans="1:13" ht="45" x14ac:dyDescent="0.25">
      <c r="A253" s="89" t="s">
        <v>7</v>
      </c>
      <c r="B253" s="89"/>
      <c r="C253" s="89"/>
      <c r="D253" s="89"/>
      <c r="E253" s="93">
        <v>852</v>
      </c>
      <c r="F253" s="3" t="s">
        <v>103</v>
      </c>
      <c r="G253" s="3" t="s">
        <v>103</v>
      </c>
      <c r="H253" s="4" t="s">
        <v>177</v>
      </c>
      <c r="I253" s="3" t="s">
        <v>67</v>
      </c>
      <c r="J253" s="30">
        <f>'2.ВС'!J311</f>
        <v>19800</v>
      </c>
      <c r="K253" s="30">
        <f>'2.ВС'!K311</f>
        <v>19800</v>
      </c>
      <c r="L253" s="30">
        <f>'2.ВС'!L311</f>
        <v>2400</v>
      </c>
      <c r="M253" s="92">
        <f t="shared" si="125"/>
        <v>12.121212121212121</v>
      </c>
    </row>
    <row r="254" spans="1:13" ht="60" x14ac:dyDescent="0.25">
      <c r="A254" s="89" t="s">
        <v>22</v>
      </c>
      <c r="B254" s="94"/>
      <c r="C254" s="94"/>
      <c r="D254" s="94"/>
      <c r="E254" s="93">
        <v>852</v>
      </c>
      <c r="F254" s="3" t="s">
        <v>103</v>
      </c>
      <c r="G254" s="3" t="s">
        <v>103</v>
      </c>
      <c r="H254" s="4" t="s">
        <v>177</v>
      </c>
      <c r="I254" s="3" t="s">
        <v>23</v>
      </c>
      <c r="J254" s="30">
        <f t="shared" ref="J254:L254" si="136">J255</f>
        <v>103617</v>
      </c>
      <c r="K254" s="30">
        <f t="shared" si="136"/>
        <v>103617</v>
      </c>
      <c r="L254" s="30">
        <f t="shared" si="136"/>
        <v>24906.5</v>
      </c>
      <c r="M254" s="92">
        <f t="shared" si="125"/>
        <v>24.037078857716399</v>
      </c>
    </row>
    <row r="255" spans="1:13" ht="61.5" customHeight="1" x14ac:dyDescent="0.25">
      <c r="A255" s="89" t="s">
        <v>9</v>
      </c>
      <c r="B255" s="89"/>
      <c r="C255" s="89"/>
      <c r="D255" s="89"/>
      <c r="E255" s="93">
        <v>852</v>
      </c>
      <c r="F255" s="3" t="s">
        <v>103</v>
      </c>
      <c r="G255" s="3" t="s">
        <v>103</v>
      </c>
      <c r="H255" s="4" t="s">
        <v>177</v>
      </c>
      <c r="I255" s="3" t="s">
        <v>24</v>
      </c>
      <c r="J255" s="30">
        <f>'2.ВС'!J313</f>
        <v>103617</v>
      </c>
      <c r="K255" s="30">
        <f>'2.ВС'!K313</f>
        <v>103617</v>
      </c>
      <c r="L255" s="30">
        <f>'2.ВС'!L313</f>
        <v>24906.5</v>
      </c>
      <c r="M255" s="92">
        <f t="shared" si="125"/>
        <v>24.037078857716399</v>
      </c>
    </row>
    <row r="256" spans="1:13" ht="28.5" x14ac:dyDescent="0.25">
      <c r="A256" s="25" t="s">
        <v>178</v>
      </c>
      <c r="B256" s="88"/>
      <c r="C256" s="88"/>
      <c r="D256" s="88"/>
      <c r="E256" s="93">
        <v>852</v>
      </c>
      <c r="F256" s="27" t="s">
        <v>103</v>
      </c>
      <c r="G256" s="27" t="s">
        <v>64</v>
      </c>
      <c r="H256" s="27"/>
      <c r="I256" s="27"/>
      <c r="J256" s="31">
        <f t="shared" ref="J256:L256" si="137">J257+J260+J269</f>
        <v>15641644</v>
      </c>
      <c r="K256" s="31">
        <f t="shared" ref="K256" si="138">K257+K260+K269</f>
        <v>15641644</v>
      </c>
      <c r="L256" s="31">
        <f t="shared" si="137"/>
        <v>7208696.5900000008</v>
      </c>
      <c r="M256" s="92">
        <f t="shared" si="125"/>
        <v>46.086566028481414</v>
      </c>
    </row>
    <row r="257" spans="1:13" ht="60" x14ac:dyDescent="0.25">
      <c r="A257" s="21" t="s">
        <v>20</v>
      </c>
      <c r="B257" s="93"/>
      <c r="C257" s="93"/>
      <c r="D257" s="93"/>
      <c r="E257" s="93">
        <v>852</v>
      </c>
      <c r="F257" s="3" t="s">
        <v>103</v>
      </c>
      <c r="G257" s="3" t="s">
        <v>64</v>
      </c>
      <c r="H257" s="3" t="s">
        <v>179</v>
      </c>
      <c r="I257" s="3"/>
      <c r="J257" s="30">
        <f t="shared" ref="J257:L258" si="139">J258</f>
        <v>1074600</v>
      </c>
      <c r="K257" s="30">
        <f t="shared" si="139"/>
        <v>1074600</v>
      </c>
      <c r="L257" s="30">
        <f t="shared" si="139"/>
        <v>468290.82999999996</v>
      </c>
      <c r="M257" s="92">
        <f t="shared" si="125"/>
        <v>43.578152801042251</v>
      </c>
    </row>
    <row r="258" spans="1:13" ht="135.75" customHeight="1" x14ac:dyDescent="0.25">
      <c r="A258" s="94" t="s">
        <v>16</v>
      </c>
      <c r="B258" s="93"/>
      <c r="C258" s="93"/>
      <c r="D258" s="93"/>
      <c r="E258" s="93">
        <v>852</v>
      </c>
      <c r="F258" s="3" t="s">
        <v>103</v>
      </c>
      <c r="G258" s="3" t="s">
        <v>64</v>
      </c>
      <c r="H258" s="3" t="s">
        <v>179</v>
      </c>
      <c r="I258" s="3" t="s">
        <v>18</v>
      </c>
      <c r="J258" s="30">
        <f t="shared" si="139"/>
        <v>1074600</v>
      </c>
      <c r="K258" s="30">
        <f t="shared" si="139"/>
        <v>1074600</v>
      </c>
      <c r="L258" s="30">
        <f t="shared" si="139"/>
        <v>468290.82999999996</v>
      </c>
      <c r="M258" s="92">
        <f t="shared" si="125"/>
        <v>43.578152801042251</v>
      </c>
    </row>
    <row r="259" spans="1:13" ht="45" x14ac:dyDescent="0.25">
      <c r="A259" s="94" t="s">
        <v>8</v>
      </c>
      <c r="B259" s="93"/>
      <c r="C259" s="93"/>
      <c r="D259" s="93"/>
      <c r="E259" s="93">
        <v>852</v>
      </c>
      <c r="F259" s="3" t="s">
        <v>103</v>
      </c>
      <c r="G259" s="3" t="s">
        <v>64</v>
      </c>
      <c r="H259" s="3" t="s">
        <v>179</v>
      </c>
      <c r="I259" s="3" t="s">
        <v>19</v>
      </c>
      <c r="J259" s="30">
        <f>'2.ВС'!J317</f>
        <v>1074600</v>
      </c>
      <c r="K259" s="30">
        <f>'2.ВС'!K317</f>
        <v>1074600</v>
      </c>
      <c r="L259" s="30">
        <f>'2.ВС'!L317</f>
        <v>468290.82999999996</v>
      </c>
      <c r="M259" s="92">
        <f t="shared" si="125"/>
        <v>43.578152801042251</v>
      </c>
    </row>
    <row r="260" spans="1:13" ht="60.75" customHeight="1" x14ac:dyDescent="0.25">
      <c r="A260" s="21" t="s">
        <v>180</v>
      </c>
      <c r="B260" s="89"/>
      <c r="C260" s="89"/>
      <c r="D260" s="89"/>
      <c r="E260" s="93">
        <v>852</v>
      </c>
      <c r="F260" s="3" t="s">
        <v>103</v>
      </c>
      <c r="G260" s="3" t="s">
        <v>64</v>
      </c>
      <c r="H260" s="3" t="s">
        <v>181</v>
      </c>
      <c r="I260" s="3"/>
      <c r="J260" s="30">
        <f t="shared" ref="J260:L260" si="140">J261+J263+J265+J267</f>
        <v>13164244</v>
      </c>
      <c r="K260" s="30">
        <f t="shared" ref="K260" si="141">K261+K263+K265+K267</f>
        <v>13164244</v>
      </c>
      <c r="L260" s="30">
        <f t="shared" si="140"/>
        <v>6019405.7600000007</v>
      </c>
      <c r="M260" s="92">
        <f t="shared" si="125"/>
        <v>45.725419249293772</v>
      </c>
    </row>
    <row r="261" spans="1:13" ht="135" customHeight="1" x14ac:dyDescent="0.25">
      <c r="A261" s="94" t="s">
        <v>16</v>
      </c>
      <c r="B261" s="93"/>
      <c r="C261" s="93"/>
      <c r="D261" s="93"/>
      <c r="E261" s="93">
        <v>852</v>
      </c>
      <c r="F261" s="3" t="s">
        <v>103</v>
      </c>
      <c r="G261" s="3" t="s">
        <v>64</v>
      </c>
      <c r="H261" s="3" t="s">
        <v>181</v>
      </c>
      <c r="I261" s="3" t="s">
        <v>18</v>
      </c>
      <c r="J261" s="30">
        <f t="shared" ref="J261:L261" si="142">J262</f>
        <v>11961572.77</v>
      </c>
      <c r="K261" s="30">
        <f t="shared" si="142"/>
        <v>11961572.77</v>
      </c>
      <c r="L261" s="30">
        <f t="shared" si="142"/>
        <v>5604908.4000000004</v>
      </c>
      <c r="M261" s="92">
        <f t="shared" si="125"/>
        <v>46.857620714035924</v>
      </c>
    </row>
    <row r="262" spans="1:13" ht="45" x14ac:dyDescent="0.25">
      <c r="A262" s="94" t="s">
        <v>8</v>
      </c>
      <c r="B262" s="93"/>
      <c r="C262" s="93"/>
      <c r="D262" s="93"/>
      <c r="E262" s="93">
        <v>852</v>
      </c>
      <c r="F262" s="3" t="s">
        <v>103</v>
      </c>
      <c r="G262" s="3" t="s">
        <v>64</v>
      </c>
      <c r="H262" s="3" t="s">
        <v>181</v>
      </c>
      <c r="I262" s="3" t="s">
        <v>19</v>
      </c>
      <c r="J262" s="30">
        <f>'2.ВС'!J320</f>
        <v>11961572.77</v>
      </c>
      <c r="K262" s="30">
        <f>'2.ВС'!K320</f>
        <v>11961572.77</v>
      </c>
      <c r="L262" s="30">
        <f>'2.ВС'!L320</f>
        <v>5604908.4000000004</v>
      </c>
      <c r="M262" s="92">
        <f t="shared" si="125"/>
        <v>46.857620714035924</v>
      </c>
    </row>
    <row r="263" spans="1:13" ht="60" x14ac:dyDescent="0.25">
      <c r="A263" s="89" t="s">
        <v>22</v>
      </c>
      <c r="B263" s="94"/>
      <c r="C263" s="94"/>
      <c r="D263" s="94"/>
      <c r="E263" s="93">
        <v>852</v>
      </c>
      <c r="F263" s="3" t="s">
        <v>103</v>
      </c>
      <c r="G263" s="3" t="s">
        <v>64</v>
      </c>
      <c r="H263" s="3" t="s">
        <v>181</v>
      </c>
      <c r="I263" s="3" t="s">
        <v>23</v>
      </c>
      <c r="J263" s="30">
        <f t="shared" ref="J263:L263" si="143">J264</f>
        <v>1145500</v>
      </c>
      <c r="K263" s="30">
        <f t="shared" si="143"/>
        <v>1145500</v>
      </c>
      <c r="L263" s="30">
        <f t="shared" si="143"/>
        <v>393589.13</v>
      </c>
      <c r="M263" s="92">
        <f t="shared" si="125"/>
        <v>34.35959231776517</v>
      </c>
    </row>
    <row r="264" spans="1:13" ht="60.75" customHeight="1" x14ac:dyDescent="0.25">
      <c r="A264" s="89" t="s">
        <v>9</v>
      </c>
      <c r="B264" s="89"/>
      <c r="C264" s="89"/>
      <c r="D264" s="89"/>
      <c r="E264" s="93">
        <v>852</v>
      </c>
      <c r="F264" s="3" t="s">
        <v>103</v>
      </c>
      <c r="G264" s="3" t="s">
        <v>64</v>
      </c>
      <c r="H264" s="3" t="s">
        <v>181</v>
      </c>
      <c r="I264" s="3" t="s">
        <v>24</v>
      </c>
      <c r="J264" s="30">
        <f>'2.ВС'!J322</f>
        <v>1145500</v>
      </c>
      <c r="K264" s="30">
        <f>'2.ВС'!K322</f>
        <v>1145500</v>
      </c>
      <c r="L264" s="30">
        <f>'2.ВС'!L322</f>
        <v>393589.13</v>
      </c>
      <c r="M264" s="92">
        <f t="shared" si="125"/>
        <v>34.35959231776517</v>
      </c>
    </row>
    <row r="265" spans="1:13" ht="30" x14ac:dyDescent="0.25">
      <c r="A265" s="89" t="s">
        <v>128</v>
      </c>
      <c r="B265" s="89"/>
      <c r="C265" s="89"/>
      <c r="D265" s="89"/>
      <c r="E265" s="93"/>
      <c r="F265" s="3" t="s">
        <v>103</v>
      </c>
      <c r="G265" s="3" t="s">
        <v>64</v>
      </c>
      <c r="H265" s="3" t="s">
        <v>181</v>
      </c>
      <c r="I265" s="3" t="s">
        <v>129</v>
      </c>
      <c r="J265" s="30">
        <f t="shared" ref="J265:L265" si="144">J266</f>
        <v>11087.23</v>
      </c>
      <c r="K265" s="30">
        <f t="shared" si="144"/>
        <v>11087.23</v>
      </c>
      <c r="L265" s="30">
        <f t="shared" si="144"/>
        <v>11087.23</v>
      </c>
      <c r="M265" s="92">
        <f t="shared" si="125"/>
        <v>100</v>
      </c>
    </row>
    <row r="266" spans="1:13" ht="48.75" customHeight="1" x14ac:dyDescent="0.25">
      <c r="A266" s="94" t="s">
        <v>182</v>
      </c>
      <c r="B266" s="89"/>
      <c r="C266" s="89"/>
      <c r="D266" s="89"/>
      <c r="E266" s="93"/>
      <c r="F266" s="3" t="s">
        <v>103</v>
      </c>
      <c r="G266" s="3" t="s">
        <v>64</v>
      </c>
      <c r="H266" s="3" t="s">
        <v>181</v>
      </c>
      <c r="I266" s="3" t="s">
        <v>131</v>
      </c>
      <c r="J266" s="30">
        <f>'2.ВС'!J324</f>
        <v>11087.23</v>
      </c>
      <c r="K266" s="30">
        <f>'2.ВС'!K324</f>
        <v>11087.23</v>
      </c>
      <c r="L266" s="30">
        <f>'2.ВС'!L324</f>
        <v>11087.23</v>
      </c>
      <c r="M266" s="92">
        <f t="shared" ref="M266:M297" si="145">L266/J266*100</f>
        <v>100</v>
      </c>
    </row>
    <row r="267" spans="1:13" ht="30" x14ac:dyDescent="0.25">
      <c r="A267" s="89" t="s">
        <v>25</v>
      </c>
      <c r="B267" s="89"/>
      <c r="C267" s="89"/>
      <c r="D267" s="89"/>
      <c r="E267" s="93">
        <v>852</v>
      </c>
      <c r="F267" s="3" t="s">
        <v>103</v>
      </c>
      <c r="G267" s="3" t="s">
        <v>64</v>
      </c>
      <c r="H267" s="3" t="s">
        <v>181</v>
      </c>
      <c r="I267" s="3" t="s">
        <v>26</v>
      </c>
      <c r="J267" s="30">
        <f t="shared" ref="J267:L267" si="146">J268</f>
        <v>46084</v>
      </c>
      <c r="K267" s="30">
        <f t="shared" si="146"/>
        <v>46084</v>
      </c>
      <c r="L267" s="30">
        <f t="shared" si="146"/>
        <v>9821</v>
      </c>
      <c r="M267" s="92">
        <f t="shared" si="145"/>
        <v>21.311084107282355</v>
      </c>
    </row>
    <row r="268" spans="1:13" ht="30" x14ac:dyDescent="0.25">
      <c r="A268" s="89" t="s">
        <v>27</v>
      </c>
      <c r="B268" s="89"/>
      <c r="C268" s="89"/>
      <c r="D268" s="89"/>
      <c r="E268" s="93">
        <v>852</v>
      </c>
      <c r="F268" s="3" t="s">
        <v>103</v>
      </c>
      <c r="G268" s="3" t="s">
        <v>64</v>
      </c>
      <c r="H268" s="3" t="s">
        <v>181</v>
      </c>
      <c r="I268" s="3" t="s">
        <v>28</v>
      </c>
      <c r="J268" s="30">
        <f>'2.ВС'!J326</f>
        <v>46084</v>
      </c>
      <c r="K268" s="30">
        <f>'2.ВС'!K326</f>
        <v>46084</v>
      </c>
      <c r="L268" s="30">
        <f>'2.ВС'!L326</f>
        <v>9821</v>
      </c>
      <c r="M268" s="92">
        <f t="shared" si="145"/>
        <v>21.311084107282355</v>
      </c>
    </row>
    <row r="269" spans="1:13" s="32" customFormat="1" ht="108.75" customHeight="1" x14ac:dyDescent="0.25">
      <c r="A269" s="21" t="s">
        <v>165</v>
      </c>
      <c r="B269" s="88"/>
      <c r="C269" s="88"/>
      <c r="D269" s="88"/>
      <c r="E269" s="93">
        <v>852</v>
      </c>
      <c r="F269" s="3" t="s">
        <v>103</v>
      </c>
      <c r="G269" s="3" t="s">
        <v>64</v>
      </c>
      <c r="H269" s="3" t="s">
        <v>166</v>
      </c>
      <c r="I269" s="3"/>
      <c r="J269" s="30">
        <f t="shared" ref="J269:L270" si="147">J270</f>
        <v>1402800</v>
      </c>
      <c r="K269" s="30">
        <f t="shared" si="147"/>
        <v>1402800</v>
      </c>
      <c r="L269" s="30">
        <f t="shared" si="147"/>
        <v>721000</v>
      </c>
      <c r="M269" s="92">
        <f t="shared" si="145"/>
        <v>51.397205588822359</v>
      </c>
    </row>
    <row r="270" spans="1:13" s="32" customFormat="1" ht="30" x14ac:dyDescent="0.25">
      <c r="A270" s="89" t="s">
        <v>128</v>
      </c>
      <c r="B270" s="88"/>
      <c r="C270" s="88"/>
      <c r="D270" s="88"/>
      <c r="E270" s="93">
        <v>852</v>
      </c>
      <c r="F270" s="3" t="s">
        <v>103</v>
      </c>
      <c r="G270" s="3" t="s">
        <v>64</v>
      </c>
      <c r="H270" s="3" t="s">
        <v>166</v>
      </c>
      <c r="I270" s="3" t="s">
        <v>129</v>
      </c>
      <c r="J270" s="30">
        <f t="shared" si="147"/>
        <v>1402800</v>
      </c>
      <c r="K270" s="30">
        <f t="shared" si="147"/>
        <v>1402800</v>
      </c>
      <c r="L270" s="30">
        <f t="shared" si="147"/>
        <v>721000</v>
      </c>
      <c r="M270" s="92">
        <f t="shared" si="145"/>
        <v>51.397205588822359</v>
      </c>
    </row>
    <row r="271" spans="1:13" s="32" customFormat="1" ht="45.75" customHeight="1" x14ac:dyDescent="0.25">
      <c r="A271" s="94" t="s">
        <v>182</v>
      </c>
      <c r="B271" s="88"/>
      <c r="C271" s="88"/>
      <c r="D271" s="88"/>
      <c r="E271" s="93">
        <v>852</v>
      </c>
      <c r="F271" s="3" t="s">
        <v>103</v>
      </c>
      <c r="G271" s="3" t="s">
        <v>64</v>
      </c>
      <c r="H271" s="3" t="s">
        <v>166</v>
      </c>
      <c r="I271" s="3" t="s">
        <v>131</v>
      </c>
      <c r="J271" s="30">
        <f>'2.ВС'!J329</f>
        <v>1402800</v>
      </c>
      <c r="K271" s="30">
        <f>'2.ВС'!K329</f>
        <v>1402800</v>
      </c>
      <c r="L271" s="30">
        <f>'2.ВС'!L329</f>
        <v>721000</v>
      </c>
      <c r="M271" s="92">
        <f t="shared" si="145"/>
        <v>51.397205588822359</v>
      </c>
    </row>
    <row r="272" spans="1:13" ht="28.5" x14ac:dyDescent="0.25">
      <c r="A272" s="22" t="s">
        <v>105</v>
      </c>
      <c r="B272" s="46"/>
      <c r="C272" s="46"/>
      <c r="D272" s="46"/>
      <c r="E272" s="93">
        <v>851</v>
      </c>
      <c r="F272" s="23" t="s">
        <v>77</v>
      </c>
      <c r="G272" s="23"/>
      <c r="H272" s="23"/>
      <c r="I272" s="23"/>
      <c r="J272" s="36">
        <f t="shared" ref="J272:L272" si="148">J273+J310</f>
        <v>21933602</v>
      </c>
      <c r="K272" s="36">
        <f t="shared" ref="K272" si="149">K273+K310</f>
        <v>22051881</v>
      </c>
      <c r="L272" s="36">
        <f t="shared" si="148"/>
        <v>9672327.6199999992</v>
      </c>
      <c r="M272" s="92">
        <f t="shared" si="145"/>
        <v>44.098217976235723</v>
      </c>
    </row>
    <row r="273" spans="1:13" x14ac:dyDescent="0.25">
      <c r="A273" s="25" t="s">
        <v>106</v>
      </c>
      <c r="B273" s="88"/>
      <c r="C273" s="88"/>
      <c r="D273" s="88"/>
      <c r="E273" s="93">
        <v>851</v>
      </c>
      <c r="F273" s="27" t="s">
        <v>77</v>
      </c>
      <c r="G273" s="27" t="s">
        <v>11</v>
      </c>
      <c r="H273" s="27"/>
      <c r="I273" s="27"/>
      <c r="J273" s="31">
        <f t="shared" ref="J273:L273" si="150">J277+J282+J293+J274+J285+J290+J298+J301+J304+J307</f>
        <v>21928602</v>
      </c>
      <c r="K273" s="31">
        <f t="shared" ref="K273" si="151">K277+K282+K293+K274+K285+K290+K298+K301+K304+K307</f>
        <v>22046881</v>
      </c>
      <c r="L273" s="31">
        <f t="shared" si="150"/>
        <v>9672327.6199999992</v>
      </c>
      <c r="M273" s="92">
        <f t="shared" si="145"/>
        <v>44.108272930485946</v>
      </c>
    </row>
    <row r="274" spans="1:13" ht="151.5" customHeight="1" x14ac:dyDescent="0.25">
      <c r="A274" s="21" t="s">
        <v>116</v>
      </c>
      <c r="B274" s="89"/>
      <c r="C274" s="89"/>
      <c r="D274" s="89"/>
      <c r="E274" s="93">
        <v>851</v>
      </c>
      <c r="F274" s="3" t="s">
        <v>77</v>
      </c>
      <c r="G274" s="3" t="s">
        <v>11</v>
      </c>
      <c r="H274" s="3" t="s">
        <v>117</v>
      </c>
      <c r="I274" s="3"/>
      <c r="J274" s="30">
        <f t="shared" ref="J274:L275" si="152">J275</f>
        <v>122400</v>
      </c>
      <c r="K274" s="30">
        <f t="shared" si="152"/>
        <v>122400</v>
      </c>
      <c r="L274" s="30">
        <f t="shared" si="152"/>
        <v>55800</v>
      </c>
      <c r="M274" s="92">
        <f t="shared" si="145"/>
        <v>45.588235294117645</v>
      </c>
    </row>
    <row r="275" spans="1:13" ht="75" x14ac:dyDescent="0.25">
      <c r="A275" s="89" t="s">
        <v>53</v>
      </c>
      <c r="B275" s="89"/>
      <c r="C275" s="89"/>
      <c r="D275" s="89"/>
      <c r="E275" s="93">
        <v>851</v>
      </c>
      <c r="F275" s="3" t="s">
        <v>77</v>
      </c>
      <c r="G275" s="3" t="s">
        <v>11</v>
      </c>
      <c r="H275" s="3" t="s">
        <v>117</v>
      </c>
      <c r="I275" s="3" t="s">
        <v>109</v>
      </c>
      <c r="J275" s="30">
        <f t="shared" si="152"/>
        <v>122400</v>
      </c>
      <c r="K275" s="30">
        <f t="shared" si="152"/>
        <v>122400</v>
      </c>
      <c r="L275" s="30">
        <f t="shared" si="152"/>
        <v>55800</v>
      </c>
      <c r="M275" s="92">
        <f t="shared" si="145"/>
        <v>45.588235294117645</v>
      </c>
    </row>
    <row r="276" spans="1:13" ht="30" x14ac:dyDescent="0.25">
      <c r="A276" s="89" t="s">
        <v>110</v>
      </c>
      <c r="B276" s="89"/>
      <c r="C276" s="89"/>
      <c r="D276" s="89"/>
      <c r="E276" s="93">
        <v>851</v>
      </c>
      <c r="F276" s="3" t="s">
        <v>77</v>
      </c>
      <c r="G276" s="3" t="s">
        <v>11</v>
      </c>
      <c r="H276" s="3" t="s">
        <v>117</v>
      </c>
      <c r="I276" s="3" t="s">
        <v>111</v>
      </c>
      <c r="J276" s="30">
        <f>'2.ВС'!J149</f>
        <v>122400</v>
      </c>
      <c r="K276" s="30">
        <f>'2.ВС'!K149</f>
        <v>122400</v>
      </c>
      <c r="L276" s="30">
        <f>'2.ВС'!L149</f>
        <v>55800</v>
      </c>
      <c r="M276" s="92">
        <f t="shared" si="145"/>
        <v>45.588235294117645</v>
      </c>
    </row>
    <row r="277" spans="1:13" x14ac:dyDescent="0.25">
      <c r="A277" s="21" t="s">
        <v>107</v>
      </c>
      <c r="B277" s="89"/>
      <c r="C277" s="89"/>
      <c r="D277" s="89"/>
      <c r="E277" s="93">
        <v>851</v>
      </c>
      <c r="F277" s="3" t="s">
        <v>77</v>
      </c>
      <c r="G277" s="3" t="s">
        <v>11</v>
      </c>
      <c r="H277" s="3" t="s">
        <v>108</v>
      </c>
      <c r="I277" s="3"/>
      <c r="J277" s="30">
        <f t="shared" ref="J277:L277" si="153">J278+J280</f>
        <v>7244108</v>
      </c>
      <c r="K277" s="30">
        <f t="shared" ref="K277" si="154">K278+K280</f>
        <v>7244108</v>
      </c>
      <c r="L277" s="30">
        <f t="shared" si="153"/>
        <v>3456000</v>
      </c>
      <c r="M277" s="92">
        <f t="shared" si="145"/>
        <v>47.707737101655582</v>
      </c>
    </row>
    <row r="278" spans="1:13" ht="60" hidden="1" x14ac:dyDescent="0.25">
      <c r="A278" s="89" t="s">
        <v>22</v>
      </c>
      <c r="B278" s="89"/>
      <c r="C278" s="89"/>
      <c r="D278" s="89"/>
      <c r="E278" s="93">
        <v>851</v>
      </c>
      <c r="F278" s="3" t="s">
        <v>77</v>
      </c>
      <c r="G278" s="3" t="s">
        <v>11</v>
      </c>
      <c r="H278" s="3" t="s">
        <v>108</v>
      </c>
      <c r="I278" s="3" t="s">
        <v>23</v>
      </c>
      <c r="J278" s="30">
        <f t="shared" ref="J278:L278" si="155">J279</f>
        <v>0</v>
      </c>
      <c r="K278" s="30">
        <f t="shared" si="155"/>
        <v>0</v>
      </c>
      <c r="L278" s="30">
        <f t="shared" si="155"/>
        <v>0</v>
      </c>
      <c r="M278" s="92" t="e">
        <f t="shared" si="145"/>
        <v>#DIV/0!</v>
      </c>
    </row>
    <row r="279" spans="1:13" ht="75" hidden="1" x14ac:dyDescent="0.25">
      <c r="A279" s="89" t="s">
        <v>9</v>
      </c>
      <c r="B279" s="89"/>
      <c r="C279" s="89"/>
      <c r="D279" s="89"/>
      <c r="E279" s="93">
        <v>851</v>
      </c>
      <c r="F279" s="3" t="s">
        <v>77</v>
      </c>
      <c r="G279" s="3" t="s">
        <v>11</v>
      </c>
      <c r="H279" s="3" t="s">
        <v>108</v>
      </c>
      <c r="I279" s="3" t="s">
        <v>24</v>
      </c>
      <c r="J279" s="30">
        <f>'2.ВС'!J152</f>
        <v>0</v>
      </c>
      <c r="K279" s="30">
        <f>'2.ВС'!K152</f>
        <v>0</v>
      </c>
      <c r="L279" s="30">
        <f>'2.ВС'!L152</f>
        <v>0</v>
      </c>
      <c r="M279" s="92" t="e">
        <f t="shared" si="145"/>
        <v>#DIV/0!</v>
      </c>
    </row>
    <row r="280" spans="1:13" ht="75" x14ac:dyDescent="0.25">
      <c r="A280" s="89" t="s">
        <v>53</v>
      </c>
      <c r="B280" s="88"/>
      <c r="C280" s="88"/>
      <c r="D280" s="88"/>
      <c r="E280" s="93">
        <v>851</v>
      </c>
      <c r="F280" s="3" t="s">
        <v>77</v>
      </c>
      <c r="G280" s="3" t="s">
        <v>11</v>
      </c>
      <c r="H280" s="3" t="s">
        <v>108</v>
      </c>
      <c r="I280" s="3" t="s">
        <v>109</v>
      </c>
      <c r="J280" s="30">
        <f t="shared" ref="J280:L280" si="156">J281</f>
        <v>7244108</v>
      </c>
      <c r="K280" s="30">
        <f t="shared" si="156"/>
        <v>7244108</v>
      </c>
      <c r="L280" s="30">
        <f t="shared" si="156"/>
        <v>3456000</v>
      </c>
      <c r="M280" s="92">
        <f t="shared" si="145"/>
        <v>47.707737101655582</v>
      </c>
    </row>
    <row r="281" spans="1:13" ht="30" x14ac:dyDescent="0.25">
      <c r="A281" s="89" t="s">
        <v>110</v>
      </c>
      <c r="B281" s="88"/>
      <c r="C281" s="88"/>
      <c r="D281" s="88"/>
      <c r="E281" s="93">
        <v>851</v>
      </c>
      <c r="F281" s="3" t="s">
        <v>77</v>
      </c>
      <c r="G281" s="3" t="s">
        <v>11</v>
      </c>
      <c r="H281" s="3" t="s">
        <v>108</v>
      </c>
      <c r="I281" s="3" t="s">
        <v>111</v>
      </c>
      <c r="J281" s="30">
        <f>'2.ВС'!J154</f>
        <v>7244108</v>
      </c>
      <c r="K281" s="30">
        <f>'2.ВС'!K154</f>
        <v>7244108</v>
      </c>
      <c r="L281" s="30">
        <f>'2.ВС'!L154</f>
        <v>3456000</v>
      </c>
      <c r="M281" s="92">
        <f t="shared" si="145"/>
        <v>47.707737101655582</v>
      </c>
    </row>
    <row r="282" spans="1:13" ht="30" x14ac:dyDescent="0.25">
      <c r="A282" s="21" t="s">
        <v>112</v>
      </c>
      <c r="B282" s="89"/>
      <c r="C282" s="89"/>
      <c r="D282" s="89"/>
      <c r="E282" s="93">
        <v>851</v>
      </c>
      <c r="F282" s="3" t="s">
        <v>77</v>
      </c>
      <c r="G282" s="3" t="s">
        <v>11</v>
      </c>
      <c r="H282" s="3" t="s">
        <v>113</v>
      </c>
      <c r="I282" s="3"/>
      <c r="J282" s="30">
        <f t="shared" ref="J282:L283" si="157">J283</f>
        <v>7607000</v>
      </c>
      <c r="K282" s="30">
        <f t="shared" si="157"/>
        <v>7607000</v>
      </c>
      <c r="L282" s="30">
        <f t="shared" si="157"/>
        <v>3734370.44</v>
      </c>
      <c r="M282" s="92">
        <f t="shared" si="145"/>
        <v>49.091237544367026</v>
      </c>
    </row>
    <row r="283" spans="1:13" ht="75" x14ac:dyDescent="0.25">
      <c r="A283" s="89" t="s">
        <v>53</v>
      </c>
      <c r="B283" s="89"/>
      <c r="C283" s="89"/>
      <c r="D283" s="89"/>
      <c r="E283" s="93">
        <v>851</v>
      </c>
      <c r="F283" s="3" t="s">
        <v>77</v>
      </c>
      <c r="G283" s="3" t="s">
        <v>11</v>
      </c>
      <c r="H283" s="3" t="s">
        <v>113</v>
      </c>
      <c r="I283" s="5">
        <v>600</v>
      </c>
      <c r="J283" s="30">
        <f t="shared" si="157"/>
        <v>7607000</v>
      </c>
      <c r="K283" s="30">
        <f t="shared" si="157"/>
        <v>7607000</v>
      </c>
      <c r="L283" s="30">
        <f t="shared" si="157"/>
        <v>3734370.44</v>
      </c>
      <c r="M283" s="92">
        <f t="shared" si="145"/>
        <v>49.091237544367026</v>
      </c>
    </row>
    <row r="284" spans="1:13" ht="30" x14ac:dyDescent="0.25">
      <c r="A284" s="89" t="s">
        <v>110</v>
      </c>
      <c r="B284" s="89"/>
      <c r="C284" s="89"/>
      <c r="D284" s="89"/>
      <c r="E284" s="93">
        <v>851</v>
      </c>
      <c r="F284" s="3" t="s">
        <v>77</v>
      </c>
      <c r="G284" s="3" t="s">
        <v>11</v>
      </c>
      <c r="H284" s="3" t="s">
        <v>113</v>
      </c>
      <c r="I284" s="3" t="s">
        <v>111</v>
      </c>
      <c r="J284" s="30">
        <f>'2.ВС'!J157</f>
        <v>7607000</v>
      </c>
      <c r="K284" s="30">
        <f>'2.ВС'!K157</f>
        <v>7607000</v>
      </c>
      <c r="L284" s="30">
        <f>'2.ВС'!L157</f>
        <v>3734370.44</v>
      </c>
      <c r="M284" s="92">
        <f t="shared" si="145"/>
        <v>49.091237544367026</v>
      </c>
    </row>
    <row r="285" spans="1:13" ht="30" x14ac:dyDescent="0.25">
      <c r="A285" s="21" t="s">
        <v>118</v>
      </c>
      <c r="B285" s="89"/>
      <c r="C285" s="89"/>
      <c r="D285" s="89"/>
      <c r="E285" s="93">
        <v>851</v>
      </c>
      <c r="F285" s="3" t="s">
        <v>77</v>
      </c>
      <c r="G285" s="3" t="s">
        <v>11</v>
      </c>
      <c r="H285" s="3" t="s">
        <v>119</v>
      </c>
      <c r="I285" s="3"/>
      <c r="J285" s="30">
        <f t="shared" ref="J285:L285" si="158">J286+J288</f>
        <v>323868</v>
      </c>
      <c r="K285" s="30">
        <f t="shared" ref="K285" si="159">K286+K288</f>
        <v>323868</v>
      </c>
      <c r="L285" s="30">
        <f t="shared" si="158"/>
        <v>237652.18</v>
      </c>
      <c r="M285" s="92">
        <f t="shared" si="145"/>
        <v>73.379333555646127</v>
      </c>
    </row>
    <row r="286" spans="1:13" ht="60" x14ac:dyDescent="0.25">
      <c r="A286" s="89" t="s">
        <v>22</v>
      </c>
      <c r="B286" s="94"/>
      <c r="C286" s="94"/>
      <c r="D286" s="94"/>
      <c r="E286" s="93">
        <v>851</v>
      </c>
      <c r="F286" s="3" t="s">
        <v>77</v>
      </c>
      <c r="G286" s="3" t="s">
        <v>11</v>
      </c>
      <c r="H286" s="3" t="s">
        <v>119</v>
      </c>
      <c r="I286" s="3" t="s">
        <v>23</v>
      </c>
      <c r="J286" s="30">
        <f t="shared" ref="J286:L286" si="160">J287</f>
        <v>209500</v>
      </c>
      <c r="K286" s="30">
        <f t="shared" si="160"/>
        <v>209500</v>
      </c>
      <c r="L286" s="30">
        <f t="shared" si="160"/>
        <v>137652.18</v>
      </c>
      <c r="M286" s="92">
        <f t="shared" si="145"/>
        <v>65.705097852028644</v>
      </c>
    </row>
    <row r="287" spans="1:13" ht="60" customHeight="1" x14ac:dyDescent="0.25">
      <c r="A287" s="89" t="s">
        <v>9</v>
      </c>
      <c r="B287" s="89"/>
      <c r="C287" s="89"/>
      <c r="D287" s="89"/>
      <c r="E287" s="93">
        <v>851</v>
      </c>
      <c r="F287" s="3" t="s">
        <v>77</v>
      </c>
      <c r="G287" s="3" t="s">
        <v>11</v>
      </c>
      <c r="H287" s="3" t="s">
        <v>119</v>
      </c>
      <c r="I287" s="3" t="s">
        <v>24</v>
      </c>
      <c r="J287" s="30">
        <f>'2.ВС'!J160</f>
        <v>209500</v>
      </c>
      <c r="K287" s="30">
        <f>'2.ВС'!K160</f>
        <v>209500</v>
      </c>
      <c r="L287" s="30">
        <f>'2.ВС'!L160</f>
        <v>137652.18</v>
      </c>
      <c r="M287" s="92">
        <f t="shared" si="145"/>
        <v>65.705097852028644</v>
      </c>
    </row>
    <row r="288" spans="1:13" ht="75" x14ac:dyDescent="0.25">
      <c r="A288" s="89" t="s">
        <v>53</v>
      </c>
      <c r="B288" s="89"/>
      <c r="C288" s="89"/>
      <c r="D288" s="89"/>
      <c r="E288" s="93">
        <v>851</v>
      </c>
      <c r="F288" s="3" t="s">
        <v>77</v>
      </c>
      <c r="G288" s="3" t="s">
        <v>11</v>
      </c>
      <c r="H288" s="3" t="s">
        <v>119</v>
      </c>
      <c r="I288" s="3" t="s">
        <v>109</v>
      </c>
      <c r="J288" s="30">
        <f t="shared" ref="J288:L288" si="161">J289</f>
        <v>114368</v>
      </c>
      <c r="K288" s="30">
        <f t="shared" si="161"/>
        <v>114368</v>
      </c>
      <c r="L288" s="30">
        <f t="shared" si="161"/>
        <v>100000</v>
      </c>
      <c r="M288" s="92">
        <f t="shared" si="145"/>
        <v>87.437045327364288</v>
      </c>
    </row>
    <row r="289" spans="1:13" ht="30" x14ac:dyDescent="0.25">
      <c r="A289" s="89" t="s">
        <v>110</v>
      </c>
      <c r="B289" s="89"/>
      <c r="C289" s="89"/>
      <c r="D289" s="89"/>
      <c r="E289" s="93">
        <v>851</v>
      </c>
      <c r="F289" s="3" t="s">
        <v>77</v>
      </c>
      <c r="G289" s="3" t="s">
        <v>11</v>
      </c>
      <c r="H289" s="3" t="s">
        <v>119</v>
      </c>
      <c r="I289" s="3" t="s">
        <v>111</v>
      </c>
      <c r="J289" s="30">
        <f>'2.ВС'!J162</f>
        <v>114368</v>
      </c>
      <c r="K289" s="30">
        <f>'2.ВС'!K162</f>
        <v>114368</v>
      </c>
      <c r="L289" s="30">
        <f>'2.ВС'!L162</f>
        <v>100000</v>
      </c>
      <c r="M289" s="92">
        <f t="shared" si="145"/>
        <v>87.437045327364288</v>
      </c>
    </row>
    <row r="290" spans="1:13" ht="45.75" customHeight="1" x14ac:dyDescent="0.25">
      <c r="A290" s="11" t="s">
        <v>248</v>
      </c>
      <c r="B290" s="89"/>
      <c r="C290" s="89"/>
      <c r="D290" s="89"/>
      <c r="E290" s="93">
        <v>851</v>
      </c>
      <c r="F290" s="3" t="s">
        <v>77</v>
      </c>
      <c r="G290" s="3" t="s">
        <v>11</v>
      </c>
      <c r="H290" s="3" t="s">
        <v>249</v>
      </c>
      <c r="I290" s="3"/>
      <c r="J290" s="30">
        <f t="shared" ref="J290:L291" si="162">J291</f>
        <v>1000000</v>
      </c>
      <c r="K290" s="30">
        <f t="shared" si="162"/>
        <v>1000000</v>
      </c>
      <c r="L290" s="30">
        <f t="shared" si="162"/>
        <v>0</v>
      </c>
      <c r="M290" s="92">
        <f t="shared" si="145"/>
        <v>0</v>
      </c>
    </row>
    <row r="291" spans="1:13" ht="60" x14ac:dyDescent="0.25">
      <c r="A291" s="89" t="s">
        <v>22</v>
      </c>
      <c r="B291" s="89"/>
      <c r="C291" s="89"/>
      <c r="D291" s="89"/>
      <c r="E291" s="93">
        <v>851</v>
      </c>
      <c r="F291" s="3" t="s">
        <v>77</v>
      </c>
      <c r="G291" s="3" t="s">
        <v>11</v>
      </c>
      <c r="H291" s="3" t="s">
        <v>249</v>
      </c>
      <c r="I291" s="3" t="s">
        <v>23</v>
      </c>
      <c r="J291" s="30">
        <f t="shared" si="162"/>
        <v>1000000</v>
      </c>
      <c r="K291" s="30">
        <f t="shared" si="162"/>
        <v>1000000</v>
      </c>
      <c r="L291" s="30">
        <f t="shared" si="162"/>
        <v>0</v>
      </c>
      <c r="M291" s="92">
        <f t="shared" si="145"/>
        <v>0</v>
      </c>
    </row>
    <row r="292" spans="1:13" ht="63" customHeight="1" x14ac:dyDescent="0.25">
      <c r="A292" s="89" t="s">
        <v>9</v>
      </c>
      <c r="B292" s="89"/>
      <c r="C292" s="89"/>
      <c r="D292" s="89"/>
      <c r="E292" s="93">
        <v>851</v>
      </c>
      <c r="F292" s="3" t="s">
        <v>77</v>
      </c>
      <c r="G292" s="3" t="s">
        <v>11</v>
      </c>
      <c r="H292" s="3" t="s">
        <v>249</v>
      </c>
      <c r="I292" s="3" t="s">
        <v>24</v>
      </c>
      <c r="J292" s="30">
        <f>'2.ВС'!J165</f>
        <v>1000000</v>
      </c>
      <c r="K292" s="30">
        <f>'2.ВС'!K165</f>
        <v>1000000</v>
      </c>
      <c r="L292" s="30">
        <f>'2.ВС'!L165</f>
        <v>0</v>
      </c>
      <c r="M292" s="92">
        <f t="shared" si="145"/>
        <v>0</v>
      </c>
    </row>
    <row r="293" spans="1:13" ht="152.25" customHeight="1" x14ac:dyDescent="0.25">
      <c r="A293" s="21" t="s">
        <v>114</v>
      </c>
      <c r="B293" s="89"/>
      <c r="C293" s="89"/>
      <c r="D293" s="89"/>
      <c r="E293" s="93">
        <v>851</v>
      </c>
      <c r="F293" s="3" t="s">
        <v>77</v>
      </c>
      <c r="G293" s="3" t="s">
        <v>11</v>
      </c>
      <c r="H293" s="3" t="s">
        <v>115</v>
      </c>
      <c r="I293" s="5"/>
      <c r="J293" s="30">
        <f t="shared" ref="J293:L293" si="163">J294+J296</f>
        <v>3800000</v>
      </c>
      <c r="K293" s="30">
        <f t="shared" ref="K293" si="164">K294+K296</f>
        <v>3800000</v>
      </c>
      <c r="L293" s="30">
        <f t="shared" si="163"/>
        <v>2064000</v>
      </c>
      <c r="M293" s="92">
        <f t="shared" si="145"/>
        <v>54.315789473684205</v>
      </c>
    </row>
    <row r="294" spans="1:13" ht="60" x14ac:dyDescent="0.25">
      <c r="A294" s="89" t="s">
        <v>22</v>
      </c>
      <c r="B294" s="89"/>
      <c r="C294" s="89"/>
      <c r="D294" s="89"/>
      <c r="E294" s="93">
        <v>851</v>
      </c>
      <c r="F294" s="3" t="s">
        <v>77</v>
      </c>
      <c r="G294" s="3" t="s">
        <v>11</v>
      </c>
      <c r="H294" s="3" t="s">
        <v>115</v>
      </c>
      <c r="I294" s="5">
        <v>200</v>
      </c>
      <c r="J294" s="30">
        <f t="shared" ref="J294:L294" si="165">J295</f>
        <v>345000</v>
      </c>
      <c r="K294" s="30">
        <f t="shared" si="165"/>
        <v>345000</v>
      </c>
      <c r="L294" s="30">
        <f t="shared" si="165"/>
        <v>80000</v>
      </c>
      <c r="M294" s="92">
        <f t="shared" si="145"/>
        <v>23.188405797101449</v>
      </c>
    </row>
    <row r="295" spans="1:13" ht="61.5" customHeight="1" x14ac:dyDescent="0.25">
      <c r="A295" s="89" t="s">
        <v>9</v>
      </c>
      <c r="B295" s="89"/>
      <c r="C295" s="89"/>
      <c r="D295" s="89"/>
      <c r="E295" s="93">
        <v>851</v>
      </c>
      <c r="F295" s="3" t="s">
        <v>77</v>
      </c>
      <c r="G295" s="3" t="s">
        <v>11</v>
      </c>
      <c r="H295" s="3" t="s">
        <v>115</v>
      </c>
      <c r="I295" s="5">
        <v>240</v>
      </c>
      <c r="J295" s="30">
        <f>'2.ВС'!J168</f>
        <v>345000</v>
      </c>
      <c r="K295" s="30">
        <f>'2.ВС'!K168</f>
        <v>345000</v>
      </c>
      <c r="L295" s="30">
        <f>'2.ВС'!L168</f>
        <v>80000</v>
      </c>
      <c r="M295" s="92">
        <f t="shared" si="145"/>
        <v>23.188405797101449</v>
      </c>
    </row>
    <row r="296" spans="1:13" ht="75" x14ac:dyDescent="0.25">
      <c r="A296" s="89" t="s">
        <v>53</v>
      </c>
      <c r="B296" s="89"/>
      <c r="C296" s="89"/>
      <c r="D296" s="89"/>
      <c r="E296" s="93">
        <v>851</v>
      </c>
      <c r="F296" s="3" t="s">
        <v>77</v>
      </c>
      <c r="G296" s="3" t="s">
        <v>11</v>
      </c>
      <c r="H296" s="3" t="s">
        <v>115</v>
      </c>
      <c r="I296" s="5">
        <v>600</v>
      </c>
      <c r="J296" s="30">
        <f t="shared" ref="J296:L296" si="166">J297</f>
        <v>3455000</v>
      </c>
      <c r="K296" s="30">
        <f t="shared" si="166"/>
        <v>3455000</v>
      </c>
      <c r="L296" s="30">
        <f t="shared" si="166"/>
        <v>1984000</v>
      </c>
      <c r="M296" s="92">
        <f t="shared" si="145"/>
        <v>57.424023154848044</v>
      </c>
    </row>
    <row r="297" spans="1:13" ht="30" x14ac:dyDescent="0.25">
      <c r="A297" s="89" t="s">
        <v>110</v>
      </c>
      <c r="B297" s="89"/>
      <c r="C297" s="89"/>
      <c r="D297" s="89"/>
      <c r="E297" s="93">
        <v>851</v>
      </c>
      <c r="F297" s="3" t="s">
        <v>77</v>
      </c>
      <c r="G297" s="3" t="s">
        <v>11</v>
      </c>
      <c r="H297" s="3" t="s">
        <v>115</v>
      </c>
      <c r="I297" s="3" t="s">
        <v>111</v>
      </c>
      <c r="J297" s="30">
        <f>'2.ВС'!J170</f>
        <v>3455000</v>
      </c>
      <c r="K297" s="30">
        <f>'2.ВС'!K170</f>
        <v>3455000</v>
      </c>
      <c r="L297" s="30">
        <f>'2.ВС'!L170</f>
        <v>1984000</v>
      </c>
      <c r="M297" s="92">
        <f t="shared" si="145"/>
        <v>57.424023154848044</v>
      </c>
    </row>
    <row r="298" spans="1:13" ht="90" x14ac:dyDescent="0.25">
      <c r="A298" s="21" t="s">
        <v>261</v>
      </c>
      <c r="B298" s="89"/>
      <c r="C298" s="89"/>
      <c r="D298" s="89"/>
      <c r="E298" s="93">
        <v>851</v>
      </c>
      <c r="F298" s="4" t="s">
        <v>77</v>
      </c>
      <c r="G298" s="4" t="s">
        <v>11</v>
      </c>
      <c r="H298" s="3" t="s">
        <v>252</v>
      </c>
      <c r="I298" s="4"/>
      <c r="J298" s="30">
        <f t="shared" ref="J298:L298" si="167">J299</f>
        <v>1600000</v>
      </c>
      <c r="K298" s="30">
        <f t="shared" si="167"/>
        <v>1600000</v>
      </c>
      <c r="L298" s="30">
        <f t="shared" si="167"/>
        <v>0</v>
      </c>
      <c r="M298" s="92">
        <f t="shared" ref="M298:M329" si="168">L298/J298*100</f>
        <v>0</v>
      </c>
    </row>
    <row r="299" spans="1:13" ht="75" x14ac:dyDescent="0.25">
      <c r="A299" s="89" t="s">
        <v>53</v>
      </c>
      <c r="B299" s="89"/>
      <c r="C299" s="89"/>
      <c r="D299" s="89"/>
      <c r="E299" s="93">
        <v>851</v>
      </c>
      <c r="F299" s="3" t="s">
        <v>77</v>
      </c>
      <c r="G299" s="3" t="s">
        <v>11</v>
      </c>
      <c r="H299" s="3" t="s">
        <v>252</v>
      </c>
      <c r="I299" s="3" t="s">
        <v>109</v>
      </c>
      <c r="J299" s="30">
        <f t="shared" ref="J299:L299" si="169">J300</f>
        <v>1600000</v>
      </c>
      <c r="K299" s="30">
        <f t="shared" si="169"/>
        <v>1600000</v>
      </c>
      <c r="L299" s="30">
        <f t="shared" si="169"/>
        <v>0</v>
      </c>
      <c r="M299" s="92">
        <f t="shared" si="168"/>
        <v>0</v>
      </c>
    </row>
    <row r="300" spans="1:13" ht="30" x14ac:dyDescent="0.25">
      <c r="A300" s="89" t="s">
        <v>54</v>
      </c>
      <c r="B300" s="89"/>
      <c r="C300" s="89"/>
      <c r="D300" s="89"/>
      <c r="E300" s="93">
        <v>851</v>
      </c>
      <c r="F300" s="3" t="s">
        <v>77</v>
      </c>
      <c r="G300" s="3" t="s">
        <v>11</v>
      </c>
      <c r="H300" s="3" t="s">
        <v>252</v>
      </c>
      <c r="I300" s="3" t="s">
        <v>111</v>
      </c>
      <c r="J300" s="30">
        <f>'2.ВС'!J173</f>
        <v>1600000</v>
      </c>
      <c r="K300" s="30">
        <f>'2.ВС'!K173</f>
        <v>1600000</v>
      </c>
      <c r="L300" s="30">
        <f>'2.ВС'!L173</f>
        <v>0</v>
      </c>
      <c r="M300" s="92">
        <f t="shared" si="168"/>
        <v>0</v>
      </c>
    </row>
    <row r="301" spans="1:13" ht="20.25" customHeight="1" x14ac:dyDescent="0.25">
      <c r="A301" s="11" t="s">
        <v>263</v>
      </c>
      <c r="B301" s="89"/>
      <c r="C301" s="89"/>
      <c r="D301" s="89"/>
      <c r="E301" s="93">
        <v>851</v>
      </c>
      <c r="F301" s="3" t="s">
        <v>77</v>
      </c>
      <c r="G301" s="3" t="s">
        <v>11</v>
      </c>
      <c r="H301" s="3" t="s">
        <v>256</v>
      </c>
      <c r="I301" s="3"/>
      <c r="J301" s="30">
        <f t="shared" ref="J301:L302" si="170">J302</f>
        <v>6226</v>
      </c>
      <c r="K301" s="30">
        <f t="shared" si="170"/>
        <v>124505</v>
      </c>
      <c r="L301" s="30">
        <f t="shared" si="170"/>
        <v>124505</v>
      </c>
      <c r="M301" s="92">
        <f t="shared" si="168"/>
        <v>1999.7590748474142</v>
      </c>
    </row>
    <row r="302" spans="1:13" ht="75" x14ac:dyDescent="0.25">
      <c r="A302" s="89" t="s">
        <v>53</v>
      </c>
      <c r="B302" s="89"/>
      <c r="C302" s="89"/>
      <c r="D302" s="89"/>
      <c r="E302" s="93">
        <v>851</v>
      </c>
      <c r="F302" s="3" t="s">
        <v>77</v>
      </c>
      <c r="G302" s="3" t="s">
        <v>11</v>
      </c>
      <c r="H302" s="3" t="s">
        <v>256</v>
      </c>
      <c r="I302" s="3" t="s">
        <v>109</v>
      </c>
      <c r="J302" s="30">
        <f t="shared" si="170"/>
        <v>6226</v>
      </c>
      <c r="K302" s="30">
        <f t="shared" si="170"/>
        <v>124505</v>
      </c>
      <c r="L302" s="30">
        <f t="shared" si="170"/>
        <v>124505</v>
      </c>
      <c r="M302" s="92">
        <f t="shared" si="168"/>
        <v>1999.7590748474142</v>
      </c>
    </row>
    <row r="303" spans="1:13" ht="30" x14ac:dyDescent="0.25">
      <c r="A303" s="89" t="s">
        <v>54</v>
      </c>
      <c r="B303" s="89"/>
      <c r="C303" s="89"/>
      <c r="D303" s="89"/>
      <c r="E303" s="93">
        <v>851</v>
      </c>
      <c r="F303" s="3" t="s">
        <v>77</v>
      </c>
      <c r="G303" s="3" t="s">
        <v>11</v>
      </c>
      <c r="H303" s="3" t="s">
        <v>256</v>
      </c>
      <c r="I303" s="3" t="s">
        <v>111</v>
      </c>
      <c r="J303" s="30">
        <f>'2.ВС'!J176</f>
        <v>6226</v>
      </c>
      <c r="K303" s="30">
        <f>'2.ВС'!K176</f>
        <v>124505</v>
      </c>
      <c r="L303" s="30">
        <f>'2.ВС'!L176</f>
        <v>124505</v>
      </c>
      <c r="M303" s="92">
        <f t="shared" si="168"/>
        <v>1999.7590748474142</v>
      </c>
    </row>
    <row r="304" spans="1:13" ht="120" hidden="1" x14ac:dyDescent="0.25">
      <c r="A304" s="11" t="s">
        <v>268</v>
      </c>
      <c r="B304" s="89"/>
      <c r="C304" s="89"/>
      <c r="D304" s="89"/>
      <c r="E304" s="93"/>
      <c r="F304" s="4" t="s">
        <v>77</v>
      </c>
      <c r="G304" s="4" t="s">
        <v>11</v>
      </c>
      <c r="H304" s="3" t="s">
        <v>253</v>
      </c>
      <c r="I304" s="4"/>
      <c r="J304" s="30">
        <f t="shared" ref="J304:L308" si="171">J305</f>
        <v>0</v>
      </c>
      <c r="K304" s="30">
        <f t="shared" si="171"/>
        <v>0</v>
      </c>
      <c r="L304" s="30">
        <f t="shared" si="171"/>
        <v>0</v>
      </c>
      <c r="M304" s="92" t="e">
        <f t="shared" si="168"/>
        <v>#DIV/0!</v>
      </c>
    </row>
    <row r="305" spans="1:16" ht="75" hidden="1" x14ac:dyDescent="0.25">
      <c r="A305" s="89" t="s">
        <v>53</v>
      </c>
      <c r="B305" s="89"/>
      <c r="C305" s="89"/>
      <c r="D305" s="89"/>
      <c r="E305" s="93"/>
      <c r="F305" s="3" t="s">
        <v>77</v>
      </c>
      <c r="G305" s="3" t="s">
        <v>11</v>
      </c>
      <c r="H305" s="3" t="s">
        <v>253</v>
      </c>
      <c r="I305" s="3" t="s">
        <v>109</v>
      </c>
      <c r="J305" s="30">
        <f t="shared" si="171"/>
        <v>0</v>
      </c>
      <c r="K305" s="30">
        <f t="shared" si="171"/>
        <v>0</v>
      </c>
      <c r="L305" s="30">
        <f t="shared" si="171"/>
        <v>0</v>
      </c>
      <c r="M305" s="92" t="e">
        <f t="shared" si="168"/>
        <v>#DIV/0!</v>
      </c>
    </row>
    <row r="306" spans="1:16" ht="30" hidden="1" x14ac:dyDescent="0.25">
      <c r="A306" s="89" t="s">
        <v>110</v>
      </c>
      <c r="B306" s="89"/>
      <c r="C306" s="89"/>
      <c r="D306" s="89"/>
      <c r="E306" s="93"/>
      <c r="F306" s="3" t="s">
        <v>77</v>
      </c>
      <c r="G306" s="3" t="s">
        <v>11</v>
      </c>
      <c r="H306" s="3" t="s">
        <v>253</v>
      </c>
      <c r="I306" s="3" t="s">
        <v>111</v>
      </c>
      <c r="J306" s="30">
        <f>'2.ВС'!J179</f>
        <v>0</v>
      </c>
      <c r="K306" s="30">
        <f>'2.ВС'!K179</f>
        <v>0</v>
      </c>
      <c r="L306" s="30">
        <f>'2.ВС'!L179</f>
        <v>0</v>
      </c>
      <c r="M306" s="92" t="e">
        <f t="shared" si="168"/>
        <v>#DIV/0!</v>
      </c>
    </row>
    <row r="307" spans="1:16" ht="45" x14ac:dyDescent="0.25">
      <c r="A307" s="11" t="s">
        <v>272</v>
      </c>
      <c r="B307" s="89"/>
      <c r="C307" s="89"/>
      <c r="D307" s="89"/>
      <c r="E307" s="93">
        <v>851</v>
      </c>
      <c r="F307" s="4" t="s">
        <v>77</v>
      </c>
      <c r="G307" s="4" t="s">
        <v>11</v>
      </c>
      <c r="H307" s="3" t="s">
        <v>271</v>
      </c>
      <c r="I307" s="4"/>
      <c r="J307" s="30">
        <f t="shared" si="171"/>
        <v>225000</v>
      </c>
      <c r="K307" s="30">
        <f t="shared" si="171"/>
        <v>225000</v>
      </c>
      <c r="L307" s="30">
        <f t="shared" si="171"/>
        <v>0</v>
      </c>
      <c r="M307" s="92">
        <f t="shared" si="168"/>
        <v>0</v>
      </c>
    </row>
    <row r="308" spans="1:16" ht="75" x14ac:dyDescent="0.25">
      <c r="A308" s="89" t="s">
        <v>53</v>
      </c>
      <c r="B308" s="89"/>
      <c r="C308" s="89"/>
      <c r="D308" s="89"/>
      <c r="E308" s="93">
        <v>851</v>
      </c>
      <c r="F308" s="3" t="s">
        <v>77</v>
      </c>
      <c r="G308" s="3" t="s">
        <v>11</v>
      </c>
      <c r="H308" s="3" t="s">
        <v>271</v>
      </c>
      <c r="I308" s="3" t="s">
        <v>109</v>
      </c>
      <c r="J308" s="30">
        <f t="shared" si="171"/>
        <v>225000</v>
      </c>
      <c r="K308" s="30">
        <f t="shared" si="171"/>
        <v>225000</v>
      </c>
      <c r="L308" s="30">
        <f t="shared" si="171"/>
        <v>0</v>
      </c>
      <c r="M308" s="92">
        <f t="shared" si="168"/>
        <v>0</v>
      </c>
    </row>
    <row r="309" spans="1:16" ht="30" x14ac:dyDescent="0.25">
      <c r="A309" s="89" t="s">
        <v>110</v>
      </c>
      <c r="B309" s="89"/>
      <c r="C309" s="89"/>
      <c r="D309" s="89"/>
      <c r="E309" s="93">
        <v>851</v>
      </c>
      <c r="F309" s="3" t="s">
        <v>77</v>
      </c>
      <c r="G309" s="3" t="s">
        <v>11</v>
      </c>
      <c r="H309" s="3" t="s">
        <v>271</v>
      </c>
      <c r="I309" s="3" t="s">
        <v>111</v>
      </c>
      <c r="J309" s="30">
        <f>'2.ВС'!J182</f>
        <v>225000</v>
      </c>
      <c r="K309" s="30">
        <f>'2.ВС'!K182</f>
        <v>225000</v>
      </c>
      <c r="L309" s="30">
        <f>'2.ВС'!L182</f>
        <v>0</v>
      </c>
      <c r="M309" s="92">
        <f t="shared" si="168"/>
        <v>0</v>
      </c>
    </row>
    <row r="310" spans="1:16" ht="28.5" customHeight="1" x14ac:dyDescent="0.25">
      <c r="A310" s="25" t="s">
        <v>120</v>
      </c>
      <c r="B310" s="88"/>
      <c r="C310" s="88"/>
      <c r="D310" s="88"/>
      <c r="E310" s="93">
        <v>851</v>
      </c>
      <c r="F310" s="27" t="s">
        <v>77</v>
      </c>
      <c r="G310" s="27" t="s">
        <v>13</v>
      </c>
      <c r="H310" s="27"/>
      <c r="I310" s="27"/>
      <c r="J310" s="51">
        <f t="shared" ref="J310:L312" si="172">J311</f>
        <v>5000</v>
      </c>
      <c r="K310" s="51">
        <f t="shared" si="172"/>
        <v>5000</v>
      </c>
      <c r="L310" s="51">
        <f t="shared" si="172"/>
        <v>0</v>
      </c>
      <c r="M310" s="92">
        <f t="shared" si="168"/>
        <v>0</v>
      </c>
    </row>
    <row r="311" spans="1:16" ht="48.75" customHeight="1" x14ac:dyDescent="0.25">
      <c r="A311" s="21" t="s">
        <v>121</v>
      </c>
      <c r="B311" s="89"/>
      <c r="C311" s="89"/>
      <c r="D311" s="89"/>
      <c r="E311" s="93">
        <v>851</v>
      </c>
      <c r="F311" s="3" t="s">
        <v>77</v>
      </c>
      <c r="G311" s="3" t="s">
        <v>13</v>
      </c>
      <c r="H311" s="3" t="s">
        <v>122</v>
      </c>
      <c r="I311" s="3"/>
      <c r="J311" s="30">
        <f t="shared" si="172"/>
        <v>5000</v>
      </c>
      <c r="K311" s="30">
        <f t="shared" si="172"/>
        <v>5000</v>
      </c>
      <c r="L311" s="30">
        <f t="shared" si="172"/>
        <v>0</v>
      </c>
      <c r="M311" s="92">
        <f t="shared" si="168"/>
        <v>0</v>
      </c>
    </row>
    <row r="312" spans="1:16" ht="60" x14ac:dyDescent="0.25">
      <c r="A312" s="89" t="s">
        <v>22</v>
      </c>
      <c r="B312" s="94"/>
      <c r="C312" s="94"/>
      <c r="D312" s="94"/>
      <c r="E312" s="93">
        <v>851</v>
      </c>
      <c r="F312" s="3" t="s">
        <v>77</v>
      </c>
      <c r="G312" s="3" t="s">
        <v>13</v>
      </c>
      <c r="H312" s="3" t="s">
        <v>122</v>
      </c>
      <c r="I312" s="3" t="s">
        <v>23</v>
      </c>
      <c r="J312" s="30">
        <f t="shared" si="172"/>
        <v>5000</v>
      </c>
      <c r="K312" s="30">
        <f t="shared" si="172"/>
        <v>5000</v>
      </c>
      <c r="L312" s="30">
        <f t="shared" si="172"/>
        <v>0</v>
      </c>
      <c r="M312" s="92">
        <f t="shared" si="168"/>
        <v>0</v>
      </c>
    </row>
    <row r="313" spans="1:16" ht="64.5" customHeight="1" x14ac:dyDescent="0.25">
      <c r="A313" s="89" t="s">
        <v>9</v>
      </c>
      <c r="B313" s="89"/>
      <c r="C313" s="89"/>
      <c r="D313" s="89"/>
      <c r="E313" s="93">
        <v>851</v>
      </c>
      <c r="F313" s="3" t="s">
        <v>77</v>
      </c>
      <c r="G313" s="3" t="s">
        <v>13</v>
      </c>
      <c r="H313" s="3" t="s">
        <v>122</v>
      </c>
      <c r="I313" s="3" t="s">
        <v>24</v>
      </c>
      <c r="J313" s="30">
        <f>'2.ВС'!J186</f>
        <v>5000</v>
      </c>
      <c r="K313" s="30">
        <f>'2.ВС'!K186</f>
        <v>5000</v>
      </c>
      <c r="L313" s="30">
        <f>'2.ВС'!L186</f>
        <v>0</v>
      </c>
      <c r="M313" s="92">
        <f t="shared" si="168"/>
        <v>0</v>
      </c>
    </row>
    <row r="314" spans="1:16" hidden="1" x14ac:dyDescent="0.25">
      <c r="A314" s="11"/>
      <c r="B314" s="94"/>
      <c r="C314" s="94"/>
      <c r="D314" s="94"/>
      <c r="E314" s="93"/>
      <c r="F314" s="3"/>
      <c r="G314" s="3"/>
      <c r="H314" s="3"/>
      <c r="I314" s="3"/>
      <c r="J314" s="30">
        <f>'2.ВС'!J187+'2.ВС'!J330</f>
        <v>23221023.469999999</v>
      </c>
      <c r="K314" s="30">
        <f>'2.ВС'!K187+'2.ВС'!K330</f>
        <v>25823213.469999999</v>
      </c>
      <c r="L314" s="30">
        <f>'2.ВС'!L187+'2.ВС'!L330</f>
        <v>6869776.2400000002</v>
      </c>
      <c r="M314" s="92">
        <f t="shared" si="168"/>
        <v>29.584295665844746</v>
      </c>
    </row>
    <row r="315" spans="1:16" x14ac:dyDescent="0.25">
      <c r="A315" s="22" t="s">
        <v>123</v>
      </c>
      <c r="B315" s="46"/>
      <c r="C315" s="46"/>
      <c r="D315" s="46"/>
      <c r="E315" s="93">
        <v>852</v>
      </c>
      <c r="F315" s="23" t="s">
        <v>124</v>
      </c>
      <c r="G315" s="23"/>
      <c r="H315" s="23"/>
      <c r="I315" s="23"/>
      <c r="J315" s="36">
        <f t="shared" ref="J315:L315" si="173">J316+J320+J330+J347</f>
        <v>23221023.469999999</v>
      </c>
      <c r="K315" s="36">
        <f t="shared" ref="K315" si="174">K316+K320+K330+K347</f>
        <v>25823213.469999999</v>
      </c>
      <c r="L315" s="36">
        <f t="shared" si="173"/>
        <v>6869776.2400000002</v>
      </c>
      <c r="M315" s="92">
        <f t="shared" si="168"/>
        <v>29.584295665844746</v>
      </c>
      <c r="O315" s="14">
        <v>25823213.469999999</v>
      </c>
      <c r="P315" s="14">
        <v>6869776.2400000002</v>
      </c>
    </row>
    <row r="316" spans="1:16" ht="21" customHeight="1" x14ac:dyDescent="0.25">
      <c r="A316" s="25" t="s">
        <v>125</v>
      </c>
      <c r="B316" s="88"/>
      <c r="C316" s="88"/>
      <c r="D316" s="88"/>
      <c r="E316" s="93">
        <v>851</v>
      </c>
      <c r="F316" s="27" t="s">
        <v>124</v>
      </c>
      <c r="G316" s="27" t="s">
        <v>11</v>
      </c>
      <c r="H316" s="27"/>
      <c r="I316" s="27"/>
      <c r="J316" s="31">
        <f t="shared" ref="J316:L318" si="175">J317</f>
        <v>3100238</v>
      </c>
      <c r="K316" s="31">
        <f t="shared" si="175"/>
        <v>3100238</v>
      </c>
      <c r="L316" s="31">
        <f t="shared" si="175"/>
        <v>1490172.92</v>
      </c>
      <c r="M316" s="92">
        <f t="shared" si="168"/>
        <v>48.066403934149569</v>
      </c>
      <c r="O316" s="39">
        <f>O315-K315</f>
        <v>0</v>
      </c>
      <c r="P316" s="39">
        <f>P315-L315</f>
        <v>0</v>
      </c>
    </row>
    <row r="317" spans="1:16" ht="45" x14ac:dyDescent="0.25">
      <c r="A317" s="21" t="s">
        <v>126</v>
      </c>
      <c r="B317" s="89"/>
      <c r="C317" s="89"/>
      <c r="D317" s="89"/>
      <c r="E317" s="93">
        <v>851</v>
      </c>
      <c r="F317" s="3" t="s">
        <v>124</v>
      </c>
      <c r="G317" s="3" t="s">
        <v>11</v>
      </c>
      <c r="H317" s="3" t="s">
        <v>127</v>
      </c>
      <c r="I317" s="3"/>
      <c r="J317" s="30">
        <f t="shared" si="175"/>
        <v>3100238</v>
      </c>
      <c r="K317" s="30">
        <f t="shared" si="175"/>
        <v>3100238</v>
      </c>
      <c r="L317" s="30">
        <f t="shared" si="175"/>
        <v>1490172.92</v>
      </c>
      <c r="M317" s="92">
        <f t="shared" si="168"/>
        <v>48.066403934149569</v>
      </c>
    </row>
    <row r="318" spans="1:16" ht="30" x14ac:dyDescent="0.25">
      <c r="A318" s="94" t="s">
        <v>128</v>
      </c>
      <c r="B318" s="94"/>
      <c r="C318" s="94"/>
      <c r="D318" s="94"/>
      <c r="E318" s="93">
        <v>851</v>
      </c>
      <c r="F318" s="3" t="s">
        <v>124</v>
      </c>
      <c r="G318" s="3" t="s">
        <v>11</v>
      </c>
      <c r="H318" s="3" t="s">
        <v>127</v>
      </c>
      <c r="I318" s="3" t="s">
        <v>129</v>
      </c>
      <c r="J318" s="30">
        <f t="shared" si="175"/>
        <v>3100238</v>
      </c>
      <c r="K318" s="30">
        <f t="shared" si="175"/>
        <v>3100238</v>
      </c>
      <c r="L318" s="30">
        <f t="shared" si="175"/>
        <v>1490172.92</v>
      </c>
      <c r="M318" s="92">
        <f t="shared" si="168"/>
        <v>48.066403934149569</v>
      </c>
    </row>
    <row r="319" spans="1:16" ht="60" x14ac:dyDescent="0.25">
      <c r="A319" s="94" t="s">
        <v>130</v>
      </c>
      <c r="B319" s="89"/>
      <c r="C319" s="89"/>
      <c r="D319" s="35"/>
      <c r="E319" s="93">
        <v>851</v>
      </c>
      <c r="F319" s="3" t="s">
        <v>124</v>
      </c>
      <c r="G319" s="3" t="s">
        <v>11</v>
      </c>
      <c r="H319" s="3" t="s">
        <v>127</v>
      </c>
      <c r="I319" s="3" t="s">
        <v>131</v>
      </c>
      <c r="J319" s="30">
        <f>'2.ВС'!J191</f>
        <v>3100238</v>
      </c>
      <c r="K319" s="30">
        <f>'2.ВС'!K191</f>
        <v>3100238</v>
      </c>
      <c r="L319" s="30">
        <f>'2.ВС'!L191</f>
        <v>1490172.92</v>
      </c>
      <c r="M319" s="92">
        <f t="shared" si="168"/>
        <v>48.066403934149569</v>
      </c>
    </row>
    <row r="320" spans="1:16" ht="28.5" x14ac:dyDescent="0.25">
      <c r="A320" s="25" t="s">
        <v>132</v>
      </c>
      <c r="B320" s="88"/>
      <c r="C320" s="88"/>
      <c r="D320" s="88"/>
      <c r="E320" s="93">
        <v>852</v>
      </c>
      <c r="F320" s="27" t="s">
        <v>124</v>
      </c>
      <c r="G320" s="27" t="s">
        <v>58</v>
      </c>
      <c r="H320" s="27"/>
      <c r="I320" s="27"/>
      <c r="J320" s="31">
        <f t="shared" ref="J320:L320" si="176">J321+J324+J327</f>
        <v>346568</v>
      </c>
      <c r="K320" s="31">
        <f t="shared" ref="K320" si="177">K321+K324+K327</f>
        <v>366568</v>
      </c>
      <c r="L320" s="31">
        <f t="shared" si="176"/>
        <v>138712</v>
      </c>
      <c r="M320" s="92">
        <f t="shared" si="168"/>
        <v>40.024468502573804</v>
      </c>
    </row>
    <row r="321" spans="1:13" ht="90.75" customHeight="1" x14ac:dyDescent="0.25">
      <c r="A321" s="21" t="s">
        <v>240</v>
      </c>
      <c r="B321" s="94"/>
      <c r="C321" s="94"/>
      <c r="D321" s="94"/>
      <c r="E321" s="93">
        <v>851</v>
      </c>
      <c r="F321" s="3" t="s">
        <v>124</v>
      </c>
      <c r="G321" s="3" t="s">
        <v>58</v>
      </c>
      <c r="H321" s="3" t="s">
        <v>224</v>
      </c>
      <c r="I321" s="3"/>
      <c r="J321" s="30">
        <f t="shared" ref="J321:L322" si="178">J322</f>
        <v>0</v>
      </c>
      <c r="K321" s="30">
        <f t="shared" si="178"/>
        <v>0</v>
      </c>
      <c r="L321" s="30">
        <f t="shared" si="178"/>
        <v>0</v>
      </c>
      <c r="M321" s="92" t="e">
        <f t="shared" si="168"/>
        <v>#DIV/0!</v>
      </c>
    </row>
    <row r="322" spans="1:13" ht="30" x14ac:dyDescent="0.25">
      <c r="A322" s="94" t="s">
        <v>128</v>
      </c>
      <c r="B322" s="94"/>
      <c r="C322" s="94"/>
      <c r="D322" s="94"/>
      <c r="E322" s="93">
        <v>851</v>
      </c>
      <c r="F322" s="3" t="s">
        <v>124</v>
      </c>
      <c r="G322" s="3" t="s">
        <v>58</v>
      </c>
      <c r="H322" s="3" t="s">
        <v>224</v>
      </c>
      <c r="I322" s="3" t="s">
        <v>129</v>
      </c>
      <c r="J322" s="30">
        <f t="shared" si="178"/>
        <v>0</v>
      </c>
      <c r="K322" s="30">
        <f t="shared" si="178"/>
        <v>0</v>
      </c>
      <c r="L322" s="30">
        <f t="shared" si="178"/>
        <v>0</v>
      </c>
      <c r="M322" s="92" t="e">
        <f t="shared" si="168"/>
        <v>#DIV/0!</v>
      </c>
    </row>
    <row r="323" spans="1:13" ht="60" x14ac:dyDescent="0.25">
      <c r="A323" s="94" t="s">
        <v>130</v>
      </c>
      <c r="B323" s="94"/>
      <c r="C323" s="94"/>
      <c r="D323" s="94"/>
      <c r="E323" s="93">
        <v>851</v>
      </c>
      <c r="F323" s="3" t="s">
        <v>124</v>
      </c>
      <c r="G323" s="3" t="s">
        <v>58</v>
      </c>
      <c r="H323" s="3" t="s">
        <v>224</v>
      </c>
      <c r="I323" s="3" t="s">
        <v>131</v>
      </c>
      <c r="J323" s="30">
        <f>'2.ВС'!J195</f>
        <v>0</v>
      </c>
      <c r="K323" s="30">
        <f>'2.ВС'!K195</f>
        <v>0</v>
      </c>
      <c r="L323" s="30">
        <f>'2.ВС'!L195</f>
        <v>0</v>
      </c>
      <c r="M323" s="92" t="e">
        <f t="shared" si="168"/>
        <v>#DIV/0!</v>
      </c>
    </row>
    <row r="324" spans="1:13" ht="90" x14ac:dyDescent="0.25">
      <c r="A324" s="21" t="s">
        <v>183</v>
      </c>
      <c r="B324" s="88"/>
      <c r="C324" s="88"/>
      <c r="D324" s="88"/>
      <c r="E324" s="93">
        <v>852</v>
      </c>
      <c r="F324" s="3" t="s">
        <v>124</v>
      </c>
      <c r="G324" s="3" t="s">
        <v>58</v>
      </c>
      <c r="H324" s="3" t="s">
        <v>184</v>
      </c>
      <c r="I324" s="27"/>
      <c r="J324" s="30">
        <f t="shared" ref="J324:L325" si="179">J325</f>
        <v>255000</v>
      </c>
      <c r="K324" s="30">
        <f t="shared" si="179"/>
        <v>255000</v>
      </c>
      <c r="L324" s="30">
        <f t="shared" si="179"/>
        <v>30000</v>
      </c>
      <c r="M324" s="92">
        <f t="shared" si="168"/>
        <v>11.76470588235294</v>
      </c>
    </row>
    <row r="325" spans="1:13" ht="30" x14ac:dyDescent="0.25">
      <c r="A325" s="94" t="s">
        <v>128</v>
      </c>
      <c r="B325" s="94"/>
      <c r="C325" s="94"/>
      <c r="D325" s="94"/>
      <c r="E325" s="93">
        <v>852</v>
      </c>
      <c r="F325" s="3" t="s">
        <v>124</v>
      </c>
      <c r="G325" s="3" t="s">
        <v>58</v>
      </c>
      <c r="H325" s="3" t="s">
        <v>184</v>
      </c>
      <c r="I325" s="3" t="s">
        <v>129</v>
      </c>
      <c r="J325" s="30">
        <f t="shared" si="179"/>
        <v>255000</v>
      </c>
      <c r="K325" s="30">
        <f t="shared" si="179"/>
        <v>255000</v>
      </c>
      <c r="L325" s="30">
        <f t="shared" si="179"/>
        <v>30000</v>
      </c>
      <c r="M325" s="92">
        <f t="shared" si="168"/>
        <v>11.76470588235294</v>
      </c>
    </row>
    <row r="326" spans="1:13" ht="60" x14ac:dyDescent="0.25">
      <c r="A326" s="94" t="s">
        <v>130</v>
      </c>
      <c r="B326" s="94"/>
      <c r="C326" s="94"/>
      <c r="D326" s="94"/>
      <c r="E326" s="93">
        <v>852</v>
      </c>
      <c r="F326" s="3" t="s">
        <v>124</v>
      </c>
      <c r="G326" s="3" t="s">
        <v>58</v>
      </c>
      <c r="H326" s="3" t="s">
        <v>184</v>
      </c>
      <c r="I326" s="3" t="s">
        <v>131</v>
      </c>
      <c r="J326" s="30">
        <f>'2.ВС'!J334</f>
        <v>255000</v>
      </c>
      <c r="K326" s="30">
        <f>'2.ВС'!K334</f>
        <v>255000</v>
      </c>
      <c r="L326" s="30">
        <f>'2.ВС'!L334</f>
        <v>30000</v>
      </c>
      <c r="M326" s="92">
        <f t="shared" si="168"/>
        <v>11.76470588235294</v>
      </c>
    </row>
    <row r="327" spans="1:13" ht="30" x14ac:dyDescent="0.25">
      <c r="A327" s="21" t="s">
        <v>133</v>
      </c>
      <c r="B327" s="89"/>
      <c r="C327" s="89"/>
      <c r="D327" s="35"/>
      <c r="E327" s="93">
        <v>851</v>
      </c>
      <c r="F327" s="3" t="s">
        <v>124</v>
      </c>
      <c r="G327" s="3" t="s">
        <v>58</v>
      </c>
      <c r="H327" s="3" t="s">
        <v>218</v>
      </c>
      <c r="I327" s="3"/>
      <c r="J327" s="30">
        <f t="shared" ref="J327:L328" si="180">J328</f>
        <v>91568</v>
      </c>
      <c r="K327" s="30">
        <f t="shared" si="180"/>
        <v>111568</v>
      </c>
      <c r="L327" s="30">
        <f t="shared" si="180"/>
        <v>108712</v>
      </c>
      <c r="M327" s="92">
        <f t="shared" si="168"/>
        <v>118.72269788572427</v>
      </c>
    </row>
    <row r="328" spans="1:13" ht="30" x14ac:dyDescent="0.25">
      <c r="A328" s="94" t="s">
        <v>128</v>
      </c>
      <c r="B328" s="89"/>
      <c r="C328" s="89"/>
      <c r="D328" s="35"/>
      <c r="E328" s="93">
        <v>851</v>
      </c>
      <c r="F328" s="3" t="s">
        <v>124</v>
      </c>
      <c r="G328" s="3" t="s">
        <v>58</v>
      </c>
      <c r="H328" s="3" t="s">
        <v>218</v>
      </c>
      <c r="I328" s="3" t="s">
        <v>129</v>
      </c>
      <c r="J328" s="30">
        <f t="shared" si="180"/>
        <v>91568</v>
      </c>
      <c r="K328" s="30">
        <f t="shared" si="180"/>
        <v>111568</v>
      </c>
      <c r="L328" s="30">
        <f t="shared" si="180"/>
        <v>108712</v>
      </c>
      <c r="M328" s="92">
        <f t="shared" si="168"/>
        <v>118.72269788572427</v>
      </c>
    </row>
    <row r="329" spans="1:13" ht="60" x14ac:dyDescent="0.25">
      <c r="A329" s="94" t="s">
        <v>130</v>
      </c>
      <c r="B329" s="89"/>
      <c r="C329" s="89"/>
      <c r="D329" s="35"/>
      <c r="E329" s="93">
        <v>851</v>
      </c>
      <c r="F329" s="3" t="s">
        <v>124</v>
      </c>
      <c r="G329" s="3" t="s">
        <v>58</v>
      </c>
      <c r="H329" s="3" t="s">
        <v>218</v>
      </c>
      <c r="I329" s="3" t="s">
        <v>131</v>
      </c>
      <c r="J329" s="30">
        <f>'2.ВС'!J198</f>
        <v>91568</v>
      </c>
      <c r="K329" s="30">
        <f>'2.ВС'!K198</f>
        <v>111568</v>
      </c>
      <c r="L329" s="30">
        <f>'2.ВС'!L198</f>
        <v>108712</v>
      </c>
      <c r="M329" s="92">
        <f t="shared" si="168"/>
        <v>118.72269788572427</v>
      </c>
    </row>
    <row r="330" spans="1:13" x14ac:dyDescent="0.25">
      <c r="A330" s="25" t="s">
        <v>134</v>
      </c>
      <c r="B330" s="88"/>
      <c r="C330" s="88"/>
      <c r="D330" s="88"/>
      <c r="E330" s="93">
        <v>852</v>
      </c>
      <c r="F330" s="27" t="s">
        <v>124</v>
      </c>
      <c r="G330" s="27" t="s">
        <v>13</v>
      </c>
      <c r="H330" s="27"/>
      <c r="I330" s="27"/>
      <c r="J330" s="31">
        <f>J331+J334+J337+J340+J344</f>
        <v>18619014.469999999</v>
      </c>
      <c r="K330" s="31">
        <f t="shared" ref="K330:L330" si="181">K331+K334+K337+K340+K344</f>
        <v>21201204.469999999</v>
      </c>
      <c r="L330" s="31">
        <f t="shared" si="181"/>
        <v>4847651.57</v>
      </c>
      <c r="M330" s="92">
        <f t="shared" ref="M330:M333" si="182">L330/J330*100</f>
        <v>26.036026653348426</v>
      </c>
    </row>
    <row r="331" spans="1:13" s="2" customFormat="1" ht="108" customHeight="1" x14ac:dyDescent="0.25">
      <c r="A331" s="21" t="s">
        <v>229</v>
      </c>
      <c r="B331" s="89"/>
      <c r="C331" s="89"/>
      <c r="D331" s="89"/>
      <c r="E331" s="93">
        <v>851</v>
      </c>
      <c r="F331" s="4" t="s">
        <v>124</v>
      </c>
      <c r="G331" s="4" t="s">
        <v>13</v>
      </c>
      <c r="H331" s="4" t="s">
        <v>135</v>
      </c>
      <c r="I331" s="4"/>
      <c r="J331" s="30">
        <f t="shared" ref="J331:L332" si="183">J332</f>
        <v>8028768</v>
      </c>
      <c r="K331" s="30">
        <f t="shared" si="183"/>
        <v>8028768</v>
      </c>
      <c r="L331" s="30">
        <f t="shared" si="183"/>
        <v>0</v>
      </c>
      <c r="M331" s="92">
        <f t="shared" si="182"/>
        <v>0</v>
      </c>
    </row>
    <row r="332" spans="1:13" s="2" customFormat="1" ht="60" x14ac:dyDescent="0.25">
      <c r="A332" s="89" t="s">
        <v>94</v>
      </c>
      <c r="B332" s="89"/>
      <c r="C332" s="89"/>
      <c r="D332" s="89"/>
      <c r="E332" s="93">
        <v>851</v>
      </c>
      <c r="F332" s="4" t="s">
        <v>124</v>
      </c>
      <c r="G332" s="4" t="s">
        <v>13</v>
      </c>
      <c r="H332" s="4" t="s">
        <v>135</v>
      </c>
      <c r="I332" s="4" t="s">
        <v>95</v>
      </c>
      <c r="J332" s="30">
        <f t="shared" si="183"/>
        <v>8028768</v>
      </c>
      <c r="K332" s="30">
        <f t="shared" si="183"/>
        <v>8028768</v>
      </c>
      <c r="L332" s="30">
        <f t="shared" si="183"/>
        <v>0</v>
      </c>
      <c r="M332" s="92">
        <f t="shared" si="182"/>
        <v>0</v>
      </c>
    </row>
    <row r="333" spans="1:13" s="2" customFormat="1" x14ac:dyDescent="0.25">
      <c r="A333" s="89" t="s">
        <v>96</v>
      </c>
      <c r="B333" s="89"/>
      <c r="C333" s="89"/>
      <c r="D333" s="89"/>
      <c r="E333" s="93">
        <v>851</v>
      </c>
      <c r="F333" s="4" t="s">
        <v>124</v>
      </c>
      <c r="G333" s="4" t="s">
        <v>13</v>
      </c>
      <c r="H333" s="4" t="s">
        <v>135</v>
      </c>
      <c r="I333" s="4" t="s">
        <v>97</v>
      </c>
      <c r="J333" s="30">
        <f>'2.ВС'!J205</f>
        <v>8028768</v>
      </c>
      <c r="K333" s="30">
        <f>'2.ВС'!K205</f>
        <v>8028768</v>
      </c>
      <c r="L333" s="30">
        <f>'2.ВС'!L205</f>
        <v>0</v>
      </c>
      <c r="M333" s="92">
        <f t="shared" si="182"/>
        <v>0</v>
      </c>
    </row>
    <row r="334" spans="1:13" s="2" customFormat="1" ht="120" x14ac:dyDescent="0.25">
      <c r="A334" s="21" t="s">
        <v>240</v>
      </c>
      <c r="B334" s="94"/>
      <c r="C334" s="94"/>
      <c r="D334" s="94"/>
      <c r="E334" s="93">
        <v>851</v>
      </c>
      <c r="F334" s="3" t="s">
        <v>124</v>
      </c>
      <c r="G334" s="3" t="s">
        <v>58</v>
      </c>
      <c r="H334" s="3" t="s">
        <v>224</v>
      </c>
      <c r="I334" s="3"/>
      <c r="J334" s="30">
        <f>J335</f>
        <v>1153400</v>
      </c>
      <c r="K334" s="30">
        <f t="shared" ref="K334:L335" si="184">K335</f>
        <v>3735590</v>
      </c>
      <c r="L334" s="30">
        <f t="shared" si="184"/>
        <v>723013.2</v>
      </c>
      <c r="M334" s="92"/>
    </row>
    <row r="335" spans="1:13" s="2" customFormat="1" ht="30" x14ac:dyDescent="0.25">
      <c r="A335" s="94" t="s">
        <v>128</v>
      </c>
      <c r="B335" s="94"/>
      <c r="C335" s="94"/>
      <c r="D335" s="94"/>
      <c r="E335" s="93">
        <v>851</v>
      </c>
      <c r="F335" s="3" t="s">
        <v>124</v>
      </c>
      <c r="G335" s="3" t="s">
        <v>58</v>
      </c>
      <c r="H335" s="3" t="s">
        <v>224</v>
      </c>
      <c r="I335" s="3" t="s">
        <v>129</v>
      </c>
      <c r="J335" s="30">
        <f>J336</f>
        <v>1153400</v>
      </c>
      <c r="K335" s="30">
        <f t="shared" si="184"/>
        <v>3735590</v>
      </c>
      <c r="L335" s="30">
        <f t="shared" si="184"/>
        <v>723013.2</v>
      </c>
      <c r="M335" s="92"/>
    </row>
    <row r="336" spans="1:13" s="2" customFormat="1" ht="60" x14ac:dyDescent="0.25">
      <c r="A336" s="94" t="s">
        <v>130</v>
      </c>
      <c r="B336" s="94"/>
      <c r="C336" s="94"/>
      <c r="D336" s="94"/>
      <c r="E336" s="93">
        <v>851</v>
      </c>
      <c r="F336" s="3" t="s">
        <v>124</v>
      </c>
      <c r="G336" s="3" t="s">
        <v>58</v>
      </c>
      <c r="H336" s="3" t="s">
        <v>224</v>
      </c>
      <c r="I336" s="3" t="s">
        <v>131</v>
      </c>
      <c r="J336" s="30">
        <f>'2.ВС'!J202</f>
        <v>1153400</v>
      </c>
      <c r="K336" s="30">
        <f>'2.ВС'!K202</f>
        <v>3735590</v>
      </c>
      <c r="L336" s="30">
        <f>'2.ВС'!L202</f>
        <v>723013.2</v>
      </c>
      <c r="M336" s="92"/>
    </row>
    <row r="337" spans="1:13" ht="108.75" customHeight="1" x14ac:dyDescent="0.25">
      <c r="A337" s="21" t="s">
        <v>185</v>
      </c>
      <c r="B337" s="88"/>
      <c r="C337" s="88"/>
      <c r="D337" s="88"/>
      <c r="E337" s="93">
        <v>852</v>
      </c>
      <c r="F337" s="3" t="s">
        <v>124</v>
      </c>
      <c r="G337" s="3" t="s">
        <v>13</v>
      </c>
      <c r="H337" s="3" t="s">
        <v>186</v>
      </c>
      <c r="I337" s="27"/>
      <c r="J337" s="30">
        <f t="shared" ref="J337:L338" si="185">J338</f>
        <v>1005245</v>
      </c>
      <c r="K337" s="30">
        <f t="shared" si="185"/>
        <v>1005245</v>
      </c>
      <c r="L337" s="30">
        <f t="shared" si="185"/>
        <v>438987.14</v>
      </c>
      <c r="M337" s="92">
        <f t="shared" ref="M337:M368" si="186">L337/J337*100</f>
        <v>43.669666598689872</v>
      </c>
    </row>
    <row r="338" spans="1:13" ht="30" x14ac:dyDescent="0.25">
      <c r="A338" s="94" t="s">
        <v>128</v>
      </c>
      <c r="B338" s="94"/>
      <c r="C338" s="94"/>
      <c r="D338" s="94"/>
      <c r="E338" s="93">
        <v>852</v>
      </c>
      <c r="F338" s="3" t="s">
        <v>124</v>
      </c>
      <c r="G338" s="3" t="s">
        <v>13</v>
      </c>
      <c r="H338" s="3" t="s">
        <v>186</v>
      </c>
      <c r="I338" s="3" t="s">
        <v>129</v>
      </c>
      <c r="J338" s="30">
        <f t="shared" si="185"/>
        <v>1005245</v>
      </c>
      <c r="K338" s="30">
        <f t="shared" si="185"/>
        <v>1005245</v>
      </c>
      <c r="L338" s="30">
        <f t="shared" si="185"/>
        <v>438987.14</v>
      </c>
      <c r="M338" s="92">
        <f t="shared" si="186"/>
        <v>43.669666598689872</v>
      </c>
    </row>
    <row r="339" spans="1:13" ht="63" customHeight="1" x14ac:dyDescent="0.25">
      <c r="A339" s="94" t="s">
        <v>130</v>
      </c>
      <c r="B339" s="94"/>
      <c r="C339" s="94"/>
      <c r="D339" s="94"/>
      <c r="E339" s="93">
        <v>852</v>
      </c>
      <c r="F339" s="3" t="s">
        <v>124</v>
      </c>
      <c r="G339" s="3" t="s">
        <v>13</v>
      </c>
      <c r="H339" s="3" t="s">
        <v>186</v>
      </c>
      <c r="I339" s="3" t="s">
        <v>131</v>
      </c>
      <c r="J339" s="30">
        <f>'2.ВС'!J338</f>
        <v>1005245</v>
      </c>
      <c r="K339" s="30">
        <f>'2.ВС'!K338</f>
        <v>1005245</v>
      </c>
      <c r="L339" s="30">
        <f>'2.ВС'!L338</f>
        <v>438987.14</v>
      </c>
      <c r="M339" s="92">
        <f t="shared" si="186"/>
        <v>43.669666598689872</v>
      </c>
    </row>
    <row r="340" spans="1:13" ht="339.75" customHeight="1" x14ac:dyDescent="0.25">
      <c r="A340" s="1" t="s">
        <v>235</v>
      </c>
      <c r="B340" s="94"/>
      <c r="C340" s="94"/>
      <c r="D340" s="94"/>
      <c r="E340" s="93"/>
      <c r="F340" s="3" t="s">
        <v>124</v>
      </c>
      <c r="G340" s="3" t="s">
        <v>13</v>
      </c>
      <c r="H340" s="3" t="s">
        <v>230</v>
      </c>
      <c r="I340" s="3"/>
      <c r="J340" s="30">
        <f t="shared" ref="J340:L340" si="187">J341</f>
        <v>8175684</v>
      </c>
      <c r="K340" s="30">
        <f t="shared" si="187"/>
        <v>8175684</v>
      </c>
      <c r="L340" s="30">
        <f t="shared" si="187"/>
        <v>3668171.5</v>
      </c>
      <c r="M340" s="92">
        <f t="shared" si="186"/>
        <v>44.86684539177395</v>
      </c>
    </row>
    <row r="341" spans="1:13" ht="30" x14ac:dyDescent="0.25">
      <c r="A341" s="94" t="s">
        <v>128</v>
      </c>
      <c r="B341" s="94"/>
      <c r="C341" s="94"/>
      <c r="D341" s="94"/>
      <c r="E341" s="93">
        <v>852</v>
      </c>
      <c r="F341" s="3" t="s">
        <v>124</v>
      </c>
      <c r="G341" s="3" t="s">
        <v>13</v>
      </c>
      <c r="H341" s="3" t="s">
        <v>230</v>
      </c>
      <c r="I341" s="3" t="s">
        <v>129</v>
      </c>
      <c r="J341" s="30">
        <f t="shared" ref="J341:L341" si="188">J342+J343</f>
        <v>8175684</v>
      </c>
      <c r="K341" s="30">
        <f t="shared" ref="K341" si="189">K342+K343</f>
        <v>8175684</v>
      </c>
      <c r="L341" s="30">
        <f t="shared" si="188"/>
        <v>3668171.5</v>
      </c>
      <c r="M341" s="92">
        <f t="shared" si="186"/>
        <v>44.86684539177395</v>
      </c>
    </row>
    <row r="342" spans="1:13" ht="45" x14ac:dyDescent="0.25">
      <c r="A342" s="94" t="s">
        <v>140</v>
      </c>
      <c r="B342" s="94"/>
      <c r="C342" s="94"/>
      <c r="D342" s="94"/>
      <c r="E342" s="93">
        <v>852</v>
      </c>
      <c r="F342" s="3" t="s">
        <v>124</v>
      </c>
      <c r="G342" s="3" t="s">
        <v>13</v>
      </c>
      <c r="H342" s="3" t="s">
        <v>230</v>
      </c>
      <c r="I342" s="3" t="s">
        <v>141</v>
      </c>
      <c r="J342" s="30">
        <f>'2.ВС'!J341</f>
        <v>6135342</v>
      </c>
      <c r="K342" s="30">
        <f>'2.ВС'!K341</f>
        <v>6135342</v>
      </c>
      <c r="L342" s="30">
        <f>'2.ВС'!L341</f>
        <v>2710709.74</v>
      </c>
      <c r="M342" s="92">
        <f t="shared" si="186"/>
        <v>44.181884889220527</v>
      </c>
    </row>
    <row r="343" spans="1:13" ht="63" customHeight="1" x14ac:dyDescent="0.25">
      <c r="A343" s="94" t="s">
        <v>130</v>
      </c>
      <c r="B343" s="94"/>
      <c r="C343" s="94"/>
      <c r="D343" s="94"/>
      <c r="E343" s="93">
        <v>852</v>
      </c>
      <c r="F343" s="3" t="s">
        <v>124</v>
      </c>
      <c r="G343" s="3" t="s">
        <v>13</v>
      </c>
      <c r="H343" s="3" t="s">
        <v>230</v>
      </c>
      <c r="I343" s="3" t="s">
        <v>131</v>
      </c>
      <c r="J343" s="30">
        <f>'2.ВС'!J342</f>
        <v>2040342</v>
      </c>
      <c r="K343" s="30">
        <f>'2.ВС'!K342</f>
        <v>2040342</v>
      </c>
      <c r="L343" s="30">
        <f>'2.ВС'!L342</f>
        <v>957461.76</v>
      </c>
      <c r="M343" s="92">
        <f t="shared" si="186"/>
        <v>46.92653290477773</v>
      </c>
    </row>
    <row r="344" spans="1:13" ht="75" x14ac:dyDescent="0.25">
      <c r="A344" s="21" t="s">
        <v>187</v>
      </c>
      <c r="B344" s="94"/>
      <c r="C344" s="94"/>
      <c r="D344" s="94"/>
      <c r="E344" s="93">
        <v>852</v>
      </c>
      <c r="F344" s="3" t="s">
        <v>124</v>
      </c>
      <c r="G344" s="3" t="s">
        <v>13</v>
      </c>
      <c r="H344" s="3" t="s">
        <v>188</v>
      </c>
      <c r="I344" s="3"/>
      <c r="J344" s="30">
        <f t="shared" ref="J344:L345" si="190">J345</f>
        <v>255917.47</v>
      </c>
      <c r="K344" s="30">
        <f t="shared" si="190"/>
        <v>255917.47</v>
      </c>
      <c r="L344" s="30">
        <f t="shared" si="190"/>
        <v>17479.73</v>
      </c>
      <c r="M344" s="92">
        <f t="shared" si="186"/>
        <v>6.8302214772598377</v>
      </c>
    </row>
    <row r="345" spans="1:13" ht="30" x14ac:dyDescent="0.25">
      <c r="A345" s="94" t="s">
        <v>128</v>
      </c>
      <c r="B345" s="94"/>
      <c r="C345" s="94"/>
      <c r="D345" s="94"/>
      <c r="E345" s="93">
        <v>852</v>
      </c>
      <c r="F345" s="3" t="s">
        <v>124</v>
      </c>
      <c r="G345" s="3" t="s">
        <v>13</v>
      </c>
      <c r="H345" s="3" t="s">
        <v>188</v>
      </c>
      <c r="I345" s="3" t="s">
        <v>129</v>
      </c>
      <c r="J345" s="30">
        <f t="shared" si="190"/>
        <v>255917.47</v>
      </c>
      <c r="K345" s="30">
        <f t="shared" si="190"/>
        <v>255917.47</v>
      </c>
      <c r="L345" s="30">
        <f t="shared" si="190"/>
        <v>17479.73</v>
      </c>
      <c r="M345" s="92">
        <f t="shared" si="186"/>
        <v>6.8302214772598377</v>
      </c>
    </row>
    <row r="346" spans="1:13" ht="45" x14ac:dyDescent="0.25">
      <c r="A346" s="94" t="s">
        <v>140</v>
      </c>
      <c r="B346" s="94"/>
      <c r="C346" s="94"/>
      <c r="D346" s="94"/>
      <c r="E346" s="93">
        <v>852</v>
      </c>
      <c r="F346" s="3" t="s">
        <v>124</v>
      </c>
      <c r="G346" s="3" t="s">
        <v>13</v>
      </c>
      <c r="H346" s="3" t="s">
        <v>188</v>
      </c>
      <c r="I346" s="3" t="s">
        <v>141</v>
      </c>
      <c r="J346" s="30">
        <f>'2.ВС'!J345</f>
        <v>255917.47</v>
      </c>
      <c r="K346" s="30">
        <f>'2.ВС'!K345</f>
        <v>255917.47</v>
      </c>
      <c r="L346" s="30">
        <f>'2.ВС'!L345</f>
        <v>17479.73</v>
      </c>
      <c r="M346" s="92">
        <f t="shared" si="186"/>
        <v>6.8302214772598377</v>
      </c>
    </row>
    <row r="347" spans="1:13" ht="31.5" customHeight="1" x14ac:dyDescent="0.25">
      <c r="A347" s="25" t="s">
        <v>138</v>
      </c>
      <c r="B347" s="88"/>
      <c r="C347" s="88"/>
      <c r="D347" s="88"/>
      <c r="E347" s="93">
        <v>852</v>
      </c>
      <c r="F347" s="27" t="s">
        <v>124</v>
      </c>
      <c r="G347" s="27" t="s">
        <v>139</v>
      </c>
      <c r="H347" s="27"/>
      <c r="I347" s="27"/>
      <c r="J347" s="31">
        <f t="shared" ref="J347:L347" si="191">J348+J353+J358</f>
        <v>1155203</v>
      </c>
      <c r="K347" s="31">
        <f t="shared" ref="K347" si="192">K348+K353+K358</f>
        <v>1155203</v>
      </c>
      <c r="L347" s="31">
        <f t="shared" si="191"/>
        <v>393239.75</v>
      </c>
      <c r="M347" s="92">
        <f t="shared" si="186"/>
        <v>34.040748682266234</v>
      </c>
    </row>
    <row r="348" spans="1:13" ht="180" customHeight="1" x14ac:dyDescent="0.25">
      <c r="A348" s="21" t="s">
        <v>40</v>
      </c>
      <c r="B348" s="93"/>
      <c r="C348" s="93"/>
      <c r="D348" s="93"/>
      <c r="E348" s="93">
        <v>851</v>
      </c>
      <c r="F348" s="3" t="s">
        <v>124</v>
      </c>
      <c r="G348" s="3" t="s">
        <v>139</v>
      </c>
      <c r="H348" s="3" t="s">
        <v>41</v>
      </c>
      <c r="I348" s="3"/>
      <c r="J348" s="30">
        <f t="shared" ref="J348:L348" si="193">J349+J351</f>
        <v>489087</v>
      </c>
      <c r="K348" s="30">
        <f t="shared" ref="K348" si="194">K349+K351</f>
        <v>489087</v>
      </c>
      <c r="L348" s="30">
        <f t="shared" si="193"/>
        <v>153582.68</v>
      </c>
      <c r="M348" s="92">
        <f t="shared" si="186"/>
        <v>31.401914178867973</v>
      </c>
    </row>
    <row r="349" spans="1:13" ht="136.5" customHeight="1" x14ac:dyDescent="0.25">
      <c r="A349" s="94" t="s">
        <v>16</v>
      </c>
      <c r="B349" s="93"/>
      <c r="C349" s="93"/>
      <c r="D349" s="93"/>
      <c r="E349" s="93">
        <v>851</v>
      </c>
      <c r="F349" s="4" t="s">
        <v>124</v>
      </c>
      <c r="G349" s="4" t="s">
        <v>139</v>
      </c>
      <c r="H349" s="3" t="s">
        <v>41</v>
      </c>
      <c r="I349" s="3" t="s">
        <v>18</v>
      </c>
      <c r="J349" s="30">
        <f t="shared" ref="J349:L349" si="195">J350</f>
        <v>375600</v>
      </c>
      <c r="K349" s="30">
        <f t="shared" si="195"/>
        <v>375600</v>
      </c>
      <c r="L349" s="30">
        <f t="shared" si="195"/>
        <v>147857.79999999999</v>
      </c>
      <c r="M349" s="92">
        <f t="shared" si="186"/>
        <v>39.365761448349303</v>
      </c>
    </row>
    <row r="350" spans="1:13" ht="45" x14ac:dyDescent="0.25">
      <c r="A350" s="94" t="s">
        <v>8</v>
      </c>
      <c r="B350" s="93"/>
      <c r="C350" s="93"/>
      <c r="D350" s="93"/>
      <c r="E350" s="93">
        <v>851</v>
      </c>
      <c r="F350" s="4" t="s">
        <v>124</v>
      </c>
      <c r="G350" s="4" t="s">
        <v>139</v>
      </c>
      <c r="H350" s="3" t="s">
        <v>41</v>
      </c>
      <c r="I350" s="3" t="s">
        <v>19</v>
      </c>
      <c r="J350" s="30">
        <f>'2.ВС'!J209</f>
        <v>375600</v>
      </c>
      <c r="K350" s="30">
        <f>'2.ВС'!K209</f>
        <v>375600</v>
      </c>
      <c r="L350" s="30">
        <f>'2.ВС'!L209</f>
        <v>147857.79999999999</v>
      </c>
      <c r="M350" s="92">
        <f t="shared" si="186"/>
        <v>39.365761448349303</v>
      </c>
    </row>
    <row r="351" spans="1:13" ht="60" x14ac:dyDescent="0.25">
      <c r="A351" s="89" t="s">
        <v>22</v>
      </c>
      <c r="B351" s="93"/>
      <c r="C351" s="93"/>
      <c r="D351" s="93"/>
      <c r="E351" s="93">
        <v>851</v>
      </c>
      <c r="F351" s="4" t="s">
        <v>124</v>
      </c>
      <c r="G351" s="4" t="s">
        <v>139</v>
      </c>
      <c r="H351" s="3" t="s">
        <v>41</v>
      </c>
      <c r="I351" s="3" t="s">
        <v>23</v>
      </c>
      <c r="J351" s="30">
        <f t="shared" ref="J351:L351" si="196">J352</f>
        <v>113487</v>
      </c>
      <c r="K351" s="30">
        <f t="shared" si="196"/>
        <v>113487</v>
      </c>
      <c r="L351" s="30">
        <f t="shared" si="196"/>
        <v>5724.88</v>
      </c>
      <c r="M351" s="92">
        <f t="shared" si="186"/>
        <v>5.0445249235595266</v>
      </c>
    </row>
    <row r="352" spans="1:13" ht="63" customHeight="1" x14ac:dyDescent="0.25">
      <c r="A352" s="89" t="s">
        <v>9</v>
      </c>
      <c r="B352" s="93"/>
      <c r="C352" s="93"/>
      <c r="D352" s="93"/>
      <c r="E352" s="93">
        <v>851</v>
      </c>
      <c r="F352" s="4" t="s">
        <v>124</v>
      </c>
      <c r="G352" s="4" t="s">
        <v>139</v>
      </c>
      <c r="H352" s="3" t="s">
        <v>41</v>
      </c>
      <c r="I352" s="3" t="s">
        <v>24</v>
      </c>
      <c r="J352" s="30">
        <f>'2.ВС'!J211</f>
        <v>113487</v>
      </c>
      <c r="K352" s="30">
        <f>'2.ВС'!K211</f>
        <v>113487</v>
      </c>
      <c r="L352" s="30">
        <f>'2.ВС'!L211</f>
        <v>5724.88</v>
      </c>
      <c r="M352" s="92">
        <f t="shared" si="186"/>
        <v>5.0445249235595266</v>
      </c>
    </row>
    <row r="353" spans="1:13" ht="264" customHeight="1" x14ac:dyDescent="0.25">
      <c r="A353" s="21" t="s">
        <v>228</v>
      </c>
      <c r="B353" s="94"/>
      <c r="C353" s="94"/>
      <c r="D353" s="94"/>
      <c r="E353" s="93">
        <v>852</v>
      </c>
      <c r="F353" s="3" t="s">
        <v>124</v>
      </c>
      <c r="G353" s="3" t="s">
        <v>139</v>
      </c>
      <c r="H353" s="3" t="s">
        <v>231</v>
      </c>
      <c r="I353" s="3"/>
      <c r="J353" s="30">
        <f t="shared" ref="J353:L353" si="197">J354+J356</f>
        <v>652116</v>
      </c>
      <c r="K353" s="30">
        <f t="shared" ref="K353" si="198">K354+K356</f>
        <v>652116</v>
      </c>
      <c r="L353" s="30">
        <f t="shared" si="197"/>
        <v>239657.07</v>
      </c>
      <c r="M353" s="92">
        <f t="shared" si="186"/>
        <v>36.750680860460413</v>
      </c>
    </row>
    <row r="354" spans="1:13" ht="135.75" customHeight="1" x14ac:dyDescent="0.25">
      <c r="A354" s="94" t="s">
        <v>16</v>
      </c>
      <c r="B354" s="89"/>
      <c r="C354" s="89"/>
      <c r="D354" s="89"/>
      <c r="E354" s="93">
        <v>852</v>
      </c>
      <c r="F354" s="4" t="s">
        <v>124</v>
      </c>
      <c r="G354" s="4" t="s">
        <v>139</v>
      </c>
      <c r="H354" s="3" t="s">
        <v>231</v>
      </c>
      <c r="I354" s="3" t="s">
        <v>18</v>
      </c>
      <c r="J354" s="30">
        <f t="shared" ref="J354:L354" si="199">J355</f>
        <v>503838</v>
      </c>
      <c r="K354" s="30">
        <f t="shared" si="199"/>
        <v>503838</v>
      </c>
      <c r="L354" s="30">
        <f t="shared" si="199"/>
        <v>206335.85</v>
      </c>
      <c r="M354" s="92">
        <f t="shared" si="186"/>
        <v>40.952816182979454</v>
      </c>
    </row>
    <row r="355" spans="1:13" ht="45" x14ac:dyDescent="0.25">
      <c r="A355" s="94" t="s">
        <v>8</v>
      </c>
      <c r="B355" s="94"/>
      <c r="C355" s="94"/>
      <c r="D355" s="94"/>
      <c r="E355" s="93">
        <v>852</v>
      </c>
      <c r="F355" s="4" t="s">
        <v>124</v>
      </c>
      <c r="G355" s="4" t="s">
        <v>139</v>
      </c>
      <c r="H355" s="3" t="s">
        <v>231</v>
      </c>
      <c r="I355" s="3" t="s">
        <v>19</v>
      </c>
      <c r="J355" s="30">
        <f>'2.ВС'!J349</f>
        <v>503838</v>
      </c>
      <c r="K355" s="30">
        <f>'2.ВС'!K349</f>
        <v>503838</v>
      </c>
      <c r="L355" s="30">
        <f>'2.ВС'!L349</f>
        <v>206335.85</v>
      </c>
      <c r="M355" s="92">
        <f t="shared" si="186"/>
        <v>40.952816182979454</v>
      </c>
    </row>
    <row r="356" spans="1:13" ht="60" x14ac:dyDescent="0.25">
      <c r="A356" s="89" t="s">
        <v>22</v>
      </c>
      <c r="B356" s="94"/>
      <c r="C356" s="94"/>
      <c r="D356" s="94"/>
      <c r="E356" s="93">
        <v>852</v>
      </c>
      <c r="F356" s="4" t="s">
        <v>124</v>
      </c>
      <c r="G356" s="4" t="s">
        <v>139</v>
      </c>
      <c r="H356" s="3" t="s">
        <v>231</v>
      </c>
      <c r="I356" s="3" t="s">
        <v>23</v>
      </c>
      <c r="J356" s="30">
        <f t="shared" ref="J356:L356" si="200">J357</f>
        <v>148278</v>
      </c>
      <c r="K356" s="30">
        <f t="shared" si="200"/>
        <v>148278</v>
      </c>
      <c r="L356" s="30">
        <f t="shared" si="200"/>
        <v>33321.22</v>
      </c>
      <c r="M356" s="92">
        <f t="shared" si="186"/>
        <v>22.472126680964134</v>
      </c>
    </row>
    <row r="357" spans="1:13" ht="63" customHeight="1" x14ac:dyDescent="0.25">
      <c r="A357" s="89" t="s">
        <v>9</v>
      </c>
      <c r="B357" s="89"/>
      <c r="C357" s="89"/>
      <c r="D357" s="89"/>
      <c r="E357" s="93">
        <v>852</v>
      </c>
      <c r="F357" s="4" t="s">
        <v>124</v>
      </c>
      <c r="G357" s="4" t="s">
        <v>139</v>
      </c>
      <c r="H357" s="3" t="s">
        <v>231</v>
      </c>
      <c r="I357" s="3" t="s">
        <v>24</v>
      </c>
      <c r="J357" s="30">
        <f>'2.ВС'!J351</f>
        <v>148278</v>
      </c>
      <c r="K357" s="30">
        <f>'2.ВС'!K351</f>
        <v>148278</v>
      </c>
      <c r="L357" s="30">
        <f>'2.ВС'!L351</f>
        <v>33321.22</v>
      </c>
      <c r="M357" s="92">
        <f t="shared" si="186"/>
        <v>22.472126680964134</v>
      </c>
    </row>
    <row r="358" spans="1:13" ht="278.25" customHeight="1" x14ac:dyDescent="0.25">
      <c r="A358" s="21" t="s">
        <v>236</v>
      </c>
      <c r="B358" s="89"/>
      <c r="C358" s="89"/>
      <c r="D358" s="89"/>
      <c r="E358" s="93">
        <v>852</v>
      </c>
      <c r="F358" s="4" t="s">
        <v>124</v>
      </c>
      <c r="G358" s="4" t="s">
        <v>139</v>
      </c>
      <c r="H358" s="3" t="s">
        <v>232</v>
      </c>
      <c r="I358" s="3"/>
      <c r="J358" s="30">
        <f t="shared" ref="J358:L359" si="201">J359</f>
        <v>14000</v>
      </c>
      <c r="K358" s="30">
        <f t="shared" si="201"/>
        <v>14000</v>
      </c>
      <c r="L358" s="30">
        <f t="shared" si="201"/>
        <v>0</v>
      </c>
      <c r="M358" s="92">
        <f t="shared" si="186"/>
        <v>0</v>
      </c>
    </row>
    <row r="359" spans="1:13" ht="60" x14ac:dyDescent="0.25">
      <c r="A359" s="89" t="s">
        <v>22</v>
      </c>
      <c r="B359" s="89"/>
      <c r="C359" s="89"/>
      <c r="D359" s="89"/>
      <c r="E359" s="93">
        <v>852</v>
      </c>
      <c r="F359" s="4" t="s">
        <v>124</v>
      </c>
      <c r="G359" s="4" t="s">
        <v>139</v>
      </c>
      <c r="H359" s="3" t="s">
        <v>232</v>
      </c>
      <c r="I359" s="3" t="s">
        <v>23</v>
      </c>
      <c r="J359" s="30">
        <f t="shared" si="201"/>
        <v>14000</v>
      </c>
      <c r="K359" s="30">
        <f t="shared" si="201"/>
        <v>14000</v>
      </c>
      <c r="L359" s="30">
        <f t="shared" si="201"/>
        <v>0</v>
      </c>
      <c r="M359" s="92">
        <f t="shared" si="186"/>
        <v>0</v>
      </c>
    </row>
    <row r="360" spans="1:13" ht="60.75" customHeight="1" x14ac:dyDescent="0.25">
      <c r="A360" s="89" t="s">
        <v>9</v>
      </c>
      <c r="B360" s="89"/>
      <c r="C360" s="89"/>
      <c r="D360" s="89"/>
      <c r="E360" s="93">
        <v>852</v>
      </c>
      <c r="F360" s="4" t="s">
        <v>124</v>
      </c>
      <c r="G360" s="4" t="s">
        <v>139</v>
      </c>
      <c r="H360" s="3" t="s">
        <v>232</v>
      </c>
      <c r="I360" s="3" t="s">
        <v>24</v>
      </c>
      <c r="J360" s="30">
        <f>'2.ВС'!J354</f>
        <v>14000</v>
      </c>
      <c r="K360" s="30">
        <f>'2.ВС'!K354</f>
        <v>14000</v>
      </c>
      <c r="L360" s="30">
        <f>'2.ВС'!L354</f>
        <v>0</v>
      </c>
      <c r="M360" s="92">
        <f t="shared" si="186"/>
        <v>0</v>
      </c>
    </row>
    <row r="361" spans="1:13" ht="28.5" x14ac:dyDescent="0.25">
      <c r="A361" s="22" t="s">
        <v>142</v>
      </c>
      <c r="B361" s="46"/>
      <c r="C361" s="46"/>
      <c r="D361" s="46"/>
      <c r="E361" s="93">
        <v>851</v>
      </c>
      <c r="F361" s="23" t="s">
        <v>143</v>
      </c>
      <c r="G361" s="23"/>
      <c r="H361" s="23"/>
      <c r="I361" s="23"/>
      <c r="J361" s="36">
        <f t="shared" ref="J361:L361" si="202">J362</f>
        <v>796300</v>
      </c>
      <c r="K361" s="36">
        <f t="shared" si="202"/>
        <v>796300</v>
      </c>
      <c r="L361" s="36">
        <f t="shared" si="202"/>
        <v>414836.55000000005</v>
      </c>
      <c r="M361" s="92">
        <f t="shared" si="186"/>
        <v>52.095510485997742</v>
      </c>
    </row>
    <row r="362" spans="1:13" x14ac:dyDescent="0.25">
      <c r="A362" s="29" t="s">
        <v>144</v>
      </c>
      <c r="B362" s="37"/>
      <c r="C362" s="37"/>
      <c r="D362" s="37"/>
      <c r="E362" s="93">
        <v>851</v>
      </c>
      <c r="F362" s="27" t="s">
        <v>143</v>
      </c>
      <c r="G362" s="27" t="s">
        <v>56</v>
      </c>
      <c r="H362" s="27"/>
      <c r="I362" s="27"/>
      <c r="J362" s="31">
        <f t="shared" ref="J362:L362" si="203">J363+J368+J376+J373</f>
        <v>796300</v>
      </c>
      <c r="K362" s="31">
        <f t="shared" ref="K362" si="204">K363+K368+K376+K373</f>
        <v>796300</v>
      </c>
      <c r="L362" s="31">
        <f t="shared" si="203"/>
        <v>414836.55000000005</v>
      </c>
      <c r="M362" s="92">
        <f t="shared" si="186"/>
        <v>52.095510485997742</v>
      </c>
    </row>
    <row r="363" spans="1:13" s="52" customFormat="1" ht="33.75" customHeight="1" x14ac:dyDescent="0.25">
      <c r="A363" s="21" t="s">
        <v>145</v>
      </c>
      <c r="B363" s="89"/>
      <c r="C363" s="89"/>
      <c r="D363" s="89"/>
      <c r="E363" s="93">
        <v>851</v>
      </c>
      <c r="F363" s="3" t="s">
        <v>143</v>
      </c>
      <c r="G363" s="3" t="s">
        <v>56</v>
      </c>
      <c r="H363" s="4" t="s">
        <v>146</v>
      </c>
      <c r="I363" s="3"/>
      <c r="J363" s="30">
        <f t="shared" ref="J363:L363" si="205">J364+J366</f>
        <v>99900</v>
      </c>
      <c r="K363" s="30">
        <f t="shared" ref="K363" si="206">K364+K366</f>
        <v>99900</v>
      </c>
      <c r="L363" s="30">
        <f t="shared" si="205"/>
        <v>45832.59</v>
      </c>
      <c r="M363" s="92">
        <f t="shared" si="186"/>
        <v>45.878468468468462</v>
      </c>
    </row>
    <row r="364" spans="1:13" s="52" customFormat="1" ht="135.75" customHeight="1" x14ac:dyDescent="0.25">
      <c r="A364" s="94" t="s">
        <v>16</v>
      </c>
      <c r="B364" s="89"/>
      <c r="C364" s="89"/>
      <c r="D364" s="89"/>
      <c r="E364" s="93">
        <v>851</v>
      </c>
      <c r="F364" s="3" t="s">
        <v>143</v>
      </c>
      <c r="G364" s="3" t="s">
        <v>56</v>
      </c>
      <c r="H364" s="4" t="s">
        <v>146</v>
      </c>
      <c r="I364" s="3" t="s">
        <v>18</v>
      </c>
      <c r="J364" s="30">
        <f t="shared" ref="J364:L364" si="207">J365</f>
        <v>24000</v>
      </c>
      <c r="K364" s="30">
        <f t="shared" si="207"/>
        <v>24000</v>
      </c>
      <c r="L364" s="30">
        <f t="shared" si="207"/>
        <v>19600</v>
      </c>
      <c r="M364" s="92">
        <f t="shared" si="186"/>
        <v>81.666666666666671</v>
      </c>
    </row>
    <row r="365" spans="1:13" s="52" customFormat="1" ht="45" x14ac:dyDescent="0.25">
      <c r="A365" s="89" t="s">
        <v>7</v>
      </c>
      <c r="B365" s="89"/>
      <c r="C365" s="89"/>
      <c r="D365" s="89"/>
      <c r="E365" s="93">
        <v>851</v>
      </c>
      <c r="F365" s="3" t="s">
        <v>143</v>
      </c>
      <c r="G365" s="3" t="s">
        <v>56</v>
      </c>
      <c r="H365" s="4" t="s">
        <v>146</v>
      </c>
      <c r="I365" s="3" t="s">
        <v>67</v>
      </c>
      <c r="J365" s="30">
        <f>'2.ВС'!J216</f>
        <v>24000</v>
      </c>
      <c r="K365" s="30">
        <f>'2.ВС'!K216</f>
        <v>24000</v>
      </c>
      <c r="L365" s="30">
        <f>'2.ВС'!L216</f>
        <v>19600</v>
      </c>
      <c r="M365" s="92">
        <f t="shared" si="186"/>
        <v>81.666666666666671</v>
      </c>
    </row>
    <row r="366" spans="1:13" ht="60" x14ac:dyDescent="0.25">
      <c r="A366" s="89" t="s">
        <v>22</v>
      </c>
      <c r="B366" s="94"/>
      <c r="C366" s="94"/>
      <c r="D366" s="94"/>
      <c r="E366" s="93">
        <v>851</v>
      </c>
      <c r="F366" s="3" t="s">
        <v>143</v>
      </c>
      <c r="G366" s="3" t="s">
        <v>56</v>
      </c>
      <c r="H366" s="4" t="s">
        <v>146</v>
      </c>
      <c r="I366" s="3" t="s">
        <v>23</v>
      </c>
      <c r="J366" s="30">
        <f t="shared" ref="J366:L366" si="208">J367</f>
        <v>75900</v>
      </c>
      <c r="K366" s="30">
        <f t="shared" si="208"/>
        <v>75900</v>
      </c>
      <c r="L366" s="30">
        <f t="shared" si="208"/>
        <v>26232.59</v>
      </c>
      <c r="M366" s="92">
        <f t="shared" si="186"/>
        <v>34.562042160737818</v>
      </c>
    </row>
    <row r="367" spans="1:13" ht="60.75" customHeight="1" x14ac:dyDescent="0.25">
      <c r="A367" s="89" t="s">
        <v>9</v>
      </c>
      <c r="B367" s="89"/>
      <c r="C367" s="89"/>
      <c r="D367" s="89"/>
      <c r="E367" s="93">
        <v>851</v>
      </c>
      <c r="F367" s="3" t="s">
        <v>143</v>
      </c>
      <c r="G367" s="3" t="s">
        <v>56</v>
      </c>
      <c r="H367" s="4" t="s">
        <v>146</v>
      </c>
      <c r="I367" s="3" t="s">
        <v>24</v>
      </c>
      <c r="J367" s="30">
        <f>'2.ВС'!J218</f>
        <v>75900</v>
      </c>
      <c r="K367" s="30">
        <f>'2.ВС'!K218</f>
        <v>75900</v>
      </c>
      <c r="L367" s="30">
        <f>'2.ВС'!L218</f>
        <v>26232.59</v>
      </c>
      <c r="M367" s="92">
        <f t="shared" si="186"/>
        <v>34.562042160737818</v>
      </c>
    </row>
    <row r="368" spans="1:13" ht="45" x14ac:dyDescent="0.25">
      <c r="A368" s="21" t="s">
        <v>147</v>
      </c>
      <c r="B368" s="37"/>
      <c r="C368" s="37"/>
      <c r="D368" s="37"/>
      <c r="E368" s="93">
        <v>851</v>
      </c>
      <c r="F368" s="3" t="s">
        <v>143</v>
      </c>
      <c r="G368" s="3" t="s">
        <v>56</v>
      </c>
      <c r="H368" s="3" t="s">
        <v>148</v>
      </c>
      <c r="I368" s="3"/>
      <c r="J368" s="30">
        <f t="shared" ref="J368:L368" si="209">J371+J369</f>
        <v>418400</v>
      </c>
      <c r="K368" s="30">
        <f t="shared" ref="K368" si="210">K371+K369</f>
        <v>418400</v>
      </c>
      <c r="L368" s="30">
        <f t="shared" si="209"/>
        <v>218343.3</v>
      </c>
      <c r="M368" s="92">
        <f t="shared" si="186"/>
        <v>52.185301147227527</v>
      </c>
    </row>
    <row r="369" spans="1:13" ht="135" customHeight="1" x14ac:dyDescent="0.25">
      <c r="A369" s="94" t="s">
        <v>16</v>
      </c>
      <c r="B369" s="89"/>
      <c r="C369" s="89"/>
      <c r="D369" s="89"/>
      <c r="E369" s="93">
        <v>851</v>
      </c>
      <c r="F369" s="3" t="s">
        <v>143</v>
      </c>
      <c r="G369" s="3" t="s">
        <v>56</v>
      </c>
      <c r="H369" s="3" t="s">
        <v>148</v>
      </c>
      <c r="I369" s="3" t="s">
        <v>18</v>
      </c>
      <c r="J369" s="30">
        <f t="shared" ref="J369:L369" si="211">J370</f>
        <v>204000</v>
      </c>
      <c r="K369" s="30">
        <f t="shared" si="211"/>
        <v>204000</v>
      </c>
      <c r="L369" s="30">
        <f t="shared" si="211"/>
        <v>94600</v>
      </c>
      <c r="M369" s="92">
        <f t="shared" ref="M369:M394" si="212">L369/J369*100</f>
        <v>46.372549019607845</v>
      </c>
    </row>
    <row r="370" spans="1:13" ht="45" x14ac:dyDescent="0.25">
      <c r="A370" s="89" t="s">
        <v>7</v>
      </c>
      <c r="B370" s="89"/>
      <c r="C370" s="89"/>
      <c r="D370" s="89"/>
      <c r="E370" s="93">
        <v>851</v>
      </c>
      <c r="F370" s="3" t="s">
        <v>143</v>
      </c>
      <c r="G370" s="3" t="s">
        <v>56</v>
      </c>
      <c r="H370" s="3" t="s">
        <v>148</v>
      </c>
      <c r="I370" s="3" t="s">
        <v>67</v>
      </c>
      <c r="J370" s="30">
        <f>'2.ВС'!J221</f>
        <v>204000</v>
      </c>
      <c r="K370" s="30">
        <f>'2.ВС'!K221</f>
        <v>204000</v>
      </c>
      <c r="L370" s="30">
        <f>'2.ВС'!L221</f>
        <v>94600</v>
      </c>
      <c r="M370" s="92">
        <f t="shared" si="212"/>
        <v>46.372549019607845</v>
      </c>
    </row>
    <row r="371" spans="1:13" ht="60" x14ac:dyDescent="0.25">
      <c r="A371" s="89" t="s">
        <v>22</v>
      </c>
      <c r="B371" s="37"/>
      <c r="C371" s="37"/>
      <c r="D371" s="37"/>
      <c r="E371" s="93">
        <v>851</v>
      </c>
      <c r="F371" s="3" t="s">
        <v>143</v>
      </c>
      <c r="G371" s="3" t="s">
        <v>56</v>
      </c>
      <c r="H371" s="3" t="s">
        <v>148</v>
      </c>
      <c r="I371" s="3" t="s">
        <v>23</v>
      </c>
      <c r="J371" s="30">
        <f t="shared" ref="J371:L371" si="213">J372</f>
        <v>214400</v>
      </c>
      <c r="K371" s="30">
        <f t="shared" si="213"/>
        <v>214400</v>
      </c>
      <c r="L371" s="30">
        <f t="shared" si="213"/>
        <v>123743.3</v>
      </c>
      <c r="M371" s="92">
        <f t="shared" si="212"/>
        <v>57.716091417910455</v>
      </c>
    </row>
    <row r="372" spans="1:13" ht="63" customHeight="1" x14ac:dyDescent="0.25">
      <c r="A372" s="89" t="s">
        <v>9</v>
      </c>
      <c r="B372" s="37"/>
      <c r="C372" s="37"/>
      <c r="D372" s="37"/>
      <c r="E372" s="93">
        <v>851</v>
      </c>
      <c r="F372" s="3" t="s">
        <v>143</v>
      </c>
      <c r="G372" s="3" t="s">
        <v>56</v>
      </c>
      <c r="H372" s="3" t="s">
        <v>148</v>
      </c>
      <c r="I372" s="3" t="s">
        <v>24</v>
      </c>
      <c r="J372" s="30">
        <f>'2.ВС'!J223</f>
        <v>214400</v>
      </c>
      <c r="K372" s="30">
        <f>'2.ВС'!K223</f>
        <v>214400</v>
      </c>
      <c r="L372" s="30">
        <f>'2.ВС'!L223</f>
        <v>123743.3</v>
      </c>
      <c r="M372" s="92">
        <f t="shared" si="212"/>
        <v>57.716091417910455</v>
      </c>
    </row>
    <row r="373" spans="1:13" ht="78" customHeight="1" x14ac:dyDescent="0.25">
      <c r="A373" s="21" t="s">
        <v>151</v>
      </c>
      <c r="B373" s="37"/>
      <c r="C373" s="37"/>
      <c r="D373" s="37"/>
      <c r="E373" s="93">
        <v>851</v>
      </c>
      <c r="F373" s="3" t="s">
        <v>143</v>
      </c>
      <c r="G373" s="3" t="s">
        <v>56</v>
      </c>
      <c r="H373" s="3" t="s">
        <v>152</v>
      </c>
      <c r="I373" s="3"/>
      <c r="J373" s="30">
        <f t="shared" ref="J373:L374" si="214">J374</f>
        <v>10000</v>
      </c>
      <c r="K373" s="30">
        <f t="shared" si="214"/>
        <v>10000</v>
      </c>
      <c r="L373" s="30">
        <f t="shared" si="214"/>
        <v>0</v>
      </c>
      <c r="M373" s="92">
        <f t="shared" si="212"/>
        <v>0</v>
      </c>
    </row>
    <row r="374" spans="1:13" ht="60" x14ac:dyDescent="0.25">
      <c r="A374" s="89" t="s">
        <v>22</v>
      </c>
      <c r="B374" s="37"/>
      <c r="C374" s="37"/>
      <c r="D374" s="37"/>
      <c r="E374" s="93">
        <v>851</v>
      </c>
      <c r="F374" s="3" t="s">
        <v>143</v>
      </c>
      <c r="G374" s="3" t="s">
        <v>56</v>
      </c>
      <c r="H374" s="3" t="s">
        <v>152</v>
      </c>
      <c r="I374" s="3" t="s">
        <v>23</v>
      </c>
      <c r="J374" s="30">
        <f t="shared" si="214"/>
        <v>10000</v>
      </c>
      <c r="K374" s="30">
        <f t="shared" si="214"/>
        <v>10000</v>
      </c>
      <c r="L374" s="30">
        <f t="shared" si="214"/>
        <v>0</v>
      </c>
      <c r="M374" s="92">
        <f t="shared" si="212"/>
        <v>0</v>
      </c>
    </row>
    <row r="375" spans="1:13" ht="60" customHeight="1" x14ac:dyDescent="0.25">
      <c r="A375" s="89" t="s">
        <v>9</v>
      </c>
      <c r="B375" s="37"/>
      <c r="C375" s="37"/>
      <c r="D375" s="37"/>
      <c r="E375" s="93">
        <v>851</v>
      </c>
      <c r="F375" s="3" t="s">
        <v>143</v>
      </c>
      <c r="G375" s="3" t="s">
        <v>56</v>
      </c>
      <c r="H375" s="3" t="s">
        <v>152</v>
      </c>
      <c r="I375" s="3" t="s">
        <v>24</v>
      </c>
      <c r="J375" s="30">
        <f>'2.ВС'!J226</f>
        <v>10000</v>
      </c>
      <c r="K375" s="30">
        <f>'2.ВС'!K226</f>
        <v>10000</v>
      </c>
      <c r="L375" s="30">
        <f>'2.ВС'!L226</f>
        <v>0</v>
      </c>
      <c r="M375" s="92">
        <f t="shared" si="212"/>
        <v>0</v>
      </c>
    </row>
    <row r="376" spans="1:13" ht="240" customHeight="1" x14ac:dyDescent="0.25">
      <c r="A376" s="21" t="s">
        <v>149</v>
      </c>
      <c r="B376" s="37"/>
      <c r="C376" s="37"/>
      <c r="D376" s="37"/>
      <c r="E376" s="93">
        <v>851</v>
      </c>
      <c r="F376" s="3" t="s">
        <v>143</v>
      </c>
      <c r="G376" s="3" t="s">
        <v>56</v>
      </c>
      <c r="H376" s="3" t="s">
        <v>150</v>
      </c>
      <c r="I376" s="3"/>
      <c r="J376" s="30">
        <f t="shared" ref="J376:L376" si="215">J379+J377</f>
        <v>268000</v>
      </c>
      <c r="K376" s="30">
        <f t="shared" ref="K376" si="216">K379+K377</f>
        <v>268000</v>
      </c>
      <c r="L376" s="30">
        <f t="shared" si="215"/>
        <v>150660.66</v>
      </c>
      <c r="M376" s="92">
        <f t="shared" si="212"/>
        <v>56.216664179104484</v>
      </c>
    </row>
    <row r="377" spans="1:13" ht="137.25" customHeight="1" x14ac:dyDescent="0.25">
      <c r="A377" s="94" t="s">
        <v>16</v>
      </c>
      <c r="B377" s="89"/>
      <c r="C377" s="89"/>
      <c r="D377" s="89"/>
      <c r="E377" s="93">
        <v>851</v>
      </c>
      <c r="F377" s="3" t="s">
        <v>143</v>
      </c>
      <c r="G377" s="3" t="s">
        <v>56</v>
      </c>
      <c r="H377" s="3" t="s">
        <v>150</v>
      </c>
      <c r="I377" s="3" t="s">
        <v>18</v>
      </c>
      <c r="J377" s="30">
        <f t="shared" ref="J377:L377" si="217">J378</f>
        <v>71000</v>
      </c>
      <c r="K377" s="30">
        <f t="shared" si="217"/>
        <v>71000</v>
      </c>
      <c r="L377" s="30">
        <f t="shared" si="217"/>
        <v>47800</v>
      </c>
      <c r="M377" s="92">
        <f t="shared" si="212"/>
        <v>67.323943661971825</v>
      </c>
    </row>
    <row r="378" spans="1:13" ht="45" x14ac:dyDescent="0.25">
      <c r="A378" s="89" t="s">
        <v>7</v>
      </c>
      <c r="B378" s="89"/>
      <c r="C378" s="89"/>
      <c r="D378" s="89"/>
      <c r="E378" s="93">
        <v>851</v>
      </c>
      <c r="F378" s="3" t="s">
        <v>143</v>
      </c>
      <c r="G378" s="3" t="s">
        <v>56</v>
      </c>
      <c r="H378" s="3" t="s">
        <v>150</v>
      </c>
      <c r="I378" s="3" t="s">
        <v>67</v>
      </c>
      <c r="J378" s="30">
        <f>'2.ВС'!J229</f>
        <v>71000</v>
      </c>
      <c r="K378" s="30">
        <f>'2.ВС'!K229</f>
        <v>71000</v>
      </c>
      <c r="L378" s="30">
        <f>'2.ВС'!L229</f>
        <v>47800</v>
      </c>
      <c r="M378" s="92">
        <f t="shared" si="212"/>
        <v>67.323943661971825</v>
      </c>
    </row>
    <row r="379" spans="1:13" ht="60" x14ac:dyDescent="0.25">
      <c r="A379" s="89" t="s">
        <v>22</v>
      </c>
      <c r="B379" s="37"/>
      <c r="C379" s="37"/>
      <c r="D379" s="37"/>
      <c r="E379" s="93">
        <v>851</v>
      </c>
      <c r="F379" s="3" t="s">
        <v>143</v>
      </c>
      <c r="G379" s="3" t="s">
        <v>56</v>
      </c>
      <c r="H379" s="3" t="s">
        <v>150</v>
      </c>
      <c r="I379" s="3" t="s">
        <v>23</v>
      </c>
      <c r="J379" s="30">
        <f t="shared" ref="J379:L379" si="218">J380</f>
        <v>197000</v>
      </c>
      <c r="K379" s="30">
        <f t="shared" si="218"/>
        <v>197000</v>
      </c>
      <c r="L379" s="30">
        <f t="shared" si="218"/>
        <v>102860.66</v>
      </c>
      <c r="M379" s="92">
        <f t="shared" si="212"/>
        <v>52.21353299492386</v>
      </c>
    </row>
    <row r="380" spans="1:13" ht="60.75" customHeight="1" x14ac:dyDescent="0.25">
      <c r="A380" s="89" t="s">
        <v>9</v>
      </c>
      <c r="B380" s="37"/>
      <c r="C380" s="37"/>
      <c r="D380" s="37"/>
      <c r="E380" s="93">
        <v>851</v>
      </c>
      <c r="F380" s="3" t="s">
        <v>143</v>
      </c>
      <c r="G380" s="3" t="s">
        <v>56</v>
      </c>
      <c r="H380" s="3" t="s">
        <v>150</v>
      </c>
      <c r="I380" s="3" t="s">
        <v>24</v>
      </c>
      <c r="J380" s="30">
        <f>'2.ВС'!J231</f>
        <v>197000</v>
      </c>
      <c r="K380" s="30">
        <f>'2.ВС'!K231</f>
        <v>197000</v>
      </c>
      <c r="L380" s="30">
        <f>'2.ВС'!L231</f>
        <v>102860.66</v>
      </c>
      <c r="M380" s="92">
        <f t="shared" si="212"/>
        <v>52.21353299492386</v>
      </c>
    </row>
    <row r="381" spans="1:13" ht="61.5" customHeight="1" x14ac:dyDescent="0.25">
      <c r="A381" s="22" t="s">
        <v>195</v>
      </c>
      <c r="B381" s="46"/>
      <c r="C381" s="46"/>
      <c r="D381" s="46"/>
      <c r="E381" s="5">
        <v>853</v>
      </c>
      <c r="F381" s="38" t="s">
        <v>196</v>
      </c>
      <c r="G381" s="38"/>
      <c r="H381" s="38"/>
      <c r="I381" s="38"/>
      <c r="J381" s="9">
        <f t="shared" ref="J381:L381" si="219">J382+J386</f>
        <v>3228000</v>
      </c>
      <c r="K381" s="9">
        <f t="shared" ref="K381" si="220">K382+K386</f>
        <v>3228000</v>
      </c>
      <c r="L381" s="9">
        <f t="shared" si="219"/>
        <v>1614000</v>
      </c>
      <c r="M381" s="92">
        <f t="shared" si="212"/>
        <v>50</v>
      </c>
    </row>
    <row r="382" spans="1:13" ht="87.75" customHeight="1" x14ac:dyDescent="0.25">
      <c r="A382" s="25" t="s">
        <v>197</v>
      </c>
      <c r="B382" s="88"/>
      <c r="C382" s="88"/>
      <c r="D382" s="88"/>
      <c r="E382" s="5">
        <v>853</v>
      </c>
      <c r="F382" s="33" t="s">
        <v>196</v>
      </c>
      <c r="G382" s="33" t="s">
        <v>11</v>
      </c>
      <c r="H382" s="53"/>
      <c r="I382" s="33"/>
      <c r="J382" s="28">
        <f t="shared" ref="J382:L384" si="221">J383</f>
        <v>728000</v>
      </c>
      <c r="K382" s="28">
        <f t="shared" si="221"/>
        <v>728000</v>
      </c>
      <c r="L382" s="28">
        <f t="shared" si="221"/>
        <v>364002</v>
      </c>
      <c r="M382" s="92">
        <f t="shared" si="212"/>
        <v>50.000274725274728</v>
      </c>
    </row>
    <row r="383" spans="1:13" ht="30" x14ac:dyDescent="0.25">
      <c r="A383" s="21" t="s">
        <v>220</v>
      </c>
      <c r="B383" s="88"/>
      <c r="C383" s="88"/>
      <c r="D383" s="88"/>
      <c r="E383" s="5">
        <v>853</v>
      </c>
      <c r="F383" s="33" t="s">
        <v>196</v>
      </c>
      <c r="G383" s="33" t="s">
        <v>11</v>
      </c>
      <c r="H383" s="4" t="s">
        <v>217</v>
      </c>
      <c r="I383" s="33"/>
      <c r="J383" s="30">
        <f t="shared" si="221"/>
        <v>728000</v>
      </c>
      <c r="K383" s="30">
        <f t="shared" si="221"/>
        <v>728000</v>
      </c>
      <c r="L383" s="30">
        <f t="shared" si="221"/>
        <v>364002</v>
      </c>
      <c r="M383" s="92">
        <f t="shared" si="212"/>
        <v>50.000274725274728</v>
      </c>
    </row>
    <row r="384" spans="1:13" ht="18" customHeight="1" x14ac:dyDescent="0.25">
      <c r="A384" s="94" t="s">
        <v>42</v>
      </c>
      <c r="B384" s="94"/>
      <c r="C384" s="94"/>
      <c r="D384" s="94"/>
      <c r="E384" s="5">
        <v>853</v>
      </c>
      <c r="F384" s="3" t="s">
        <v>196</v>
      </c>
      <c r="G384" s="3" t="s">
        <v>11</v>
      </c>
      <c r="H384" s="4" t="s">
        <v>217</v>
      </c>
      <c r="I384" s="3" t="s">
        <v>43</v>
      </c>
      <c r="J384" s="30">
        <f t="shared" si="221"/>
        <v>728000</v>
      </c>
      <c r="K384" s="30">
        <f t="shared" si="221"/>
        <v>728000</v>
      </c>
      <c r="L384" s="30">
        <f t="shared" si="221"/>
        <v>364002</v>
      </c>
      <c r="M384" s="92">
        <f t="shared" si="212"/>
        <v>50.000274725274728</v>
      </c>
    </row>
    <row r="385" spans="1:13" ht="18" customHeight="1" x14ac:dyDescent="0.25">
      <c r="A385" s="94" t="s">
        <v>199</v>
      </c>
      <c r="B385" s="94"/>
      <c r="C385" s="94"/>
      <c r="D385" s="94"/>
      <c r="E385" s="5">
        <v>853</v>
      </c>
      <c r="F385" s="3" t="s">
        <v>196</v>
      </c>
      <c r="G385" s="3" t="s">
        <v>11</v>
      </c>
      <c r="H385" s="4" t="s">
        <v>217</v>
      </c>
      <c r="I385" s="3" t="s">
        <v>200</v>
      </c>
      <c r="J385" s="30">
        <f>'2.ВС'!J376</f>
        <v>728000</v>
      </c>
      <c r="K385" s="30">
        <f>'2.ВС'!K376</f>
        <v>728000</v>
      </c>
      <c r="L385" s="30">
        <f>'2.ВС'!L376</f>
        <v>364002</v>
      </c>
      <c r="M385" s="92">
        <f t="shared" si="212"/>
        <v>50.000274725274728</v>
      </c>
    </row>
    <row r="386" spans="1:13" ht="18" customHeight="1" x14ac:dyDescent="0.25">
      <c r="A386" s="29" t="s">
        <v>201</v>
      </c>
      <c r="B386" s="54"/>
      <c r="C386" s="54"/>
      <c r="D386" s="54"/>
      <c r="E386" s="5">
        <v>853</v>
      </c>
      <c r="F386" s="27" t="s">
        <v>196</v>
      </c>
      <c r="G386" s="27" t="s">
        <v>56</v>
      </c>
      <c r="H386" s="27"/>
      <c r="I386" s="27"/>
      <c r="J386" s="31">
        <f t="shared" ref="J386:L386" si="222">J387</f>
        <v>2500000</v>
      </c>
      <c r="K386" s="31">
        <f t="shared" si="222"/>
        <v>2500000</v>
      </c>
      <c r="L386" s="31">
        <f t="shared" si="222"/>
        <v>1249998</v>
      </c>
      <c r="M386" s="92">
        <f t="shared" si="212"/>
        <v>49.999919999999996</v>
      </c>
    </row>
    <row r="387" spans="1:13" ht="60" x14ac:dyDescent="0.25">
      <c r="A387" s="21" t="s">
        <v>202</v>
      </c>
      <c r="B387" s="55"/>
      <c r="C387" s="55"/>
      <c r="D387" s="55"/>
      <c r="E387" s="56">
        <v>853</v>
      </c>
      <c r="F387" s="3" t="s">
        <v>196</v>
      </c>
      <c r="G387" s="3" t="s">
        <v>56</v>
      </c>
      <c r="H387" s="3" t="s">
        <v>198</v>
      </c>
      <c r="I387" s="3"/>
      <c r="J387" s="30">
        <f t="shared" ref="J387:L388" si="223">J388</f>
        <v>2500000</v>
      </c>
      <c r="K387" s="30">
        <f t="shared" si="223"/>
        <v>2500000</v>
      </c>
      <c r="L387" s="30">
        <f t="shared" si="223"/>
        <v>1249998</v>
      </c>
      <c r="M387" s="92">
        <f t="shared" si="212"/>
        <v>49.999919999999996</v>
      </c>
    </row>
    <row r="388" spans="1:13" ht="17.25" customHeight="1" x14ac:dyDescent="0.25">
      <c r="A388" s="94" t="s">
        <v>42</v>
      </c>
      <c r="B388" s="55"/>
      <c r="C388" s="55"/>
      <c r="D388" s="55"/>
      <c r="E388" s="56">
        <v>853</v>
      </c>
      <c r="F388" s="3" t="s">
        <v>196</v>
      </c>
      <c r="G388" s="3" t="s">
        <v>56</v>
      </c>
      <c r="H388" s="3" t="s">
        <v>198</v>
      </c>
      <c r="I388" s="3" t="s">
        <v>43</v>
      </c>
      <c r="J388" s="30">
        <f t="shared" si="223"/>
        <v>2500000</v>
      </c>
      <c r="K388" s="30">
        <f t="shared" si="223"/>
        <v>2500000</v>
      </c>
      <c r="L388" s="30">
        <f t="shared" si="223"/>
        <v>1249998</v>
      </c>
      <c r="M388" s="92">
        <f t="shared" si="212"/>
        <v>49.999919999999996</v>
      </c>
    </row>
    <row r="389" spans="1:13" ht="17.25" customHeight="1" x14ac:dyDescent="0.25">
      <c r="A389" s="94" t="s">
        <v>203</v>
      </c>
      <c r="B389" s="55"/>
      <c r="C389" s="55"/>
      <c r="D389" s="55"/>
      <c r="E389" s="56">
        <v>853</v>
      </c>
      <c r="F389" s="3" t="s">
        <v>196</v>
      </c>
      <c r="G389" s="3" t="s">
        <v>56</v>
      </c>
      <c r="H389" s="3" t="s">
        <v>198</v>
      </c>
      <c r="I389" s="3" t="s">
        <v>200</v>
      </c>
      <c r="J389" s="30">
        <f>'2.ВС'!J380</f>
        <v>2500000</v>
      </c>
      <c r="K389" s="30">
        <f>'2.ВС'!K380</f>
        <v>2500000</v>
      </c>
      <c r="L389" s="30">
        <f>'2.ВС'!L380</f>
        <v>1249998</v>
      </c>
      <c r="M389" s="92">
        <f t="shared" si="212"/>
        <v>49.999919999999996</v>
      </c>
    </row>
    <row r="390" spans="1:13" ht="17.25" hidden="1" customHeight="1" x14ac:dyDescent="0.25">
      <c r="A390" s="65" t="s">
        <v>284</v>
      </c>
      <c r="B390" s="66"/>
      <c r="C390" s="66"/>
      <c r="D390" s="66"/>
      <c r="E390" s="67">
        <v>853</v>
      </c>
      <c r="F390" s="27" t="s">
        <v>226</v>
      </c>
      <c r="G390" s="27"/>
      <c r="H390" s="27"/>
      <c r="I390" s="27"/>
      <c r="J390" s="31" t="e">
        <f t="shared" ref="J390:L392" si="224">J391</f>
        <v>#REF!</v>
      </c>
      <c r="K390" s="31" t="e">
        <f t="shared" si="224"/>
        <v>#REF!</v>
      </c>
      <c r="L390" s="31" t="e">
        <f t="shared" si="224"/>
        <v>#REF!</v>
      </c>
      <c r="M390" s="92" t="e">
        <f t="shared" si="212"/>
        <v>#REF!</v>
      </c>
    </row>
    <row r="391" spans="1:13" ht="17.25" hidden="1" customHeight="1" x14ac:dyDescent="0.25">
      <c r="A391" s="57" t="s">
        <v>284</v>
      </c>
      <c r="B391" s="55"/>
      <c r="C391" s="55"/>
      <c r="D391" s="55"/>
      <c r="E391" s="56">
        <v>853</v>
      </c>
      <c r="F391" s="3" t="s">
        <v>226</v>
      </c>
      <c r="G391" s="3" t="s">
        <v>226</v>
      </c>
      <c r="H391" s="3"/>
      <c r="I391" s="3"/>
      <c r="J391" s="30" t="e">
        <f t="shared" si="224"/>
        <v>#REF!</v>
      </c>
      <c r="K391" s="30" t="e">
        <f t="shared" si="224"/>
        <v>#REF!</v>
      </c>
      <c r="L391" s="30" t="e">
        <f t="shared" si="224"/>
        <v>#REF!</v>
      </c>
      <c r="M391" s="92" t="e">
        <f t="shared" si="212"/>
        <v>#REF!</v>
      </c>
    </row>
    <row r="392" spans="1:13" ht="17.25" hidden="1" customHeight="1" x14ac:dyDescent="0.25">
      <c r="A392" s="57" t="s">
        <v>284</v>
      </c>
      <c r="B392" s="55"/>
      <c r="C392" s="55"/>
      <c r="D392" s="55"/>
      <c r="E392" s="56">
        <v>853</v>
      </c>
      <c r="F392" s="3" t="s">
        <v>226</v>
      </c>
      <c r="G392" s="3" t="s">
        <v>226</v>
      </c>
      <c r="H392" s="3" t="s">
        <v>288</v>
      </c>
      <c r="I392" s="3"/>
      <c r="J392" s="30" t="e">
        <f t="shared" si="224"/>
        <v>#REF!</v>
      </c>
      <c r="K392" s="30" t="e">
        <f t="shared" si="224"/>
        <v>#REF!</v>
      </c>
      <c r="L392" s="30" t="e">
        <f t="shared" si="224"/>
        <v>#REF!</v>
      </c>
      <c r="M392" s="92" t="e">
        <f t="shared" si="212"/>
        <v>#REF!</v>
      </c>
    </row>
    <row r="393" spans="1:13" ht="17.25" hidden="1" customHeight="1" x14ac:dyDescent="0.25">
      <c r="A393" s="57" t="s">
        <v>284</v>
      </c>
      <c r="B393" s="55"/>
      <c r="C393" s="55"/>
      <c r="D393" s="55"/>
      <c r="E393" s="56">
        <v>853</v>
      </c>
      <c r="F393" s="3" t="s">
        <v>226</v>
      </c>
      <c r="G393" s="3" t="s">
        <v>226</v>
      </c>
      <c r="H393" s="3" t="s">
        <v>288</v>
      </c>
      <c r="I393" s="3" t="s">
        <v>285</v>
      </c>
      <c r="J393" s="30" t="e">
        <f>#REF!+#REF!</f>
        <v>#REF!</v>
      </c>
      <c r="K393" s="30" t="e">
        <f>#REF!+#REF!</f>
        <v>#REF!</v>
      </c>
      <c r="L393" s="30" t="e">
        <f>#REF!+#REF!</f>
        <v>#REF!</v>
      </c>
      <c r="M393" s="92" t="e">
        <f t="shared" si="212"/>
        <v>#REF!</v>
      </c>
    </row>
    <row r="394" spans="1:13" s="19" customFormat="1" ht="21.75" customHeight="1" x14ac:dyDescent="0.25">
      <c r="A394" s="6" t="s">
        <v>212</v>
      </c>
      <c r="B394" s="64"/>
      <c r="C394" s="64"/>
      <c r="D394" s="64"/>
      <c r="E394" s="18"/>
      <c r="F394" s="78"/>
      <c r="G394" s="78"/>
      <c r="H394" s="78"/>
      <c r="I394" s="78"/>
      <c r="J394" s="79">
        <f>J8+J101+J110+J122+J156+J180+J272+J315+J361+J381</f>
        <v>262553896.21000001</v>
      </c>
      <c r="K394" s="79">
        <f>K8+K101+K110+K122+K156+K180+K272+K315+K361+K381</f>
        <v>278766474.11000001</v>
      </c>
      <c r="L394" s="79">
        <f t="shared" ref="L394" si="225">L8+L101+L110+L122+L156+L180+L272+L315+L361+L381</f>
        <v>121203333.25000001</v>
      </c>
      <c r="M394" s="92">
        <f t="shared" si="212"/>
        <v>46.163220199580373</v>
      </c>
    </row>
    <row r="395" spans="1:13" s="83" customFormat="1" ht="18.75" customHeight="1" x14ac:dyDescent="0.25">
      <c r="A395" s="80"/>
      <c r="B395" s="81"/>
      <c r="C395" s="81"/>
      <c r="D395" s="81"/>
      <c r="E395" s="100"/>
      <c r="F395" s="82"/>
      <c r="G395" s="82"/>
      <c r="H395" s="82"/>
      <c r="I395" s="82"/>
      <c r="J395" s="101">
        <f>J394-'2.ВС'!J407</f>
        <v>0</v>
      </c>
      <c r="K395" s="101">
        <f>K394-'2.ВС'!K407</f>
        <v>0</v>
      </c>
      <c r="L395" s="101">
        <f>L394-'2.ВС'!L407</f>
        <v>0</v>
      </c>
    </row>
    <row r="396" spans="1:13" x14ac:dyDescent="0.25">
      <c r="A396" s="40"/>
      <c r="F396" s="14"/>
      <c r="G396" s="14"/>
      <c r="H396" s="13"/>
    </row>
    <row r="397" spans="1:13" hidden="1" x14ac:dyDescent="0.25">
      <c r="E397" s="76"/>
      <c r="F397" s="44"/>
      <c r="G397" s="44"/>
      <c r="H397" s="76"/>
      <c r="I397" s="44"/>
    </row>
    <row r="398" spans="1:13" hidden="1" x14ac:dyDescent="0.25">
      <c r="E398" s="76"/>
      <c r="F398" s="59"/>
      <c r="G398" s="59"/>
      <c r="H398" s="3"/>
      <c r="I398" s="3"/>
    </row>
    <row r="399" spans="1:13" hidden="1" x14ac:dyDescent="0.25">
      <c r="E399" s="76"/>
      <c r="F399" s="59"/>
      <c r="G399" s="59"/>
      <c r="H399" s="3"/>
      <c r="I399" s="3"/>
    </row>
    <row r="400" spans="1:13" hidden="1" x14ac:dyDescent="0.25">
      <c r="E400" s="76"/>
      <c r="F400" s="59"/>
      <c r="G400" s="59"/>
      <c r="H400" s="3"/>
      <c r="I400" s="3"/>
    </row>
    <row r="401" spans="5:9" hidden="1" x14ac:dyDescent="0.25">
      <c r="E401" s="76"/>
      <c r="F401" s="59"/>
      <c r="G401" s="59"/>
      <c r="H401" s="3"/>
      <c r="I401" s="3"/>
    </row>
    <row r="402" spans="5:9" hidden="1" x14ac:dyDescent="0.25">
      <c r="E402" s="76"/>
      <c r="F402" s="59"/>
      <c r="G402" s="59"/>
      <c r="H402" s="3"/>
      <c r="I402" s="3"/>
    </row>
    <row r="403" spans="5:9" hidden="1" x14ac:dyDescent="0.25">
      <c r="E403" s="76"/>
      <c r="F403" s="59"/>
      <c r="G403" s="59"/>
      <c r="H403" s="3"/>
      <c r="I403" s="3"/>
    </row>
    <row r="404" spans="5:9" hidden="1" x14ac:dyDescent="0.25">
      <c r="E404" s="76"/>
      <c r="F404" s="59"/>
      <c r="G404" s="59"/>
      <c r="H404" s="3"/>
      <c r="I404" s="3"/>
    </row>
    <row r="405" spans="5:9" hidden="1" x14ac:dyDescent="0.25">
      <c r="E405" s="76"/>
      <c r="F405" s="59"/>
      <c r="G405" s="59"/>
      <c r="H405" s="3"/>
      <c r="I405" s="3"/>
    </row>
    <row r="406" spans="5:9" hidden="1" x14ac:dyDescent="0.25">
      <c r="E406" s="76"/>
      <c r="F406" s="59"/>
      <c r="G406" s="59"/>
      <c r="H406" s="3"/>
      <c r="I406" s="3"/>
    </row>
    <row r="407" spans="5:9" hidden="1" x14ac:dyDescent="0.25">
      <c r="E407" s="76"/>
      <c r="F407" s="59"/>
      <c r="G407" s="59"/>
      <c r="H407" s="3"/>
      <c r="I407" s="3"/>
    </row>
    <row r="408" spans="5:9" hidden="1" x14ac:dyDescent="0.25">
      <c r="E408" s="76"/>
      <c r="F408" s="59"/>
      <c r="G408" s="59"/>
      <c r="H408" s="3"/>
      <c r="I408" s="59"/>
    </row>
    <row r="409" spans="5:9" hidden="1" x14ac:dyDescent="0.25">
      <c r="E409" s="76"/>
      <c r="F409" s="59"/>
      <c r="G409" s="59"/>
      <c r="H409" s="3"/>
      <c r="I409" s="59"/>
    </row>
    <row r="410" spans="5:9" hidden="1" x14ac:dyDescent="0.25">
      <c r="E410" s="76"/>
      <c r="F410" s="59"/>
      <c r="G410" s="59"/>
      <c r="H410" s="3"/>
      <c r="I410" s="59"/>
    </row>
    <row r="411" spans="5:9" hidden="1" x14ac:dyDescent="0.25">
      <c r="E411" s="76"/>
      <c r="F411" s="44"/>
      <c r="G411" s="44"/>
      <c r="H411" s="76"/>
      <c r="I411" s="44"/>
    </row>
    <row r="412" spans="5:9" hidden="1" x14ac:dyDescent="0.25">
      <c r="E412" s="76"/>
      <c r="F412" s="44"/>
      <c r="G412" s="44"/>
      <c r="H412" s="76"/>
      <c r="I412" s="44"/>
    </row>
    <row r="413" spans="5:9" x14ac:dyDescent="0.25">
      <c r="E413" s="76"/>
      <c r="F413" s="44"/>
      <c r="G413" s="44"/>
      <c r="H413" s="76"/>
      <c r="I413" s="44"/>
    </row>
    <row r="414" spans="5:9" hidden="1" x14ac:dyDescent="0.25">
      <c r="E414" s="76"/>
      <c r="F414" s="76"/>
      <c r="G414" s="76"/>
      <c r="H414" s="76"/>
      <c r="I414" s="44"/>
    </row>
    <row r="415" spans="5:9" hidden="1" x14ac:dyDescent="0.25">
      <c r="E415" s="14"/>
      <c r="F415" s="14"/>
      <c r="G415" s="14"/>
      <c r="H415" s="13"/>
    </row>
    <row r="416" spans="5:9" hidden="1" x14ac:dyDescent="0.25">
      <c r="E416" s="14"/>
      <c r="F416" s="14"/>
      <c r="G416" s="14"/>
      <c r="H416" s="13"/>
    </row>
    <row r="417" spans="5:8" s="32" customFormat="1" ht="14.25" hidden="1" x14ac:dyDescent="0.25">
      <c r="H417" s="84"/>
    </row>
    <row r="418" spans="5:8" hidden="1" x14ac:dyDescent="0.25">
      <c r="E418" s="14"/>
      <c r="F418" s="14"/>
      <c r="G418" s="14"/>
      <c r="H418" s="13"/>
    </row>
    <row r="419" spans="5:8" hidden="1" x14ac:dyDescent="0.25">
      <c r="E419" s="14"/>
      <c r="F419" s="14"/>
      <c r="G419" s="14"/>
      <c r="H419" s="13"/>
    </row>
    <row r="420" spans="5:8" hidden="1" x14ac:dyDescent="0.25">
      <c r="E420" s="14"/>
      <c r="F420" s="14"/>
      <c r="G420" s="14"/>
      <c r="H420" s="13"/>
    </row>
    <row r="421" spans="5:8" hidden="1" x14ac:dyDescent="0.25">
      <c r="E421" s="14"/>
      <c r="F421" s="14"/>
      <c r="G421" s="14"/>
      <c r="H421" s="13"/>
    </row>
    <row r="422" spans="5:8" ht="7.5" hidden="1" customHeight="1" x14ac:dyDescent="0.25">
      <c r="E422" s="14"/>
      <c r="F422" s="14"/>
      <c r="G422" s="14"/>
      <c r="H422" s="13"/>
    </row>
    <row r="423" spans="5:8" hidden="1" x14ac:dyDescent="0.25">
      <c r="E423" s="14"/>
      <c r="F423" s="14"/>
      <c r="G423" s="14"/>
      <c r="H423" s="13"/>
    </row>
    <row r="424" spans="5:8" hidden="1" x14ac:dyDescent="0.25">
      <c r="E424" s="14"/>
      <c r="F424" s="14"/>
      <c r="G424" s="14"/>
      <c r="H424" s="13"/>
    </row>
    <row r="425" spans="5:8" hidden="1" x14ac:dyDescent="0.25">
      <c r="E425" s="14"/>
      <c r="F425" s="14"/>
      <c r="G425" s="14"/>
      <c r="H425" s="13"/>
    </row>
    <row r="426" spans="5:8" hidden="1" x14ac:dyDescent="0.25">
      <c r="E426" s="14"/>
      <c r="F426" s="14"/>
      <c r="G426" s="14"/>
      <c r="H426" s="13"/>
    </row>
    <row r="427" spans="5:8" hidden="1" x14ac:dyDescent="0.25">
      <c r="E427" s="14"/>
      <c r="F427" s="14"/>
      <c r="G427" s="14"/>
      <c r="H427" s="13"/>
    </row>
    <row r="428" spans="5:8" hidden="1" x14ac:dyDescent="0.25">
      <c r="E428" s="14"/>
      <c r="F428" s="14"/>
      <c r="G428" s="14"/>
      <c r="H428" s="13"/>
    </row>
    <row r="429" spans="5:8" hidden="1" x14ac:dyDescent="0.25">
      <c r="E429" s="14"/>
      <c r="F429" s="14"/>
      <c r="G429" s="14"/>
      <c r="H429" s="13"/>
    </row>
    <row r="430" spans="5:8" hidden="1" x14ac:dyDescent="0.25">
      <c r="E430" s="14"/>
      <c r="F430" s="14"/>
      <c r="G430" s="14"/>
      <c r="H430" s="13"/>
    </row>
    <row r="431" spans="5:8" hidden="1" x14ac:dyDescent="0.25">
      <c r="E431" s="14"/>
      <c r="F431" s="14"/>
      <c r="G431" s="14"/>
      <c r="H431" s="13"/>
    </row>
    <row r="432" spans="5:8" x14ac:dyDescent="0.25">
      <c r="E432" s="14"/>
      <c r="F432" s="14"/>
      <c r="G432" s="14"/>
      <c r="H432" s="13"/>
    </row>
    <row r="433" spans="5:9" hidden="1" x14ac:dyDescent="0.25">
      <c r="E433" s="14"/>
      <c r="F433" s="14"/>
      <c r="G433" s="14"/>
      <c r="H433" s="13"/>
    </row>
    <row r="434" spans="5:9" hidden="1" x14ac:dyDescent="0.25">
      <c r="E434" s="14"/>
      <c r="F434" s="14"/>
      <c r="G434" s="14"/>
      <c r="H434" s="13"/>
    </row>
    <row r="435" spans="5:9" hidden="1" x14ac:dyDescent="0.25">
      <c r="E435" s="14"/>
      <c r="F435" s="14"/>
      <c r="G435" s="14"/>
      <c r="H435" s="13"/>
    </row>
    <row r="436" spans="5:9" hidden="1" x14ac:dyDescent="0.25">
      <c r="E436" s="14"/>
      <c r="F436" s="14"/>
      <c r="G436" s="14"/>
      <c r="H436" s="13"/>
    </row>
    <row r="437" spans="5:9" hidden="1" x14ac:dyDescent="0.25">
      <c r="E437" s="14"/>
      <c r="F437" s="14"/>
      <c r="G437" s="14"/>
      <c r="H437" s="13"/>
    </row>
    <row r="438" spans="5:9" hidden="1" x14ac:dyDescent="0.25">
      <c r="E438" s="14"/>
      <c r="F438" s="14"/>
      <c r="G438" s="14"/>
      <c r="H438" s="13"/>
    </row>
    <row r="439" spans="5:9" hidden="1" x14ac:dyDescent="0.25">
      <c r="E439" s="14"/>
      <c r="F439" s="14"/>
      <c r="G439" s="14"/>
      <c r="H439" s="13"/>
    </row>
    <row r="440" spans="5:9" hidden="1" x14ac:dyDescent="0.25">
      <c r="E440" s="14"/>
      <c r="F440" s="14"/>
      <c r="G440" s="14"/>
      <c r="H440" s="13"/>
    </row>
    <row r="441" spans="5:9" hidden="1" x14ac:dyDescent="0.25">
      <c r="E441" s="14"/>
      <c r="F441" s="14"/>
      <c r="G441" s="14"/>
      <c r="H441" s="13"/>
    </row>
    <row r="442" spans="5:9" hidden="1" x14ac:dyDescent="0.25">
      <c r="E442" s="14"/>
      <c r="F442" s="14"/>
      <c r="G442" s="14"/>
      <c r="H442" s="13"/>
    </row>
    <row r="443" spans="5:9" hidden="1" x14ac:dyDescent="0.25">
      <c r="E443" s="44"/>
      <c r="F443" s="86"/>
      <c r="G443" s="76"/>
      <c r="H443" s="76"/>
      <c r="I443" s="44"/>
    </row>
    <row r="444" spans="5:9" hidden="1" x14ac:dyDescent="0.25">
      <c r="E444" s="44"/>
      <c r="F444" s="86"/>
      <c r="G444" s="44"/>
      <c r="H444" s="76"/>
      <c r="I444" s="44"/>
    </row>
    <row r="445" spans="5:9" hidden="1" x14ac:dyDescent="0.25">
      <c r="E445" s="44"/>
      <c r="F445" s="86"/>
      <c r="G445" s="76"/>
      <c r="H445" s="76"/>
      <c r="I445" s="44"/>
    </row>
    <row r="446" spans="5:9" hidden="1" x14ac:dyDescent="0.25">
      <c r="E446" s="44"/>
      <c r="F446" s="86"/>
      <c r="G446" s="76"/>
      <c r="H446" s="76"/>
      <c r="I446" s="44"/>
    </row>
    <row r="447" spans="5:9" hidden="1" x14ac:dyDescent="0.25">
      <c r="E447" s="44"/>
      <c r="F447" s="86"/>
      <c r="G447" s="76"/>
      <c r="H447" s="76"/>
      <c r="I447" s="44"/>
    </row>
    <row r="448" spans="5:9" hidden="1" x14ac:dyDescent="0.25">
      <c r="E448" s="44"/>
      <c r="F448" s="86"/>
      <c r="G448" s="76"/>
      <c r="H448" s="76"/>
      <c r="I448" s="44"/>
    </row>
    <row r="449" spans="5:9" hidden="1" x14ac:dyDescent="0.25">
      <c r="E449" s="44"/>
      <c r="F449" s="86"/>
      <c r="G449" s="76"/>
      <c r="H449" s="76"/>
      <c r="I449" s="44"/>
    </row>
    <row r="450" spans="5:9" hidden="1" x14ac:dyDescent="0.25">
      <c r="E450" s="44"/>
      <c r="F450" s="86"/>
      <c r="G450" s="76"/>
      <c r="H450" s="76"/>
      <c r="I450" s="44"/>
    </row>
    <row r="451" spans="5:9" hidden="1" x14ac:dyDescent="0.25">
      <c r="E451" s="44"/>
      <c r="F451" s="86"/>
      <c r="G451" s="44"/>
      <c r="H451" s="76"/>
      <c r="I451" s="44"/>
    </row>
    <row r="452" spans="5:9" hidden="1" x14ac:dyDescent="0.25">
      <c r="E452" s="44"/>
      <c r="F452" s="86"/>
      <c r="G452" s="76"/>
      <c r="H452" s="76"/>
      <c r="I452" s="44"/>
    </row>
    <row r="453" spans="5:9" hidden="1" x14ac:dyDescent="0.25">
      <c r="E453" s="44"/>
      <c r="F453" s="86"/>
      <c r="G453" s="76"/>
      <c r="H453" s="76"/>
      <c r="I453" s="44"/>
    </row>
    <row r="454" spans="5:9" hidden="1" x14ac:dyDescent="0.25">
      <c r="E454" s="44"/>
      <c r="F454" s="76"/>
      <c r="G454" s="76"/>
      <c r="H454" s="76"/>
      <c r="I454" s="44"/>
    </row>
    <row r="455" spans="5:9" hidden="1" x14ac:dyDescent="0.25">
      <c r="E455" s="44"/>
      <c r="F455" s="76"/>
      <c r="G455" s="76"/>
      <c r="H455" s="76"/>
      <c r="I455" s="44"/>
    </row>
    <row r="456" spans="5:9" hidden="1" x14ac:dyDescent="0.25">
      <c r="E456" s="44"/>
      <c r="F456" s="76"/>
      <c r="G456" s="76"/>
      <c r="H456" s="76"/>
      <c r="I456" s="44"/>
    </row>
    <row r="457" spans="5:9" hidden="1" x14ac:dyDescent="0.25">
      <c r="E457" s="44"/>
      <c r="F457" s="76"/>
      <c r="G457" s="76"/>
      <c r="H457" s="76"/>
      <c r="I457" s="44"/>
    </row>
    <row r="458" spans="5:9" hidden="1" x14ac:dyDescent="0.25">
      <c r="E458" s="44"/>
      <c r="F458" s="86"/>
      <c r="G458" s="76"/>
      <c r="H458" s="76"/>
      <c r="I458" s="44"/>
    </row>
    <row r="459" spans="5:9" hidden="1" x14ac:dyDescent="0.25">
      <c r="E459" s="76"/>
      <c r="F459" s="86"/>
      <c r="G459" s="76"/>
      <c r="H459" s="44"/>
      <c r="I459" s="44"/>
    </row>
    <row r="460" spans="5:9" hidden="1" x14ac:dyDescent="0.25">
      <c r="E460" s="44"/>
      <c r="F460" s="86"/>
      <c r="G460" s="76"/>
      <c r="H460" s="44"/>
      <c r="I460" s="44"/>
    </row>
    <row r="461" spans="5:9" hidden="1" x14ac:dyDescent="0.25">
      <c r="E461" s="44"/>
      <c r="F461" s="86"/>
      <c r="G461" s="76"/>
      <c r="H461" s="44"/>
      <c r="I461" s="44"/>
    </row>
    <row r="462" spans="5:9" hidden="1" x14ac:dyDescent="0.25">
      <c r="E462" s="14"/>
      <c r="F462" s="86"/>
    </row>
    <row r="463" spans="5:9" hidden="1" x14ac:dyDescent="0.25">
      <c r="E463" s="14"/>
      <c r="F463" s="86"/>
      <c r="G463" s="14"/>
    </row>
    <row r="464" spans="5:9" hidden="1" x14ac:dyDescent="0.25">
      <c r="E464" s="14"/>
      <c r="F464" s="86"/>
      <c r="G464" s="14"/>
    </row>
    <row r="465" spans="1:7" hidden="1" x14ac:dyDescent="0.25">
      <c r="E465" s="14"/>
      <c r="F465" s="86"/>
      <c r="G465" s="14"/>
    </row>
    <row r="466" spans="1:7" hidden="1" x14ac:dyDescent="0.25">
      <c r="E466" s="14"/>
      <c r="F466" s="86"/>
      <c r="G466" s="14"/>
    </row>
    <row r="467" spans="1:7" hidden="1" x14ac:dyDescent="0.25">
      <c r="E467" s="14"/>
      <c r="F467" s="86"/>
      <c r="G467" s="14"/>
    </row>
    <row r="468" spans="1:7" hidden="1" x14ac:dyDescent="0.25"/>
    <row r="469" spans="1:7" hidden="1" x14ac:dyDescent="0.25">
      <c r="E469" s="14"/>
      <c r="F469" s="14"/>
      <c r="G469" s="14"/>
    </row>
    <row r="470" spans="1:7" hidden="1" x14ac:dyDescent="0.25">
      <c r="E470" s="14"/>
      <c r="F470" s="86"/>
      <c r="G470" s="14"/>
    </row>
    <row r="471" spans="1:7" hidden="1" x14ac:dyDescent="0.25">
      <c r="E471" s="14"/>
      <c r="F471" s="86"/>
      <c r="G471" s="14"/>
    </row>
    <row r="472" spans="1:7" hidden="1" x14ac:dyDescent="0.25">
      <c r="F472" s="86"/>
    </row>
    <row r="473" spans="1:7" hidden="1" x14ac:dyDescent="0.25">
      <c r="F473" s="86"/>
    </row>
    <row r="474" spans="1:7" hidden="1" x14ac:dyDescent="0.25">
      <c r="F474" s="86"/>
    </row>
    <row r="475" spans="1:7" hidden="1" x14ac:dyDescent="0.25">
      <c r="F475" s="86"/>
    </row>
    <row r="476" spans="1:7" hidden="1" x14ac:dyDescent="0.25">
      <c r="F476" s="86"/>
    </row>
    <row r="477" spans="1:7" hidden="1" x14ac:dyDescent="0.25">
      <c r="F477" s="86"/>
    </row>
    <row r="478" spans="1:7" hidden="1" x14ac:dyDescent="0.25">
      <c r="F478" s="86"/>
    </row>
    <row r="479" spans="1:7" hidden="1" x14ac:dyDescent="0.25">
      <c r="F479" s="86"/>
    </row>
    <row r="480" spans="1:7" hidden="1" x14ac:dyDescent="0.25">
      <c r="A480" s="13"/>
    </row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spans="5:7" hidden="1" x14ac:dyDescent="0.25"/>
    <row r="498" spans="5:7" hidden="1" x14ac:dyDescent="0.25"/>
    <row r="499" spans="5:7" hidden="1" x14ac:dyDescent="0.25">
      <c r="E499" s="14"/>
      <c r="F499" s="14"/>
      <c r="G499" s="14"/>
    </row>
    <row r="500" spans="5:7" x14ac:dyDescent="0.25">
      <c r="E500" s="14"/>
      <c r="F500" s="14"/>
      <c r="G500" s="14"/>
    </row>
    <row r="501" spans="5:7" x14ac:dyDescent="0.25">
      <c r="E501" s="14"/>
      <c r="F501" s="14"/>
      <c r="G501" s="14"/>
    </row>
    <row r="502" spans="5:7" x14ac:dyDescent="0.25">
      <c r="E502" s="14"/>
      <c r="F502" s="14"/>
      <c r="G502" s="14"/>
    </row>
    <row r="503" spans="5:7" x14ac:dyDescent="0.25">
      <c r="E503" s="14"/>
      <c r="F503" s="14"/>
      <c r="G503" s="14"/>
    </row>
    <row r="504" spans="5:7" x14ac:dyDescent="0.25">
      <c r="E504" s="14"/>
      <c r="F504" s="14"/>
      <c r="G504" s="14"/>
    </row>
    <row r="506" spans="5:7" x14ac:dyDescent="0.25">
      <c r="E506" s="14"/>
      <c r="F506" s="14"/>
      <c r="G506" s="14"/>
    </row>
    <row r="507" spans="5:7" x14ac:dyDescent="0.25">
      <c r="E507" s="14"/>
      <c r="F507" s="14"/>
      <c r="G507" s="14"/>
    </row>
    <row r="508" spans="5:7" x14ac:dyDescent="0.25">
      <c r="E508" s="14"/>
      <c r="F508" s="14"/>
      <c r="G508" s="14"/>
    </row>
  </sheetData>
  <mergeCells count="1">
    <mergeCell ref="F2:I2"/>
  </mergeCells>
  <pageMargins left="0.62992125984251968" right="0.51181102362204722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2.ВС</vt:lpstr>
      <vt:lpstr>8.ФС</vt:lpstr>
      <vt:lpstr>'2.ВС'!Заголовки_для_печати</vt:lpstr>
      <vt:lpstr>'8.ФС'!Заголовки_для_печати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2019-07-19T11:38:27Z</dcterms:modified>
</cp:coreProperties>
</file>