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15-16" sheetId="1" state="hidden" r:id="rId1"/>
    <sheet name="16-17" sheetId="2" state="hidden" r:id="rId2"/>
    <sheet name="17-18" sheetId="3" r:id="rId3"/>
  </sheets>
  <definedNames>
    <definedName name="_xlnm.Print_Titles" localSheetId="0">'15-16'!$5:$5</definedName>
    <definedName name="_xlnm.Print_Titles" localSheetId="1">'16-17'!$3:$3</definedName>
    <definedName name="_xlnm.Print_Titles" localSheetId="2">'17-18'!$3:$3</definedName>
  </definedNames>
  <calcPr calcId="145621"/>
</workbook>
</file>

<file path=xl/calcChain.xml><?xml version="1.0" encoding="utf-8"?>
<calcChain xmlns="http://schemas.openxmlformats.org/spreadsheetml/2006/main">
  <c r="N111" i="3" l="1"/>
  <c r="O111" i="3"/>
  <c r="P111" i="3"/>
  <c r="S8" i="3" l="1"/>
  <c r="S9" i="3"/>
  <c r="S10" i="3"/>
  <c r="S11" i="3"/>
  <c r="S14" i="3"/>
  <c r="S15" i="3"/>
  <c r="S16" i="3"/>
  <c r="S17" i="3"/>
  <c r="S20" i="3"/>
  <c r="S21" i="3"/>
  <c r="S23" i="3"/>
  <c r="S25" i="3"/>
  <c r="S28" i="3"/>
  <c r="S32" i="3"/>
  <c r="S33" i="3"/>
  <c r="S35" i="3"/>
  <c r="S38" i="3"/>
  <c r="S41" i="3"/>
  <c r="S44" i="3"/>
  <c r="S45" i="3"/>
  <c r="S46" i="3"/>
  <c r="S47" i="3"/>
  <c r="S48" i="3"/>
  <c r="S52" i="3"/>
  <c r="S56" i="3"/>
  <c r="S59" i="3"/>
  <c r="S60" i="3"/>
  <c r="S62" i="3"/>
  <c r="S65" i="3"/>
  <c r="S66" i="3"/>
  <c r="S67" i="3"/>
  <c r="S68" i="3"/>
  <c r="S70" i="3"/>
  <c r="S71" i="3"/>
  <c r="S73" i="3"/>
  <c r="S74" i="3"/>
  <c r="S76" i="3"/>
  <c r="S85" i="3"/>
  <c r="S88" i="3"/>
  <c r="S91" i="3"/>
  <c r="S92" i="3"/>
  <c r="S93" i="3"/>
  <c r="S95" i="3"/>
  <c r="S96" i="3"/>
  <c r="S117" i="3"/>
  <c r="S120" i="3"/>
  <c r="S122" i="3"/>
  <c r="S125" i="3"/>
  <c r="S129" i="3"/>
  <c r="S131" i="3"/>
  <c r="S133" i="3"/>
  <c r="S136" i="3"/>
  <c r="S138" i="3"/>
  <c r="S139" i="3"/>
  <c r="S140" i="3"/>
  <c r="S142" i="3"/>
  <c r="R10" i="3"/>
  <c r="R11" i="3"/>
  <c r="R131" i="3"/>
  <c r="R133" i="3"/>
  <c r="R136" i="3"/>
  <c r="R138" i="3"/>
  <c r="R139" i="3"/>
  <c r="R140" i="3"/>
  <c r="R142" i="3"/>
  <c r="R8" i="3"/>
  <c r="R9" i="3"/>
  <c r="Q31" i="3"/>
  <c r="Q94" i="3"/>
  <c r="S94" i="3" s="1"/>
  <c r="R94" i="3" l="1"/>
  <c r="P45" i="3"/>
  <c r="R45" i="3" s="1"/>
  <c r="P88" i="3"/>
  <c r="R88" i="3" s="1"/>
  <c r="P7" i="3"/>
  <c r="P6" i="3" s="1"/>
  <c r="P130" i="3"/>
  <c r="P132" i="3"/>
  <c r="P135" i="3"/>
  <c r="P137" i="3"/>
  <c r="P141" i="3"/>
  <c r="Q7" i="3"/>
  <c r="Q13" i="3"/>
  <c r="Q19" i="3"/>
  <c r="Q22" i="3"/>
  <c r="Q24" i="3"/>
  <c r="Q27" i="3"/>
  <c r="Q34" i="3"/>
  <c r="Q37" i="3"/>
  <c r="Q36" i="3" s="1"/>
  <c r="Q40" i="3"/>
  <c r="Q43" i="3"/>
  <c r="Q50" i="3"/>
  <c r="Q51" i="3"/>
  <c r="Q55" i="3"/>
  <c r="Q58" i="3"/>
  <c r="Q61" i="3"/>
  <c r="Q64" i="3"/>
  <c r="Q69" i="3"/>
  <c r="Q72" i="3"/>
  <c r="Q75" i="3"/>
  <c r="Q84" i="3"/>
  <c r="Q87" i="3"/>
  <c r="Q90" i="3"/>
  <c r="Q124" i="3"/>
  <c r="Q128" i="3"/>
  <c r="Q130" i="3"/>
  <c r="Q132" i="3"/>
  <c r="Q135" i="3"/>
  <c r="Q137" i="3"/>
  <c r="Q141" i="3"/>
  <c r="Q134" i="3" l="1"/>
  <c r="R135" i="3"/>
  <c r="S141" i="3"/>
  <c r="R141" i="3"/>
  <c r="R130" i="3"/>
  <c r="Q6" i="3"/>
  <c r="R7" i="3"/>
  <c r="R137" i="3"/>
  <c r="Q89" i="3"/>
  <c r="Q49" i="3"/>
  <c r="Q42" i="3"/>
  <c r="Q18" i="3"/>
  <c r="R132" i="3"/>
  <c r="Q54" i="3"/>
  <c r="Q39" i="3"/>
  <c r="Q26" i="3"/>
  <c r="Q12" i="3"/>
  <c r="Q30" i="3"/>
  <c r="Q63" i="3"/>
  <c r="P134" i="3"/>
  <c r="Q53" i="3" l="1"/>
  <c r="R6" i="3"/>
  <c r="R134" i="3"/>
  <c r="Q29" i="3"/>
  <c r="Q5" i="3"/>
  <c r="N45" i="3" l="1"/>
  <c r="N88" i="3"/>
  <c r="C101" i="3"/>
  <c r="C124" i="3"/>
  <c r="S124" i="3" s="1"/>
  <c r="C72" i="3" l="1"/>
  <c r="S72" i="3" s="1"/>
  <c r="C61" i="3"/>
  <c r="S61" i="3" s="1"/>
  <c r="C55" i="3"/>
  <c r="C54" i="3" l="1"/>
  <c r="S54" i="3" s="1"/>
  <c r="S55" i="3"/>
  <c r="C43" i="3" l="1"/>
  <c r="S43" i="3" s="1"/>
  <c r="C137" i="3" l="1"/>
  <c r="S137" i="3" s="1"/>
  <c r="C135" i="3"/>
  <c r="S135" i="3" s="1"/>
  <c r="C132" i="3"/>
  <c r="S132" i="3" s="1"/>
  <c r="C130" i="3"/>
  <c r="S130" i="3" s="1"/>
  <c r="C128" i="3"/>
  <c r="S128" i="3" s="1"/>
  <c r="C126" i="3"/>
  <c r="C113" i="3"/>
  <c r="C112" i="3" s="1"/>
  <c r="C106" i="3"/>
  <c r="C105" i="3" s="1"/>
  <c r="C103" i="3"/>
  <c r="C90" i="3"/>
  <c r="C87" i="3"/>
  <c r="C84" i="3"/>
  <c r="S84" i="3" s="1"/>
  <c r="C82" i="3"/>
  <c r="C80" i="3"/>
  <c r="C75" i="3"/>
  <c r="S75" i="3" s="1"/>
  <c r="C69" i="3"/>
  <c r="S69" i="3" s="1"/>
  <c r="C64" i="3"/>
  <c r="S64" i="3" s="1"/>
  <c r="C58" i="3"/>
  <c r="C51" i="3"/>
  <c r="S51" i="3" s="1"/>
  <c r="C50" i="3"/>
  <c r="C42" i="3"/>
  <c r="S42" i="3" s="1"/>
  <c r="C40" i="3"/>
  <c r="C37" i="3"/>
  <c r="C34" i="3"/>
  <c r="S34" i="3" s="1"/>
  <c r="C31" i="3"/>
  <c r="S31" i="3" s="1"/>
  <c r="C27" i="3"/>
  <c r="C24" i="3"/>
  <c r="S24" i="3" s="1"/>
  <c r="C22" i="3"/>
  <c r="S22" i="3" s="1"/>
  <c r="C19" i="3"/>
  <c r="S19" i="3" s="1"/>
  <c r="C13" i="3"/>
  <c r="C7" i="3"/>
  <c r="J142" i="3"/>
  <c r="J141" i="3" s="1"/>
  <c r="M141" i="3"/>
  <c r="K141" i="3"/>
  <c r="I141" i="3"/>
  <c r="H140" i="3"/>
  <c r="F140" i="3"/>
  <c r="F139" i="3"/>
  <c r="H139" i="3" s="1"/>
  <c r="J139" i="3" s="1"/>
  <c r="L139" i="3" s="1"/>
  <c r="O139" i="3" s="1"/>
  <c r="N139" i="3" s="1"/>
  <c r="G138" i="3"/>
  <c r="G137" i="3" s="1"/>
  <c r="F138" i="3"/>
  <c r="M137" i="3"/>
  <c r="K137" i="3"/>
  <c r="I137" i="3"/>
  <c r="E137" i="3"/>
  <c r="D137" i="3"/>
  <c r="M136" i="3"/>
  <c r="M135" i="3" s="1"/>
  <c r="F136" i="3"/>
  <c r="H136" i="3" s="1"/>
  <c r="J136" i="3" s="1"/>
  <c r="K135" i="3"/>
  <c r="I135" i="3"/>
  <c r="G135" i="3"/>
  <c r="E135" i="3"/>
  <c r="D135" i="3"/>
  <c r="F133" i="3"/>
  <c r="H133" i="3" s="1"/>
  <c r="H132" i="3" s="1"/>
  <c r="M132" i="3"/>
  <c r="K132" i="3"/>
  <c r="I132" i="3"/>
  <c r="G132" i="3"/>
  <c r="E132" i="3"/>
  <c r="D132" i="3"/>
  <c r="F131" i="3"/>
  <c r="M130" i="3"/>
  <c r="K130" i="3"/>
  <c r="I130" i="3"/>
  <c r="G130" i="3"/>
  <c r="E130" i="3"/>
  <c r="D130" i="3"/>
  <c r="M129" i="3"/>
  <c r="M128" i="3" s="1"/>
  <c r="F129" i="3"/>
  <c r="H129" i="3" s="1"/>
  <c r="J129" i="3" s="1"/>
  <c r="J128" i="3" s="1"/>
  <c r="K128" i="3"/>
  <c r="I128" i="3"/>
  <c r="G128" i="3"/>
  <c r="E128" i="3"/>
  <c r="D128" i="3"/>
  <c r="F127" i="3"/>
  <c r="F126" i="3" s="1"/>
  <c r="M126" i="3"/>
  <c r="K126" i="3"/>
  <c r="I126" i="3"/>
  <c r="G126" i="3"/>
  <c r="E126" i="3"/>
  <c r="D126" i="3"/>
  <c r="M125" i="3"/>
  <c r="M124" i="3" s="1"/>
  <c r="F125" i="3"/>
  <c r="H125" i="3" s="1"/>
  <c r="J125" i="3" s="1"/>
  <c r="L125" i="3" s="1"/>
  <c r="D124" i="3"/>
  <c r="F124" i="3" s="1"/>
  <c r="H124" i="3" s="1"/>
  <c r="J124" i="3" s="1"/>
  <c r="F123" i="3"/>
  <c r="H123" i="3" s="1"/>
  <c r="J123" i="3" s="1"/>
  <c r="L123" i="3" s="1"/>
  <c r="O123" i="3" s="1"/>
  <c r="F122" i="3"/>
  <c r="H122" i="3" s="1"/>
  <c r="J122" i="3" s="1"/>
  <c r="L122" i="3" s="1"/>
  <c r="O122" i="3" s="1"/>
  <c r="F121" i="3"/>
  <c r="H121" i="3" s="1"/>
  <c r="J121" i="3" s="1"/>
  <c r="L121" i="3" s="1"/>
  <c r="O121" i="3" s="1"/>
  <c r="F120" i="3"/>
  <c r="H120" i="3" s="1"/>
  <c r="F119" i="3"/>
  <c r="H119" i="3" s="1"/>
  <c r="J119" i="3" s="1"/>
  <c r="L119" i="3" s="1"/>
  <c r="O119" i="3" s="1"/>
  <c r="F118" i="3"/>
  <c r="H118" i="3" s="1"/>
  <c r="J118" i="3" s="1"/>
  <c r="L118" i="3" s="1"/>
  <c r="O118" i="3" s="1"/>
  <c r="F117" i="3"/>
  <c r="H117" i="3" s="1"/>
  <c r="J117" i="3" s="1"/>
  <c r="L117" i="3" s="1"/>
  <c r="O117" i="3" s="1"/>
  <c r="M116" i="3"/>
  <c r="M113" i="3" s="1"/>
  <c r="M112" i="3" s="1"/>
  <c r="F116" i="3"/>
  <c r="H116" i="3" s="1"/>
  <c r="J116" i="3" s="1"/>
  <c r="L116" i="3" s="1"/>
  <c r="F115" i="3"/>
  <c r="H115" i="3" s="1"/>
  <c r="J115" i="3" s="1"/>
  <c r="L115" i="3" s="1"/>
  <c r="O115" i="3" s="1"/>
  <c r="F114" i="3"/>
  <c r="H114" i="3" s="1"/>
  <c r="J114" i="3" s="1"/>
  <c r="L114" i="3" s="1"/>
  <c r="K113" i="3"/>
  <c r="K112" i="3" s="1"/>
  <c r="K111" i="3" s="1"/>
  <c r="I113" i="3"/>
  <c r="I112" i="3" s="1"/>
  <c r="G113" i="3"/>
  <c r="G112" i="3" s="1"/>
  <c r="E113" i="3"/>
  <c r="E112" i="3" s="1"/>
  <c r="E111" i="3" s="1"/>
  <c r="D113" i="3"/>
  <c r="D112" i="3" s="1"/>
  <c r="J110" i="3"/>
  <c r="L110" i="3" s="1"/>
  <c r="O110" i="3" s="1"/>
  <c r="H109" i="3"/>
  <c r="J109" i="3" s="1"/>
  <c r="L109" i="3" s="1"/>
  <c r="O109" i="3" s="1"/>
  <c r="H108" i="3"/>
  <c r="J108" i="3" s="1"/>
  <c r="L108" i="3" s="1"/>
  <c r="O108" i="3" s="1"/>
  <c r="F107" i="3"/>
  <c r="F106" i="3" s="1"/>
  <c r="F105" i="3" s="1"/>
  <c r="M106" i="3"/>
  <c r="M105" i="3" s="1"/>
  <c r="K106" i="3"/>
  <c r="K105" i="3" s="1"/>
  <c r="I106" i="3"/>
  <c r="G106" i="3"/>
  <c r="E106" i="3"/>
  <c r="E105" i="3" s="1"/>
  <c r="D106" i="3"/>
  <c r="D105" i="3" s="1"/>
  <c r="I105" i="3"/>
  <c r="G105" i="3"/>
  <c r="F104" i="3"/>
  <c r="H104" i="3" s="1"/>
  <c r="H103" i="3" s="1"/>
  <c r="M103" i="3"/>
  <c r="K103" i="3"/>
  <c r="I103" i="3"/>
  <c r="G103" i="3"/>
  <c r="E103" i="3"/>
  <c r="D103" i="3"/>
  <c r="H102" i="3"/>
  <c r="J102" i="3" s="1"/>
  <c r="L102" i="3" s="1"/>
  <c r="O102" i="3" s="1"/>
  <c r="M101" i="3"/>
  <c r="K101" i="3"/>
  <c r="I101" i="3"/>
  <c r="H101" i="3"/>
  <c r="G101" i="3"/>
  <c r="H100" i="3"/>
  <c r="J100" i="3" s="1"/>
  <c r="L100" i="3" s="1"/>
  <c r="O100" i="3" s="1"/>
  <c r="M99" i="3"/>
  <c r="K99" i="3"/>
  <c r="I99" i="3"/>
  <c r="G99" i="3"/>
  <c r="H98" i="3"/>
  <c r="H97" i="3" s="1"/>
  <c r="M97" i="3"/>
  <c r="K97" i="3"/>
  <c r="I97" i="3"/>
  <c r="G97" i="3"/>
  <c r="F96" i="3"/>
  <c r="H96" i="3" s="1"/>
  <c r="J96" i="3" s="1"/>
  <c r="L96" i="3" s="1"/>
  <c r="O96" i="3" s="1"/>
  <c r="F95" i="3"/>
  <c r="H95" i="3" s="1"/>
  <c r="J95" i="3" s="1"/>
  <c r="L95" i="3" s="1"/>
  <c r="O95" i="3" s="1"/>
  <c r="M94" i="3"/>
  <c r="M90" i="3" s="1"/>
  <c r="M89" i="3" s="1"/>
  <c r="E94" i="3"/>
  <c r="F94" i="3" s="1"/>
  <c r="H94" i="3" s="1"/>
  <c r="J94" i="3" s="1"/>
  <c r="L94" i="3" s="1"/>
  <c r="K93" i="3"/>
  <c r="F93" i="3"/>
  <c r="H93" i="3" s="1"/>
  <c r="J93" i="3" s="1"/>
  <c r="L93" i="3" s="1"/>
  <c r="O93" i="3" s="1"/>
  <c r="F92" i="3"/>
  <c r="H92" i="3" s="1"/>
  <c r="J92" i="3" s="1"/>
  <c r="L92" i="3" s="1"/>
  <c r="O92" i="3" s="1"/>
  <c r="F91" i="3"/>
  <c r="K90" i="3"/>
  <c r="K89" i="3" s="1"/>
  <c r="I90" i="3"/>
  <c r="I89" i="3" s="1"/>
  <c r="G90" i="3"/>
  <c r="G89" i="3" s="1"/>
  <c r="E90" i="3"/>
  <c r="E89" i="3" s="1"/>
  <c r="D90" i="3"/>
  <c r="D89" i="3" s="1"/>
  <c r="O87" i="3"/>
  <c r="M87" i="3"/>
  <c r="L87" i="3"/>
  <c r="K87" i="3"/>
  <c r="J87" i="3"/>
  <c r="I87" i="3"/>
  <c r="H87" i="3"/>
  <c r="G87" i="3"/>
  <c r="F87" i="3"/>
  <c r="E87" i="3"/>
  <c r="D87" i="3"/>
  <c r="F85" i="3"/>
  <c r="F84" i="3" s="1"/>
  <c r="M84" i="3"/>
  <c r="K84" i="3"/>
  <c r="I84" i="3"/>
  <c r="G84" i="3"/>
  <c r="E84" i="3"/>
  <c r="D84" i="3"/>
  <c r="F83" i="3"/>
  <c r="H83" i="3" s="1"/>
  <c r="J83" i="3" s="1"/>
  <c r="L83" i="3" s="1"/>
  <c r="M82" i="3"/>
  <c r="K82" i="3"/>
  <c r="I82" i="3"/>
  <c r="G82" i="3"/>
  <c r="F82" i="3"/>
  <c r="E82" i="3"/>
  <c r="D82" i="3"/>
  <c r="F81" i="3"/>
  <c r="F80" i="3" s="1"/>
  <c r="M80" i="3"/>
  <c r="K80" i="3"/>
  <c r="I80" i="3"/>
  <c r="I79" i="3" s="1"/>
  <c r="G80" i="3"/>
  <c r="E80" i="3"/>
  <c r="D80" i="3"/>
  <c r="F76" i="3"/>
  <c r="M75" i="3"/>
  <c r="K75" i="3"/>
  <c r="I75" i="3"/>
  <c r="G75" i="3"/>
  <c r="E75" i="3"/>
  <c r="D75" i="3"/>
  <c r="F74" i="3"/>
  <c r="H74" i="3" s="1"/>
  <c r="J74" i="3" s="1"/>
  <c r="L74" i="3" s="1"/>
  <c r="O74" i="3" s="1"/>
  <c r="O73" i="3"/>
  <c r="M72" i="3"/>
  <c r="F71" i="3"/>
  <c r="H71" i="3" s="1"/>
  <c r="J71" i="3" s="1"/>
  <c r="L71" i="3" s="1"/>
  <c r="O71" i="3" s="1"/>
  <c r="F70" i="3"/>
  <c r="H70" i="3" s="1"/>
  <c r="J70" i="3" s="1"/>
  <c r="M69" i="3"/>
  <c r="K69" i="3"/>
  <c r="I69" i="3"/>
  <c r="I63" i="3" s="1"/>
  <c r="G69" i="3"/>
  <c r="E69" i="3"/>
  <c r="D69" i="3"/>
  <c r="O68" i="3"/>
  <c r="F67" i="3"/>
  <c r="H67" i="3" s="1"/>
  <c r="J67" i="3" s="1"/>
  <c r="L67" i="3" s="1"/>
  <c r="O67" i="3" s="1"/>
  <c r="F66" i="3"/>
  <c r="H66" i="3" s="1"/>
  <c r="J66" i="3" s="1"/>
  <c r="L66" i="3" s="1"/>
  <c r="O66" i="3" s="1"/>
  <c r="F65" i="3"/>
  <c r="M64" i="3"/>
  <c r="M63" i="3" s="1"/>
  <c r="K64" i="3"/>
  <c r="I64" i="3"/>
  <c r="G64" i="3"/>
  <c r="E64" i="3"/>
  <c r="D64" i="3"/>
  <c r="D63" i="3" s="1"/>
  <c r="O62" i="3"/>
  <c r="M61" i="3"/>
  <c r="O61" i="3" s="1"/>
  <c r="F60" i="3"/>
  <c r="H60" i="3" s="1"/>
  <c r="J60" i="3" s="1"/>
  <c r="L60" i="3" s="1"/>
  <c r="O60" i="3" s="1"/>
  <c r="F59" i="3"/>
  <c r="H59" i="3" s="1"/>
  <c r="M58" i="3"/>
  <c r="K58" i="3"/>
  <c r="K57" i="3" s="1"/>
  <c r="K53" i="3" s="1"/>
  <c r="I58" i="3"/>
  <c r="I57" i="3" s="1"/>
  <c r="I53" i="3" s="1"/>
  <c r="G58" i="3"/>
  <c r="F58" i="3"/>
  <c r="F57" i="3" s="1"/>
  <c r="F53" i="3" s="1"/>
  <c r="E58" i="3"/>
  <c r="E57" i="3" s="1"/>
  <c r="E53" i="3" s="1"/>
  <c r="D58" i="3"/>
  <c r="D57" i="3" s="1"/>
  <c r="D53" i="3" s="1"/>
  <c r="G57" i="3"/>
  <c r="G53" i="3" s="1"/>
  <c r="O56" i="3"/>
  <c r="M55" i="3"/>
  <c r="M54" i="3" s="1"/>
  <c r="F52" i="3"/>
  <c r="M51" i="3"/>
  <c r="K51" i="3"/>
  <c r="I51" i="3"/>
  <c r="G51" i="3"/>
  <c r="E51" i="3"/>
  <c r="D51" i="3"/>
  <c r="M50" i="3"/>
  <c r="M49" i="3" s="1"/>
  <c r="K50" i="3"/>
  <c r="I50" i="3"/>
  <c r="I49" i="3" s="1"/>
  <c r="G50" i="3"/>
  <c r="G49" i="3" s="1"/>
  <c r="E50" i="3"/>
  <c r="E49" i="3" s="1"/>
  <c r="D50" i="3"/>
  <c r="D49" i="3" s="1"/>
  <c r="K49" i="3"/>
  <c r="O48" i="3"/>
  <c r="H48" i="3"/>
  <c r="J48" i="3" s="1"/>
  <c r="O47" i="3"/>
  <c r="F47" i="3"/>
  <c r="H47" i="3" s="1"/>
  <c r="J47" i="3" s="1"/>
  <c r="F46" i="3"/>
  <c r="H46" i="3" s="1"/>
  <c r="J46" i="3" s="1"/>
  <c r="L46" i="3" s="1"/>
  <c r="O46" i="3" s="1"/>
  <c r="F44" i="3"/>
  <c r="H44" i="3" s="1"/>
  <c r="M43" i="3"/>
  <c r="M42" i="3" s="1"/>
  <c r="K43" i="3"/>
  <c r="K42" i="3" s="1"/>
  <c r="I43" i="3"/>
  <c r="I42" i="3" s="1"/>
  <c r="G43" i="3"/>
  <c r="G42" i="3" s="1"/>
  <c r="E43" i="3"/>
  <c r="E42" i="3" s="1"/>
  <c r="D43" i="3"/>
  <c r="D42" i="3" s="1"/>
  <c r="F41" i="3"/>
  <c r="H41" i="3" s="1"/>
  <c r="J41" i="3" s="1"/>
  <c r="L41" i="3" s="1"/>
  <c r="M40" i="3"/>
  <c r="M39" i="3" s="1"/>
  <c r="K40" i="3"/>
  <c r="I40" i="3"/>
  <c r="I39" i="3" s="1"/>
  <c r="G40" i="3"/>
  <c r="G39" i="3" s="1"/>
  <c r="E40" i="3"/>
  <c r="E39" i="3" s="1"/>
  <c r="D40" i="3"/>
  <c r="D39" i="3" s="1"/>
  <c r="K39" i="3"/>
  <c r="F38" i="3"/>
  <c r="M37" i="3"/>
  <c r="K37" i="3"/>
  <c r="K36" i="3" s="1"/>
  <c r="I37" i="3"/>
  <c r="I36" i="3" s="1"/>
  <c r="G37" i="3"/>
  <c r="G36" i="3" s="1"/>
  <c r="E37" i="3"/>
  <c r="D37" i="3"/>
  <c r="D36" i="3" s="1"/>
  <c r="M36" i="3"/>
  <c r="E36" i="3"/>
  <c r="F35" i="3"/>
  <c r="H35" i="3" s="1"/>
  <c r="M34" i="3"/>
  <c r="K34" i="3"/>
  <c r="I34" i="3"/>
  <c r="G34" i="3"/>
  <c r="E34" i="3"/>
  <c r="D34" i="3"/>
  <c r="F33" i="3"/>
  <c r="H33" i="3" s="1"/>
  <c r="J33" i="3" s="1"/>
  <c r="L33" i="3" s="1"/>
  <c r="O33" i="3" s="1"/>
  <c r="F32" i="3"/>
  <c r="H32" i="3" s="1"/>
  <c r="M31" i="3"/>
  <c r="M30" i="3" s="1"/>
  <c r="K31" i="3"/>
  <c r="I31" i="3"/>
  <c r="I30" i="3" s="1"/>
  <c r="G31" i="3"/>
  <c r="G30" i="3" s="1"/>
  <c r="F31" i="3"/>
  <c r="E31" i="3"/>
  <c r="D31" i="3"/>
  <c r="K30" i="3"/>
  <c r="F28" i="3"/>
  <c r="H28" i="3" s="1"/>
  <c r="H27" i="3" s="1"/>
  <c r="H26" i="3" s="1"/>
  <c r="M27" i="3"/>
  <c r="M26" i="3" s="1"/>
  <c r="K27" i="3"/>
  <c r="K26" i="3" s="1"/>
  <c r="I27" i="3"/>
  <c r="I26" i="3" s="1"/>
  <c r="G27" i="3"/>
  <c r="G26" i="3" s="1"/>
  <c r="E27" i="3"/>
  <c r="E26" i="3" s="1"/>
  <c r="D27" i="3"/>
  <c r="D26" i="3" s="1"/>
  <c r="F25" i="3"/>
  <c r="H25" i="3" s="1"/>
  <c r="M24" i="3"/>
  <c r="K24" i="3"/>
  <c r="I24" i="3"/>
  <c r="G24" i="3"/>
  <c r="E24" i="3"/>
  <c r="D24" i="3"/>
  <c r="F23" i="3"/>
  <c r="H23" i="3" s="1"/>
  <c r="M22" i="3"/>
  <c r="K22" i="3"/>
  <c r="I22" i="3"/>
  <c r="G22" i="3"/>
  <c r="E22" i="3"/>
  <c r="D22" i="3"/>
  <c r="F21" i="3"/>
  <c r="H21" i="3" s="1"/>
  <c r="J21" i="3" s="1"/>
  <c r="L21" i="3" s="1"/>
  <c r="O21" i="3" s="1"/>
  <c r="F20" i="3"/>
  <c r="H20" i="3" s="1"/>
  <c r="M19" i="3"/>
  <c r="K19" i="3"/>
  <c r="I19" i="3"/>
  <c r="G19" i="3"/>
  <c r="E19" i="3"/>
  <c r="D19" i="3"/>
  <c r="D18" i="3" s="1"/>
  <c r="I18" i="3"/>
  <c r="F17" i="3"/>
  <c r="H17" i="3" s="1"/>
  <c r="J17" i="3" s="1"/>
  <c r="L17" i="3" s="1"/>
  <c r="O17" i="3" s="1"/>
  <c r="F16" i="3"/>
  <c r="H16" i="3" s="1"/>
  <c r="J16" i="3" s="1"/>
  <c r="L16" i="3" s="1"/>
  <c r="O16" i="3" s="1"/>
  <c r="F15" i="3"/>
  <c r="H15" i="3" s="1"/>
  <c r="J15" i="3" s="1"/>
  <c r="L15" i="3" s="1"/>
  <c r="O15" i="3" s="1"/>
  <c r="F14" i="3"/>
  <c r="H14" i="3" s="1"/>
  <c r="J14" i="3" s="1"/>
  <c r="M13" i="3"/>
  <c r="K13" i="3"/>
  <c r="K12" i="3" s="1"/>
  <c r="I13" i="3"/>
  <c r="I12" i="3" s="1"/>
  <c r="G13" i="3"/>
  <c r="E13" i="3"/>
  <c r="E12" i="3" s="1"/>
  <c r="D13" i="3"/>
  <c r="D12" i="3" s="1"/>
  <c r="M12" i="3"/>
  <c r="G12" i="3"/>
  <c r="F11" i="3"/>
  <c r="H11" i="3" s="1"/>
  <c r="J11" i="3" s="1"/>
  <c r="L11" i="3" s="1"/>
  <c r="O11" i="3" s="1"/>
  <c r="N11" i="3" s="1"/>
  <c r="F10" i="3"/>
  <c r="H10" i="3" s="1"/>
  <c r="J10" i="3" s="1"/>
  <c r="L10" i="3" s="1"/>
  <c r="O10" i="3" s="1"/>
  <c r="N10" i="3" s="1"/>
  <c r="F9" i="3"/>
  <c r="H9" i="3" s="1"/>
  <c r="J9" i="3" s="1"/>
  <c r="L9" i="3" s="1"/>
  <c r="O9" i="3" s="1"/>
  <c r="N9" i="3" s="1"/>
  <c r="M8" i="3"/>
  <c r="M7" i="3" s="1"/>
  <c r="M6" i="3" s="1"/>
  <c r="F8" i="3"/>
  <c r="H8" i="3" s="1"/>
  <c r="K7" i="3"/>
  <c r="K6" i="3" s="1"/>
  <c r="I7" i="3"/>
  <c r="I6" i="3" s="1"/>
  <c r="G7" i="3"/>
  <c r="G6" i="3" s="1"/>
  <c r="E7" i="3"/>
  <c r="E6" i="3" s="1"/>
  <c r="D7" i="3"/>
  <c r="D6" i="3" s="1"/>
  <c r="E18" i="3" l="1"/>
  <c r="H99" i="3"/>
  <c r="J99" i="3" s="1"/>
  <c r="L99" i="3" s="1"/>
  <c r="F113" i="3"/>
  <c r="F112" i="3" s="1"/>
  <c r="F13" i="3"/>
  <c r="F12" i="3" s="1"/>
  <c r="G63" i="3"/>
  <c r="G111" i="3"/>
  <c r="M18" i="3"/>
  <c r="K29" i="3"/>
  <c r="M79" i="3"/>
  <c r="H128" i="3"/>
  <c r="E30" i="3"/>
  <c r="F40" i="3"/>
  <c r="F39" i="3" s="1"/>
  <c r="O94" i="3"/>
  <c r="N94" i="3" s="1"/>
  <c r="D111" i="3"/>
  <c r="I111" i="3"/>
  <c r="P16" i="3"/>
  <c r="R16" i="3" s="1"/>
  <c r="N16" i="3"/>
  <c r="P68" i="3"/>
  <c r="R68" i="3" s="1"/>
  <c r="N68" i="3"/>
  <c r="P71" i="3"/>
  <c r="R71" i="3" s="1"/>
  <c r="N71" i="3"/>
  <c r="E79" i="3"/>
  <c r="P87" i="3"/>
  <c r="N87" i="3"/>
  <c r="P92" i="3"/>
  <c r="R92" i="3" s="1"/>
  <c r="N92" i="3"/>
  <c r="P108" i="3"/>
  <c r="Q108" i="3" s="1"/>
  <c r="N108" i="3"/>
  <c r="C49" i="3"/>
  <c r="S49" i="3" s="1"/>
  <c r="S50" i="3"/>
  <c r="P17" i="3"/>
  <c r="R17" i="3" s="1"/>
  <c r="N17" i="3"/>
  <c r="P33" i="3"/>
  <c r="R33" i="3" s="1"/>
  <c r="N33" i="3"/>
  <c r="P46" i="3"/>
  <c r="R46" i="3" s="1"/>
  <c r="N46" i="3"/>
  <c r="P48" i="3"/>
  <c r="R48" i="3" s="1"/>
  <c r="N48" i="3"/>
  <c r="P93" i="3"/>
  <c r="R93" i="3" s="1"/>
  <c r="N93" i="3"/>
  <c r="P95" i="3"/>
  <c r="R95" i="3" s="1"/>
  <c r="N95" i="3"/>
  <c r="P100" i="3"/>
  <c r="Q100" i="3" s="1"/>
  <c r="N100" i="3"/>
  <c r="P117" i="3"/>
  <c r="R117" i="3" s="1"/>
  <c r="N117" i="3"/>
  <c r="P121" i="3"/>
  <c r="Q121" i="3" s="1"/>
  <c r="N121" i="3"/>
  <c r="C6" i="3"/>
  <c r="S6" i="3" s="1"/>
  <c r="S7" i="3"/>
  <c r="C36" i="3"/>
  <c r="S36" i="3" s="1"/>
  <c r="S37" i="3"/>
  <c r="S87" i="3"/>
  <c r="P21" i="3"/>
  <c r="R21" i="3" s="1"/>
  <c r="N21" i="3"/>
  <c r="O55" i="3"/>
  <c r="P56" i="3"/>
  <c r="R56" i="3" s="1"/>
  <c r="N56" i="3"/>
  <c r="P66" i="3"/>
  <c r="R66" i="3" s="1"/>
  <c r="N66" i="3"/>
  <c r="O72" i="3"/>
  <c r="P73" i="3"/>
  <c r="R73" i="3" s="1"/>
  <c r="N73" i="3"/>
  <c r="P96" i="3"/>
  <c r="R96" i="3" s="1"/>
  <c r="N96" i="3"/>
  <c r="P109" i="3"/>
  <c r="Q109" i="3" s="1"/>
  <c r="N109" i="3"/>
  <c r="P115" i="3"/>
  <c r="Q115" i="3" s="1"/>
  <c r="N115" i="3"/>
  <c r="P118" i="3"/>
  <c r="Q118" i="3" s="1"/>
  <c r="N118" i="3"/>
  <c r="P122" i="3"/>
  <c r="R122" i="3" s="1"/>
  <c r="N122" i="3"/>
  <c r="C12" i="3"/>
  <c r="S12" i="3" s="1"/>
  <c r="S13" i="3"/>
  <c r="C26" i="3"/>
  <c r="S26" i="3" s="1"/>
  <c r="S27" i="3"/>
  <c r="C39" i="3"/>
  <c r="S39" i="3" s="1"/>
  <c r="S40" i="3"/>
  <c r="C57" i="3"/>
  <c r="S58" i="3"/>
  <c r="C89" i="3"/>
  <c r="S89" i="3" s="1"/>
  <c r="S90" i="3"/>
  <c r="P15" i="3"/>
  <c r="R15" i="3" s="1"/>
  <c r="N15" i="3"/>
  <c r="P47" i="3"/>
  <c r="R47" i="3" s="1"/>
  <c r="N47" i="3"/>
  <c r="P67" i="3"/>
  <c r="R67" i="3" s="1"/>
  <c r="N67" i="3"/>
  <c r="P74" i="3"/>
  <c r="R74" i="3" s="1"/>
  <c r="N74" i="3"/>
  <c r="P102" i="3"/>
  <c r="Q102" i="3" s="1"/>
  <c r="N102" i="3"/>
  <c r="P110" i="3"/>
  <c r="Q110" i="3" s="1"/>
  <c r="N110" i="3"/>
  <c r="P119" i="3"/>
  <c r="Q119" i="3" s="1"/>
  <c r="N119" i="3"/>
  <c r="P123" i="3"/>
  <c r="Q123" i="3" s="1"/>
  <c r="N123" i="3"/>
  <c r="P62" i="3"/>
  <c r="R62" i="3" s="1"/>
  <c r="N62" i="3"/>
  <c r="P60" i="3"/>
  <c r="R60" i="3" s="1"/>
  <c r="N60" i="3"/>
  <c r="P61" i="3"/>
  <c r="R61" i="3" s="1"/>
  <c r="N61" i="3"/>
  <c r="M111" i="3"/>
  <c r="G134" i="3"/>
  <c r="J103" i="3"/>
  <c r="F132" i="3"/>
  <c r="J101" i="3"/>
  <c r="L101" i="3" s="1"/>
  <c r="O101" i="3" s="1"/>
  <c r="F103" i="3"/>
  <c r="L142" i="3"/>
  <c r="L141" i="3" s="1"/>
  <c r="H127" i="3"/>
  <c r="H126" i="3" s="1"/>
  <c r="G86" i="3"/>
  <c r="E134" i="3"/>
  <c r="M134" i="3"/>
  <c r="H81" i="3"/>
  <c r="H80" i="3" s="1"/>
  <c r="J98" i="3"/>
  <c r="L98" i="3" s="1"/>
  <c r="O99" i="3"/>
  <c r="D79" i="3"/>
  <c r="K86" i="3"/>
  <c r="K78" i="3" s="1"/>
  <c r="K77" i="3" s="1"/>
  <c r="J104" i="3"/>
  <c r="L104" i="3" s="1"/>
  <c r="O104" i="3" s="1"/>
  <c r="J82" i="3"/>
  <c r="D86" i="3"/>
  <c r="L129" i="3"/>
  <c r="I134" i="3"/>
  <c r="D30" i="3"/>
  <c r="D29" i="3" s="1"/>
  <c r="D5" i="3" s="1"/>
  <c r="J97" i="3"/>
  <c r="J133" i="3"/>
  <c r="J132" i="3" s="1"/>
  <c r="K134" i="3"/>
  <c r="E29" i="3"/>
  <c r="E63" i="3"/>
  <c r="C111" i="3"/>
  <c r="G18" i="3"/>
  <c r="M29" i="3"/>
  <c r="K79" i="3"/>
  <c r="C79" i="3"/>
  <c r="K18" i="3"/>
  <c r="G29" i="3"/>
  <c r="I29" i="3"/>
  <c r="I5" i="3" s="1"/>
  <c r="C63" i="3"/>
  <c r="S63" i="3" s="1"/>
  <c r="O83" i="3"/>
  <c r="L82" i="3"/>
  <c r="H82" i="3"/>
  <c r="H85" i="3"/>
  <c r="M57" i="3"/>
  <c r="M53" i="3" s="1"/>
  <c r="J59" i="3"/>
  <c r="L59" i="3" s="1"/>
  <c r="H58" i="3"/>
  <c r="H57" i="3" s="1"/>
  <c r="H53" i="3" s="1"/>
  <c r="J35" i="3"/>
  <c r="L35" i="3" s="1"/>
  <c r="H34" i="3"/>
  <c r="F27" i="3"/>
  <c r="F26" i="3" s="1"/>
  <c r="F34" i="3"/>
  <c r="F30" i="3" s="1"/>
  <c r="F69" i="3"/>
  <c r="F43" i="3"/>
  <c r="F42" i="3" s="1"/>
  <c r="C30" i="3"/>
  <c r="C18" i="3"/>
  <c r="S18" i="3" s="1"/>
  <c r="C134" i="3"/>
  <c r="S134" i="3" s="1"/>
  <c r="H19" i="3"/>
  <c r="J20" i="3"/>
  <c r="J25" i="3"/>
  <c r="H24" i="3"/>
  <c r="L70" i="3"/>
  <c r="J69" i="3"/>
  <c r="H7" i="3"/>
  <c r="H6" i="3" s="1"/>
  <c r="J8" i="3"/>
  <c r="H22" i="3"/>
  <c r="J23" i="3"/>
  <c r="H31" i="3"/>
  <c r="H30" i="3" s="1"/>
  <c r="J32" i="3"/>
  <c r="L40" i="3"/>
  <c r="L39" i="3" s="1"/>
  <c r="O41" i="3"/>
  <c r="J58" i="3"/>
  <c r="J57" i="3" s="1"/>
  <c r="J53" i="3" s="1"/>
  <c r="L14" i="3"/>
  <c r="J13" i="3"/>
  <c r="J12" i="3" s="1"/>
  <c r="H43" i="3"/>
  <c r="H42" i="3" s="1"/>
  <c r="J44" i="3"/>
  <c r="H13" i="3"/>
  <c r="H12" i="3" s="1"/>
  <c r="F19" i="3"/>
  <c r="F24" i="3"/>
  <c r="H40" i="3"/>
  <c r="H39" i="3" s="1"/>
  <c r="K63" i="3"/>
  <c r="K5" i="3" s="1"/>
  <c r="H65" i="3"/>
  <c r="F64" i="3"/>
  <c r="H69" i="3"/>
  <c r="G79" i="3"/>
  <c r="E86" i="3"/>
  <c r="I86" i="3"/>
  <c r="M86" i="3"/>
  <c r="H91" i="3"/>
  <c r="F90" i="3"/>
  <c r="F89" i="3" s="1"/>
  <c r="F86" i="3" s="1"/>
  <c r="H38" i="3"/>
  <c r="F37" i="3"/>
  <c r="F36" i="3" s="1"/>
  <c r="H76" i="3"/>
  <c r="F75" i="3"/>
  <c r="F22" i="3"/>
  <c r="J28" i="3"/>
  <c r="J40" i="3"/>
  <c r="J39" i="3" s="1"/>
  <c r="H52" i="3"/>
  <c r="F51" i="3"/>
  <c r="F79" i="3"/>
  <c r="F7" i="3"/>
  <c r="F6" i="3" s="1"/>
  <c r="F50" i="3"/>
  <c r="F49" i="3" s="1"/>
  <c r="H107" i="3"/>
  <c r="O114" i="3"/>
  <c r="H138" i="3"/>
  <c r="F137" i="3"/>
  <c r="L103" i="3"/>
  <c r="O103" i="3" s="1"/>
  <c r="J127" i="3"/>
  <c r="H135" i="3"/>
  <c r="J120" i="3"/>
  <c r="H113" i="3"/>
  <c r="H112" i="3" s="1"/>
  <c r="D134" i="3"/>
  <c r="D78" i="3" s="1"/>
  <c r="D77" i="3" s="1"/>
  <c r="J135" i="3"/>
  <c r="L136" i="3"/>
  <c r="O116" i="3"/>
  <c r="O125" i="3"/>
  <c r="L124" i="3"/>
  <c r="H131" i="3"/>
  <c r="F130" i="3"/>
  <c r="J140" i="3"/>
  <c r="O142" i="3"/>
  <c r="F128" i="3"/>
  <c r="F135" i="3"/>
  <c r="Q7" i="2"/>
  <c r="Q8" i="2"/>
  <c r="Q9" i="2"/>
  <c r="Q10" i="2"/>
  <c r="Q13" i="2"/>
  <c r="Q14" i="2"/>
  <c r="Q15" i="2"/>
  <c r="Q16" i="2"/>
  <c r="Q19" i="2"/>
  <c r="Q20" i="2"/>
  <c r="Q22" i="2"/>
  <c r="Q23" i="2"/>
  <c r="Q25" i="2"/>
  <c r="Q28" i="2"/>
  <c r="Q31" i="2"/>
  <c r="Q34" i="2"/>
  <c r="Q38" i="2"/>
  <c r="Q39" i="2"/>
  <c r="Q40" i="2"/>
  <c r="Q42" i="2"/>
  <c r="Q45" i="2"/>
  <c r="Q48" i="2"/>
  <c r="Q51" i="2"/>
  <c r="Q52" i="2"/>
  <c r="Q53" i="2"/>
  <c r="Q54" i="2"/>
  <c r="Q58" i="2"/>
  <c r="Q62" i="2"/>
  <c r="Q65" i="2"/>
  <c r="Q66" i="2"/>
  <c r="Q67" i="2"/>
  <c r="Q70" i="2"/>
  <c r="Q71" i="2"/>
  <c r="Q72" i="2"/>
  <c r="Q73" i="2"/>
  <c r="Q75" i="2"/>
  <c r="Q76" i="2"/>
  <c r="Q78" i="2"/>
  <c r="Q79" i="2"/>
  <c r="Q81" i="2"/>
  <c r="Q86" i="2"/>
  <c r="Q88" i="2"/>
  <c r="Q90" i="2"/>
  <c r="Q93" i="2"/>
  <c r="P96" i="2"/>
  <c r="Q96" i="2"/>
  <c r="P97" i="2"/>
  <c r="Q97" i="2"/>
  <c r="Q98" i="2"/>
  <c r="Q100" i="2"/>
  <c r="Q102" i="2"/>
  <c r="Q104" i="2"/>
  <c r="Q106" i="2"/>
  <c r="Q108" i="2"/>
  <c r="Q112" i="2"/>
  <c r="Q113" i="2"/>
  <c r="Q114" i="2"/>
  <c r="Q115" i="2"/>
  <c r="Q116" i="2"/>
  <c r="Q117" i="2"/>
  <c r="Q118" i="2"/>
  <c r="Q119" i="2"/>
  <c r="Q120" i="2"/>
  <c r="Q121" i="2"/>
  <c r="Q122" i="2"/>
  <c r="Q124" i="2"/>
  <c r="Q126" i="2"/>
  <c r="Q128" i="2"/>
  <c r="Q130" i="2"/>
  <c r="Q132" i="2"/>
  <c r="Q135" i="2"/>
  <c r="Q137" i="2"/>
  <c r="Q139" i="2"/>
  <c r="Q141" i="2"/>
  <c r="D111" i="2"/>
  <c r="D110" i="2" s="1"/>
  <c r="E111" i="2"/>
  <c r="E110" i="2" s="1"/>
  <c r="G111" i="2"/>
  <c r="G110" i="2" s="1"/>
  <c r="I111" i="2"/>
  <c r="I110" i="2" s="1"/>
  <c r="K111" i="2"/>
  <c r="K110" i="2" s="1"/>
  <c r="D95" i="2"/>
  <c r="E95" i="2"/>
  <c r="K95" i="2"/>
  <c r="O95" i="2"/>
  <c r="R95" i="2"/>
  <c r="C95" i="2"/>
  <c r="C105" i="2"/>
  <c r="Q105" i="2" s="1"/>
  <c r="C103" i="2"/>
  <c r="Q103" i="2" s="1"/>
  <c r="C101" i="2"/>
  <c r="Q101" i="2" s="1"/>
  <c r="C131" i="2"/>
  <c r="Q131" i="2" s="1"/>
  <c r="C138" i="2"/>
  <c r="Q138" i="2" s="1"/>
  <c r="C136" i="2"/>
  <c r="Q136" i="2" s="1"/>
  <c r="D21" i="2"/>
  <c r="E21" i="2"/>
  <c r="G21" i="2"/>
  <c r="I21" i="2"/>
  <c r="K21" i="2"/>
  <c r="O21" i="2"/>
  <c r="R21" i="2"/>
  <c r="C21" i="2"/>
  <c r="C77" i="2"/>
  <c r="R50" i="2"/>
  <c r="D50" i="2"/>
  <c r="E50" i="2"/>
  <c r="G50" i="2"/>
  <c r="I50" i="2"/>
  <c r="K50" i="2"/>
  <c r="O50" i="2"/>
  <c r="C50" i="2"/>
  <c r="C37" i="2"/>
  <c r="L133" i="3" l="1"/>
  <c r="F111" i="3"/>
  <c r="G5" i="3"/>
  <c r="E5" i="3"/>
  <c r="J81" i="3"/>
  <c r="P101" i="3"/>
  <c r="N101" i="3"/>
  <c r="P104" i="3"/>
  <c r="Q104" i="3" s="1"/>
  <c r="N104" i="3"/>
  <c r="S123" i="3"/>
  <c r="R123" i="3"/>
  <c r="S110" i="3"/>
  <c r="R110" i="3"/>
  <c r="S118" i="3"/>
  <c r="R118" i="3"/>
  <c r="S109" i="3"/>
  <c r="R109" i="3"/>
  <c r="S121" i="3"/>
  <c r="R121" i="3"/>
  <c r="R100" i="3"/>
  <c r="S100" i="3"/>
  <c r="R108" i="3"/>
  <c r="S108" i="3"/>
  <c r="R87" i="3"/>
  <c r="O124" i="3"/>
  <c r="P125" i="3"/>
  <c r="R125" i="3" s="1"/>
  <c r="N125" i="3"/>
  <c r="P116" i="3"/>
  <c r="Q116" i="3" s="1"/>
  <c r="N116" i="3"/>
  <c r="C29" i="3"/>
  <c r="S29" i="3" s="1"/>
  <c r="S30" i="3"/>
  <c r="P72" i="3"/>
  <c r="R72" i="3" s="1"/>
  <c r="N72" i="3"/>
  <c r="P103" i="3"/>
  <c r="N103" i="3"/>
  <c r="J34" i="3"/>
  <c r="S119" i="3"/>
  <c r="R119" i="3"/>
  <c r="S102" i="3"/>
  <c r="R102" i="3"/>
  <c r="Q101" i="3"/>
  <c r="C53" i="3"/>
  <c r="S53" i="3" s="1"/>
  <c r="S57" i="3"/>
  <c r="S115" i="3"/>
  <c r="R115" i="3"/>
  <c r="O54" i="3"/>
  <c r="P55" i="3"/>
  <c r="R55" i="3" s="1"/>
  <c r="N55" i="3"/>
  <c r="C86" i="3"/>
  <c r="O141" i="3"/>
  <c r="N141" i="3" s="1"/>
  <c r="N142" i="3"/>
  <c r="P114" i="3"/>
  <c r="Q114" i="3" s="1"/>
  <c r="N114" i="3"/>
  <c r="O40" i="3"/>
  <c r="P41" i="3"/>
  <c r="R41" i="3" s="1"/>
  <c r="N41" i="3"/>
  <c r="M5" i="3"/>
  <c r="O82" i="3"/>
  <c r="P83" i="3"/>
  <c r="Q83" i="3" s="1"/>
  <c r="N83" i="3"/>
  <c r="P99" i="3"/>
  <c r="Q99" i="3" s="1"/>
  <c r="N99" i="3"/>
  <c r="D143" i="3"/>
  <c r="L97" i="3"/>
  <c r="O98" i="3"/>
  <c r="O129" i="3"/>
  <c r="L128" i="3"/>
  <c r="C5" i="3"/>
  <c r="S5" i="3" s="1"/>
  <c r="F29" i="3"/>
  <c r="J85" i="3"/>
  <c r="H84" i="3"/>
  <c r="H79" i="3" s="1"/>
  <c r="F18" i="3"/>
  <c r="C78" i="3"/>
  <c r="C77" i="3" s="1"/>
  <c r="K143" i="3"/>
  <c r="L127" i="3"/>
  <c r="J126" i="3"/>
  <c r="L28" i="3"/>
  <c r="J27" i="3"/>
  <c r="J26" i="3" s="1"/>
  <c r="J138" i="3"/>
  <c r="H137" i="3"/>
  <c r="H134" i="3" s="1"/>
  <c r="J76" i="3"/>
  <c r="H75" i="3"/>
  <c r="I78" i="3"/>
  <c r="I77" i="3" s="1"/>
  <c r="I143" i="3" s="1"/>
  <c r="O59" i="3"/>
  <c r="L58" i="3"/>
  <c r="L57" i="3" s="1"/>
  <c r="L53" i="3" s="1"/>
  <c r="L32" i="3"/>
  <c r="J31" i="3"/>
  <c r="J30" i="3" s="1"/>
  <c r="O35" i="3"/>
  <c r="L34" i="3"/>
  <c r="H18" i="3"/>
  <c r="L140" i="3"/>
  <c r="H130" i="3"/>
  <c r="J131" i="3"/>
  <c r="O133" i="3"/>
  <c r="L132" i="3"/>
  <c r="E78" i="3"/>
  <c r="E77" i="3" s="1"/>
  <c r="E143" i="3" s="1"/>
  <c r="F63" i="3"/>
  <c r="O14" i="3"/>
  <c r="L13" i="3"/>
  <c r="L12" i="3" s="1"/>
  <c r="M78" i="3"/>
  <c r="M77" i="3" s="1"/>
  <c r="M143" i="3" s="1"/>
  <c r="O136" i="3"/>
  <c r="L135" i="3"/>
  <c r="H50" i="3"/>
  <c r="H49" i="3" s="1"/>
  <c r="H51" i="3"/>
  <c r="J52" i="3"/>
  <c r="J38" i="3"/>
  <c r="H37" i="3"/>
  <c r="H36" i="3" s="1"/>
  <c r="H29" i="3" s="1"/>
  <c r="J91" i="3"/>
  <c r="H90" i="3"/>
  <c r="H89" i="3" s="1"/>
  <c r="L81" i="3"/>
  <c r="J80" i="3"/>
  <c r="H64" i="3"/>
  <c r="J65" i="3"/>
  <c r="L44" i="3"/>
  <c r="J43" i="3"/>
  <c r="J42" i="3" s="1"/>
  <c r="J22" i="3"/>
  <c r="L23" i="3"/>
  <c r="O70" i="3"/>
  <c r="L69" i="3"/>
  <c r="L25" i="3"/>
  <c r="J24" i="3"/>
  <c r="H111" i="3"/>
  <c r="J107" i="3"/>
  <c r="H106" i="3"/>
  <c r="H105" i="3" s="1"/>
  <c r="J105" i="3" s="1"/>
  <c r="L105" i="3" s="1"/>
  <c r="O105" i="3" s="1"/>
  <c r="G78" i="3"/>
  <c r="G77" i="3" s="1"/>
  <c r="G143" i="3" s="1"/>
  <c r="L8" i="3"/>
  <c r="J7" i="3"/>
  <c r="J6" i="3" s="1"/>
  <c r="J19" i="3"/>
  <c r="L20" i="3"/>
  <c r="L120" i="3"/>
  <c r="J113" i="3"/>
  <c r="J112" i="3" s="1"/>
  <c r="F134" i="3"/>
  <c r="F78" i="3" s="1"/>
  <c r="F77" i="3" s="1"/>
  <c r="Q50" i="2"/>
  <c r="Q21" i="2"/>
  <c r="Q95" i="2"/>
  <c r="J18" i="3" l="1"/>
  <c r="P105" i="3"/>
  <c r="N105" i="3"/>
  <c r="O34" i="3"/>
  <c r="P35" i="3"/>
  <c r="R35" i="3" s="1"/>
  <c r="N35" i="3"/>
  <c r="R114" i="3"/>
  <c r="S114" i="3"/>
  <c r="Q113" i="3"/>
  <c r="R116" i="3"/>
  <c r="S116" i="3"/>
  <c r="S83" i="3"/>
  <c r="R83" i="3"/>
  <c r="R104" i="3"/>
  <c r="S104" i="3"/>
  <c r="Q103" i="3"/>
  <c r="O69" i="3"/>
  <c r="P70" i="3"/>
  <c r="R70" i="3" s="1"/>
  <c r="N70" i="3"/>
  <c r="O13" i="3"/>
  <c r="P14" i="3"/>
  <c r="N14" i="3"/>
  <c r="O132" i="3"/>
  <c r="N132" i="3" s="1"/>
  <c r="N133" i="3"/>
  <c r="O128" i="3"/>
  <c r="P129" i="3"/>
  <c r="R129" i="3" s="1"/>
  <c r="N129" i="3"/>
  <c r="P82" i="3"/>
  <c r="Q82" i="3" s="1"/>
  <c r="N82" i="3"/>
  <c r="O39" i="3"/>
  <c r="P40" i="3"/>
  <c r="R40" i="3" s="1"/>
  <c r="N40" i="3"/>
  <c r="P54" i="3"/>
  <c r="R54" i="3" s="1"/>
  <c r="N54" i="3"/>
  <c r="O135" i="3"/>
  <c r="N135" i="3" s="1"/>
  <c r="N136" i="3"/>
  <c r="O97" i="3"/>
  <c r="P98" i="3"/>
  <c r="Q98" i="3" s="1"/>
  <c r="N98" i="3"/>
  <c r="S99" i="3"/>
  <c r="R99" i="3"/>
  <c r="S101" i="3"/>
  <c r="R101" i="3"/>
  <c r="P124" i="3"/>
  <c r="R124" i="3" s="1"/>
  <c r="N124" i="3"/>
  <c r="O58" i="3"/>
  <c r="P59" i="3"/>
  <c r="R59" i="3" s="1"/>
  <c r="N59" i="3"/>
  <c r="F5" i="3"/>
  <c r="C143" i="3"/>
  <c r="J84" i="3"/>
  <c r="L85" i="3"/>
  <c r="O25" i="3"/>
  <c r="L24" i="3"/>
  <c r="H86" i="3"/>
  <c r="O127" i="3"/>
  <c r="L126" i="3"/>
  <c r="O120" i="3"/>
  <c r="L113" i="3"/>
  <c r="L112" i="3" s="1"/>
  <c r="O20" i="3"/>
  <c r="L19" i="3"/>
  <c r="L107" i="3"/>
  <c r="J106" i="3"/>
  <c r="O23" i="3"/>
  <c r="L22" i="3"/>
  <c r="H63" i="3"/>
  <c r="H5" i="3" s="1"/>
  <c r="J90" i="3"/>
  <c r="J89" i="3" s="1"/>
  <c r="J86" i="3" s="1"/>
  <c r="L91" i="3"/>
  <c r="O140" i="3"/>
  <c r="N140" i="3" s="1"/>
  <c r="J75" i="3"/>
  <c r="L76" i="3"/>
  <c r="J79" i="3"/>
  <c r="L131" i="3"/>
  <c r="J130" i="3"/>
  <c r="J137" i="3"/>
  <c r="J134" i="3" s="1"/>
  <c r="L138" i="3"/>
  <c r="L27" i="3"/>
  <c r="L26" i="3" s="1"/>
  <c r="O28" i="3"/>
  <c r="L43" i="3"/>
  <c r="L42" i="3" s="1"/>
  <c r="O44" i="3"/>
  <c r="O81" i="3"/>
  <c r="L80" i="3"/>
  <c r="J37" i="3"/>
  <c r="J36" i="3" s="1"/>
  <c r="J29" i="3" s="1"/>
  <c r="L38" i="3"/>
  <c r="L31" i="3"/>
  <c r="L30" i="3" s="1"/>
  <c r="O32" i="3"/>
  <c r="J64" i="3"/>
  <c r="L65" i="3"/>
  <c r="J51" i="3"/>
  <c r="L52" i="3"/>
  <c r="J50" i="3"/>
  <c r="J49" i="3" s="1"/>
  <c r="L7" i="3"/>
  <c r="L6" i="3" s="1"/>
  <c r="O8" i="3"/>
  <c r="J111" i="3"/>
  <c r="C33" i="2"/>
  <c r="C30" i="2"/>
  <c r="Q30" i="2" s="1"/>
  <c r="O113" i="3" l="1"/>
  <c r="P120" i="3"/>
  <c r="R120" i="3" s="1"/>
  <c r="N120" i="3"/>
  <c r="O7" i="3"/>
  <c r="N8" i="3"/>
  <c r="O80" i="3"/>
  <c r="P81" i="3"/>
  <c r="Q81" i="3" s="1"/>
  <c r="N81" i="3"/>
  <c r="O24" i="3"/>
  <c r="P25" i="3"/>
  <c r="R25" i="3" s="1"/>
  <c r="N25" i="3"/>
  <c r="P97" i="3"/>
  <c r="N97" i="3"/>
  <c r="P128" i="3"/>
  <c r="R128" i="3" s="1"/>
  <c r="N128" i="3"/>
  <c r="P13" i="3"/>
  <c r="R14" i="3"/>
  <c r="P69" i="3"/>
  <c r="R69" i="3" s="1"/>
  <c r="N69" i="3"/>
  <c r="Q112" i="3"/>
  <c r="S113" i="3"/>
  <c r="O31" i="3"/>
  <c r="P32" i="3"/>
  <c r="N32" i="3"/>
  <c r="O43" i="3"/>
  <c r="P44" i="3"/>
  <c r="R44" i="3" s="1"/>
  <c r="N44" i="3"/>
  <c r="O22" i="3"/>
  <c r="P23" i="3"/>
  <c r="R23" i="3" s="1"/>
  <c r="N23" i="3"/>
  <c r="O19" i="3"/>
  <c r="P20" i="3"/>
  <c r="R20" i="3" s="1"/>
  <c r="N20" i="3"/>
  <c r="O126" i="3"/>
  <c r="P127" i="3"/>
  <c r="Q127" i="3" s="1"/>
  <c r="N127" i="3"/>
  <c r="S82" i="3"/>
  <c r="R82" i="3"/>
  <c r="O12" i="3"/>
  <c r="N12" i="3" s="1"/>
  <c r="N13" i="3"/>
  <c r="S103" i="3"/>
  <c r="R103" i="3"/>
  <c r="P34" i="3"/>
  <c r="R34" i="3" s="1"/>
  <c r="N34" i="3"/>
  <c r="O27" i="3"/>
  <c r="P28" i="3"/>
  <c r="R28" i="3" s="1"/>
  <c r="N28" i="3"/>
  <c r="S98" i="3"/>
  <c r="R98" i="3"/>
  <c r="Q97" i="3"/>
  <c r="P39" i="3"/>
  <c r="R39" i="3" s="1"/>
  <c r="N39" i="3"/>
  <c r="F143" i="3"/>
  <c r="O57" i="3"/>
  <c r="P58" i="3"/>
  <c r="R58" i="3" s="1"/>
  <c r="N58" i="3"/>
  <c r="O85" i="3"/>
  <c r="L84" i="3"/>
  <c r="L51" i="3"/>
  <c r="O52" i="3"/>
  <c r="L50" i="3"/>
  <c r="L49" i="3" s="1"/>
  <c r="L79" i="3"/>
  <c r="L90" i="3"/>
  <c r="L89" i="3" s="1"/>
  <c r="L86" i="3" s="1"/>
  <c r="O91" i="3"/>
  <c r="O18" i="3"/>
  <c r="O76" i="3"/>
  <c r="L75" i="3"/>
  <c r="H78" i="3"/>
  <c r="H77" i="3" s="1"/>
  <c r="H143" i="3" s="1"/>
  <c r="O65" i="3"/>
  <c r="L64" i="3"/>
  <c r="L37" i="3"/>
  <c r="L36" i="3" s="1"/>
  <c r="L29" i="3" s="1"/>
  <c r="O38" i="3"/>
  <c r="J78" i="3"/>
  <c r="J77" i="3" s="1"/>
  <c r="L106" i="3"/>
  <c r="O107" i="3"/>
  <c r="J63" i="3"/>
  <c r="J5" i="3" s="1"/>
  <c r="L137" i="3"/>
  <c r="L134" i="3" s="1"/>
  <c r="O138" i="3"/>
  <c r="L130" i="3"/>
  <c r="L111" i="3" s="1"/>
  <c r="O131" i="3"/>
  <c r="L18" i="3"/>
  <c r="C32" i="2"/>
  <c r="Q32" i="2" s="1"/>
  <c r="Q33" i="2"/>
  <c r="C29" i="2"/>
  <c r="Q29" i="2" s="1"/>
  <c r="O137" i="3" l="1"/>
  <c r="N138" i="3"/>
  <c r="O75" i="3"/>
  <c r="P76" i="3"/>
  <c r="R76" i="3" s="1"/>
  <c r="N76" i="3"/>
  <c r="S127" i="3"/>
  <c r="R127" i="3"/>
  <c r="Q126" i="3"/>
  <c r="Q111" i="3" s="1"/>
  <c r="P19" i="3"/>
  <c r="R19" i="3" s="1"/>
  <c r="N19" i="3"/>
  <c r="R32" i="3"/>
  <c r="P31" i="3"/>
  <c r="R31" i="3" s="1"/>
  <c r="S112" i="3"/>
  <c r="P12" i="3"/>
  <c r="R12" i="3" s="1"/>
  <c r="R13" i="3"/>
  <c r="O6" i="3"/>
  <c r="N6" i="3" s="1"/>
  <c r="N7" i="3"/>
  <c r="O64" i="3"/>
  <c r="P65" i="3"/>
  <c r="R65" i="3" s="1"/>
  <c r="N65" i="3"/>
  <c r="S97" i="3"/>
  <c r="R97" i="3"/>
  <c r="P126" i="3"/>
  <c r="N126" i="3"/>
  <c r="O30" i="3"/>
  <c r="N31" i="3"/>
  <c r="S81" i="3"/>
  <c r="R81" i="3"/>
  <c r="Q80" i="3"/>
  <c r="O37" i="3"/>
  <c r="P38" i="3"/>
  <c r="R38" i="3" s="1"/>
  <c r="N38" i="3"/>
  <c r="P18" i="3"/>
  <c r="R18" i="3" s="1"/>
  <c r="N18" i="3"/>
  <c r="O84" i="3"/>
  <c r="P85" i="3"/>
  <c r="R85" i="3" s="1"/>
  <c r="N85" i="3"/>
  <c r="O26" i="3"/>
  <c r="P27" i="3"/>
  <c r="R27" i="3" s="1"/>
  <c r="N27" i="3"/>
  <c r="O42" i="3"/>
  <c r="P43" i="3"/>
  <c r="R43" i="3" s="1"/>
  <c r="N43" i="3"/>
  <c r="P80" i="3"/>
  <c r="N80" i="3"/>
  <c r="O130" i="3"/>
  <c r="N131" i="3"/>
  <c r="O106" i="3"/>
  <c r="P107" i="3"/>
  <c r="Q107" i="3" s="1"/>
  <c r="N107" i="3"/>
  <c r="O90" i="3"/>
  <c r="P91" i="3"/>
  <c r="N91" i="3"/>
  <c r="P52" i="3"/>
  <c r="R52" i="3" s="1"/>
  <c r="N52" i="3"/>
  <c r="P22" i="3"/>
  <c r="R22" i="3" s="1"/>
  <c r="N22" i="3"/>
  <c r="P24" i="3"/>
  <c r="R24" i="3" s="1"/>
  <c r="N24" i="3"/>
  <c r="O112" i="3"/>
  <c r="P113" i="3"/>
  <c r="R113" i="3" s="1"/>
  <c r="N113" i="3"/>
  <c r="O53" i="3"/>
  <c r="P57" i="3"/>
  <c r="R57" i="3" s="1"/>
  <c r="N57" i="3"/>
  <c r="J143" i="3"/>
  <c r="L63" i="3"/>
  <c r="L5" i="3" s="1"/>
  <c r="L78" i="3"/>
  <c r="L77" i="3" s="1"/>
  <c r="O51" i="3"/>
  <c r="O50" i="3"/>
  <c r="R140" i="2"/>
  <c r="R134" i="2"/>
  <c r="R129" i="2"/>
  <c r="R127" i="2"/>
  <c r="R125" i="2"/>
  <c r="R123" i="2"/>
  <c r="R111" i="2"/>
  <c r="R110" i="2" s="1"/>
  <c r="R107" i="2"/>
  <c r="R99" i="2"/>
  <c r="R94" i="2"/>
  <c r="R92" i="2"/>
  <c r="R89" i="2"/>
  <c r="R87" i="2"/>
  <c r="R85" i="2"/>
  <c r="R80" i="2"/>
  <c r="R74" i="2"/>
  <c r="R69" i="2"/>
  <c r="R68" i="2" s="1"/>
  <c r="R64" i="2"/>
  <c r="R63" i="2" s="1"/>
  <c r="R61" i="2"/>
  <c r="R60" i="2" s="1"/>
  <c r="R57" i="2"/>
  <c r="R56" i="2"/>
  <c r="R55" i="2" s="1"/>
  <c r="R49" i="2"/>
  <c r="R47" i="2"/>
  <c r="R46" i="2" s="1"/>
  <c r="R44" i="2"/>
  <c r="R43" i="2" s="1"/>
  <c r="R41" i="2"/>
  <c r="R37" i="2"/>
  <c r="R27" i="2"/>
  <c r="R26" i="2" s="1"/>
  <c r="R24" i="2"/>
  <c r="R18" i="2"/>
  <c r="R17" i="2" s="1"/>
  <c r="R12" i="2"/>
  <c r="R11" i="2" s="1"/>
  <c r="R6" i="2"/>
  <c r="R5" i="2" s="1"/>
  <c r="C140" i="2"/>
  <c r="D140" i="2"/>
  <c r="E140" i="2"/>
  <c r="G140" i="2"/>
  <c r="I140" i="2"/>
  <c r="K140" i="2"/>
  <c r="C134" i="2"/>
  <c r="C133" i="2" s="1"/>
  <c r="D134" i="2"/>
  <c r="E134" i="2"/>
  <c r="G134" i="2"/>
  <c r="I134" i="2"/>
  <c r="I133" i="2" s="1"/>
  <c r="K134" i="2"/>
  <c r="C129" i="2"/>
  <c r="D129" i="2"/>
  <c r="E129" i="2"/>
  <c r="G129" i="2"/>
  <c r="I129" i="2"/>
  <c r="K129" i="2"/>
  <c r="C127" i="2"/>
  <c r="D127" i="2"/>
  <c r="E127" i="2"/>
  <c r="G127" i="2"/>
  <c r="I127" i="2"/>
  <c r="K127" i="2"/>
  <c r="C125" i="2"/>
  <c r="D125" i="2"/>
  <c r="E125" i="2"/>
  <c r="G125" i="2"/>
  <c r="I125" i="2"/>
  <c r="K125" i="2"/>
  <c r="C123" i="2"/>
  <c r="D123" i="2"/>
  <c r="E123" i="2"/>
  <c r="G123" i="2"/>
  <c r="G109" i="2" s="1"/>
  <c r="I123" i="2"/>
  <c r="I109" i="2" s="1"/>
  <c r="K123" i="2"/>
  <c r="C111" i="2"/>
  <c r="C110" i="2" s="1"/>
  <c r="C107" i="2"/>
  <c r="D107" i="2"/>
  <c r="E107" i="2"/>
  <c r="G107" i="2"/>
  <c r="I107" i="2"/>
  <c r="K107" i="2"/>
  <c r="C99" i="2"/>
  <c r="D99" i="2"/>
  <c r="E99" i="2"/>
  <c r="F99" i="2"/>
  <c r="G99" i="2"/>
  <c r="H99" i="2"/>
  <c r="I99" i="2"/>
  <c r="K99" i="2"/>
  <c r="C94" i="2"/>
  <c r="D94" i="2"/>
  <c r="E94" i="2"/>
  <c r="K94" i="2"/>
  <c r="C92" i="2"/>
  <c r="D92" i="2"/>
  <c r="E92" i="2"/>
  <c r="F92" i="2"/>
  <c r="G92" i="2"/>
  <c r="I92" i="2"/>
  <c r="K92" i="2"/>
  <c r="D89" i="2"/>
  <c r="E89" i="2"/>
  <c r="F89" i="2"/>
  <c r="G89" i="2"/>
  <c r="H89" i="2"/>
  <c r="I89" i="2"/>
  <c r="K89" i="2"/>
  <c r="O89" i="2"/>
  <c r="C89" i="2"/>
  <c r="C87" i="2"/>
  <c r="C85" i="2"/>
  <c r="C80" i="2"/>
  <c r="C74" i="2"/>
  <c r="C69" i="2"/>
  <c r="D69" i="2"/>
  <c r="E69" i="2"/>
  <c r="G69" i="2"/>
  <c r="I69" i="2"/>
  <c r="K69" i="2"/>
  <c r="C64" i="2"/>
  <c r="C63" i="2" s="1"/>
  <c r="D64" i="2"/>
  <c r="D63" i="2" s="1"/>
  <c r="E64" i="2"/>
  <c r="G64" i="2"/>
  <c r="I64" i="2"/>
  <c r="K64" i="2"/>
  <c r="E63" i="2"/>
  <c r="G63" i="2"/>
  <c r="I63" i="2"/>
  <c r="K63" i="2"/>
  <c r="C61" i="2"/>
  <c r="C60" i="2" s="1"/>
  <c r="D61" i="2"/>
  <c r="D60" i="2" s="1"/>
  <c r="E61" i="2"/>
  <c r="E60" i="2" s="1"/>
  <c r="E59" i="2" s="1"/>
  <c r="F61" i="2"/>
  <c r="F60" i="2" s="1"/>
  <c r="G61" i="2"/>
  <c r="G60" i="2" s="1"/>
  <c r="H61" i="2"/>
  <c r="H60" i="2" s="1"/>
  <c r="I61" i="2"/>
  <c r="I60" i="2" s="1"/>
  <c r="J61" i="2"/>
  <c r="J60" i="2" s="1"/>
  <c r="K61" i="2"/>
  <c r="K60" i="2" s="1"/>
  <c r="C56" i="2"/>
  <c r="C55" i="2" s="1"/>
  <c r="C57" i="2"/>
  <c r="C49" i="2"/>
  <c r="C47" i="2"/>
  <c r="C46" i="2" s="1"/>
  <c r="C44" i="2"/>
  <c r="C43" i="2" s="1"/>
  <c r="C41" i="2"/>
  <c r="C27" i="2"/>
  <c r="C26" i="2" s="1"/>
  <c r="C24" i="2"/>
  <c r="C18" i="2"/>
  <c r="C12" i="2"/>
  <c r="C11" i="2" s="1"/>
  <c r="C6" i="2"/>
  <c r="C5" i="2" s="1"/>
  <c r="L13" i="2"/>
  <c r="L14" i="2"/>
  <c r="L15" i="2"/>
  <c r="L16" i="2"/>
  <c r="L19" i="2"/>
  <c r="L20" i="2"/>
  <c r="L22" i="2"/>
  <c r="L23" i="2"/>
  <c r="L25" i="2"/>
  <c r="L28" i="2"/>
  <c r="L38" i="2"/>
  <c r="L39" i="2"/>
  <c r="L40" i="2"/>
  <c r="L42" i="2"/>
  <c r="L45" i="2"/>
  <c r="L48" i="2"/>
  <c r="L51" i="2"/>
  <c r="L52" i="2"/>
  <c r="L53" i="2"/>
  <c r="L54" i="2"/>
  <c r="L58" i="2"/>
  <c r="L62" i="2"/>
  <c r="L61" i="2" s="1"/>
  <c r="L60" i="2" s="1"/>
  <c r="L65" i="2"/>
  <c r="L66" i="2"/>
  <c r="L67" i="2"/>
  <c r="L70" i="2"/>
  <c r="L71" i="2"/>
  <c r="L72" i="2"/>
  <c r="L73" i="2"/>
  <c r="L75" i="2"/>
  <c r="L76" i="2"/>
  <c r="L78" i="2"/>
  <c r="L79" i="2"/>
  <c r="L81" i="2"/>
  <c r="L86" i="2"/>
  <c r="L90" i="2"/>
  <c r="L89" i="2" s="1"/>
  <c r="L93" i="2"/>
  <c r="L100" i="2"/>
  <c r="L99" i="2" s="1"/>
  <c r="L108" i="2"/>
  <c r="L107" i="2" s="1"/>
  <c r="L112" i="2"/>
  <c r="L114" i="2"/>
  <c r="L115" i="2"/>
  <c r="L116" i="2"/>
  <c r="L117" i="2"/>
  <c r="L118" i="2"/>
  <c r="L119" i="2"/>
  <c r="L120" i="2"/>
  <c r="L121" i="2"/>
  <c r="L122" i="2"/>
  <c r="L124" i="2"/>
  <c r="L123" i="2" s="1"/>
  <c r="L126" i="2"/>
  <c r="L125" i="2" s="1"/>
  <c r="L128" i="2"/>
  <c r="L127" i="2" s="1"/>
  <c r="L130" i="2"/>
  <c r="L129" i="2" s="1"/>
  <c r="L135" i="2"/>
  <c r="L134" i="2" s="1"/>
  <c r="L141" i="2"/>
  <c r="L140" i="2" s="1"/>
  <c r="L7" i="2"/>
  <c r="L8" i="2"/>
  <c r="L9" i="2"/>
  <c r="L10" i="2"/>
  <c r="F141" i="2"/>
  <c r="H141" i="2" s="1"/>
  <c r="H140" i="2" s="1"/>
  <c r="O140" i="2"/>
  <c r="F135" i="2"/>
  <c r="F134" i="2" s="1"/>
  <c r="O134" i="2"/>
  <c r="F130" i="2"/>
  <c r="F129" i="2" s="1"/>
  <c r="O129" i="2"/>
  <c r="F128" i="2"/>
  <c r="F127" i="2" s="1"/>
  <c r="O127" i="2"/>
  <c r="F126" i="2"/>
  <c r="F125" i="2" s="1"/>
  <c r="O125" i="2"/>
  <c r="F124" i="2"/>
  <c r="F123" i="2" s="1"/>
  <c r="O123" i="2"/>
  <c r="F122" i="2"/>
  <c r="H122" i="2" s="1"/>
  <c r="J122" i="2" s="1"/>
  <c r="M122" i="2" s="1"/>
  <c r="N122" i="2" s="1"/>
  <c r="P122" i="2" s="1"/>
  <c r="F121" i="2"/>
  <c r="H121" i="2" s="1"/>
  <c r="J121" i="2" s="1"/>
  <c r="M121" i="2" s="1"/>
  <c r="N121" i="2" s="1"/>
  <c r="P121" i="2" s="1"/>
  <c r="F120" i="2"/>
  <c r="H120" i="2" s="1"/>
  <c r="J120" i="2" s="1"/>
  <c r="M120" i="2" s="1"/>
  <c r="N120" i="2" s="1"/>
  <c r="P120" i="2" s="1"/>
  <c r="F119" i="2"/>
  <c r="H119" i="2" s="1"/>
  <c r="J119" i="2" s="1"/>
  <c r="M119" i="2" s="1"/>
  <c r="N119" i="2" s="1"/>
  <c r="P119" i="2" s="1"/>
  <c r="F118" i="2"/>
  <c r="H118" i="2" s="1"/>
  <c r="J118" i="2" s="1"/>
  <c r="M118" i="2" s="1"/>
  <c r="N118" i="2" s="1"/>
  <c r="P118" i="2" s="1"/>
  <c r="F117" i="2"/>
  <c r="H117" i="2" s="1"/>
  <c r="J117" i="2" s="1"/>
  <c r="M117" i="2" s="1"/>
  <c r="N117" i="2" s="1"/>
  <c r="P117" i="2" s="1"/>
  <c r="F116" i="2"/>
  <c r="H116" i="2" s="1"/>
  <c r="J116" i="2" s="1"/>
  <c r="M116" i="2" s="1"/>
  <c r="N116" i="2" s="1"/>
  <c r="P116" i="2" s="1"/>
  <c r="F115" i="2"/>
  <c r="H115" i="2" s="1"/>
  <c r="J115" i="2" s="1"/>
  <c r="M115" i="2" s="1"/>
  <c r="N115" i="2" s="1"/>
  <c r="P115" i="2" s="1"/>
  <c r="F114" i="2"/>
  <c r="H114" i="2" s="1"/>
  <c r="J114" i="2" s="1"/>
  <c r="M114" i="2" s="1"/>
  <c r="N114" i="2" s="1"/>
  <c r="P114" i="2" s="1"/>
  <c r="F112" i="2"/>
  <c r="O111" i="2"/>
  <c r="F108" i="2"/>
  <c r="F107" i="2" s="1"/>
  <c r="O107" i="2"/>
  <c r="J100" i="2"/>
  <c r="M100" i="2" s="1"/>
  <c r="I97" i="2"/>
  <c r="F97" i="2"/>
  <c r="H97" i="2" s="1"/>
  <c r="G96" i="2"/>
  <c r="F96" i="2"/>
  <c r="O94" i="2"/>
  <c r="H93" i="2"/>
  <c r="H92" i="2" s="1"/>
  <c r="O92" i="2"/>
  <c r="J90" i="2"/>
  <c r="M90" i="2" s="1"/>
  <c r="N90" i="2" s="1"/>
  <c r="P90" i="2" s="1"/>
  <c r="G88" i="2"/>
  <c r="L88" i="2" s="1"/>
  <c r="F88" i="2"/>
  <c r="O87" i="2"/>
  <c r="K87" i="2"/>
  <c r="I87" i="2"/>
  <c r="E87" i="2"/>
  <c r="D87" i="2"/>
  <c r="F86" i="2"/>
  <c r="H86" i="2" s="1"/>
  <c r="H85" i="2" s="1"/>
  <c r="O85" i="2"/>
  <c r="K85" i="2"/>
  <c r="I85" i="2"/>
  <c r="G85" i="2"/>
  <c r="E85" i="2"/>
  <c r="D85" i="2"/>
  <c r="F81" i="2"/>
  <c r="F80" i="2" s="1"/>
  <c r="O80" i="2"/>
  <c r="K80" i="2"/>
  <c r="I80" i="2"/>
  <c r="G80" i="2"/>
  <c r="E80" i="2"/>
  <c r="D80" i="2"/>
  <c r="F79" i="2"/>
  <c r="H79" i="2" s="1"/>
  <c r="J79" i="2" s="1"/>
  <c r="M79" i="2" s="1"/>
  <c r="N79" i="2" s="1"/>
  <c r="P79" i="2" s="1"/>
  <c r="M78" i="2"/>
  <c r="O77" i="2"/>
  <c r="K77" i="2"/>
  <c r="L77" i="2" s="1"/>
  <c r="F76" i="2"/>
  <c r="H76" i="2" s="1"/>
  <c r="J76" i="2" s="1"/>
  <c r="M76" i="2" s="1"/>
  <c r="N76" i="2" s="1"/>
  <c r="P76" i="2" s="1"/>
  <c r="F75" i="2"/>
  <c r="H75" i="2" s="1"/>
  <c r="J75" i="2" s="1"/>
  <c r="M75" i="2" s="1"/>
  <c r="O74" i="2"/>
  <c r="K74" i="2"/>
  <c r="I74" i="2"/>
  <c r="G74" i="2"/>
  <c r="E74" i="2"/>
  <c r="D74" i="2"/>
  <c r="M73" i="2"/>
  <c r="N73" i="2" s="1"/>
  <c r="P73" i="2" s="1"/>
  <c r="F72" i="2"/>
  <c r="H72" i="2" s="1"/>
  <c r="J72" i="2" s="1"/>
  <c r="M72" i="2" s="1"/>
  <c r="N72" i="2" s="1"/>
  <c r="P72" i="2" s="1"/>
  <c r="F71" i="2"/>
  <c r="H71" i="2" s="1"/>
  <c r="J71" i="2" s="1"/>
  <c r="M71" i="2" s="1"/>
  <c r="N71" i="2" s="1"/>
  <c r="P71" i="2" s="1"/>
  <c r="F70" i="2"/>
  <c r="O69" i="2"/>
  <c r="F67" i="2"/>
  <c r="H67" i="2" s="1"/>
  <c r="J67" i="2" s="1"/>
  <c r="M67" i="2" s="1"/>
  <c r="N67" i="2" s="1"/>
  <c r="P67" i="2" s="1"/>
  <c r="F66" i="2"/>
  <c r="J65" i="2"/>
  <c r="M65" i="2" s="1"/>
  <c r="N65" i="2" s="1"/>
  <c r="P65" i="2" s="1"/>
  <c r="O64" i="2"/>
  <c r="M62" i="2"/>
  <c r="O61" i="2"/>
  <c r="F58" i="2"/>
  <c r="F57" i="2" s="1"/>
  <c r="O57" i="2"/>
  <c r="K57" i="2"/>
  <c r="I57" i="2"/>
  <c r="G57" i="2"/>
  <c r="E57" i="2"/>
  <c r="D57" i="2"/>
  <c r="O56" i="2"/>
  <c r="K56" i="2"/>
  <c r="K55" i="2" s="1"/>
  <c r="I56" i="2"/>
  <c r="I55" i="2" s="1"/>
  <c r="G56" i="2"/>
  <c r="G55" i="2" s="1"/>
  <c r="E56" i="2"/>
  <c r="E55" i="2" s="1"/>
  <c r="D56" i="2"/>
  <c r="D55" i="2" s="1"/>
  <c r="F54" i="2"/>
  <c r="H54" i="2" s="1"/>
  <c r="J54" i="2" s="1"/>
  <c r="M54" i="2" s="1"/>
  <c r="N54" i="2" s="1"/>
  <c r="P54" i="2" s="1"/>
  <c r="F53" i="2"/>
  <c r="H53" i="2" s="1"/>
  <c r="J53" i="2" s="1"/>
  <c r="M53" i="2" s="1"/>
  <c r="N53" i="2" s="1"/>
  <c r="P53" i="2" s="1"/>
  <c r="M52" i="2"/>
  <c r="N52" i="2" s="1"/>
  <c r="P52" i="2" s="1"/>
  <c r="F51" i="2"/>
  <c r="O49" i="2"/>
  <c r="K49" i="2"/>
  <c r="G49" i="2"/>
  <c r="E49" i="2"/>
  <c r="D49" i="2"/>
  <c r="I49" i="2"/>
  <c r="F48" i="2"/>
  <c r="H48" i="2" s="1"/>
  <c r="J48" i="2" s="1"/>
  <c r="O47" i="2"/>
  <c r="K47" i="2"/>
  <c r="K46" i="2" s="1"/>
  <c r="L46" i="2" s="1"/>
  <c r="D47" i="2"/>
  <c r="F47" i="2" s="1"/>
  <c r="H47" i="2" s="1"/>
  <c r="F45" i="2"/>
  <c r="H45" i="2" s="1"/>
  <c r="J45" i="2" s="1"/>
  <c r="O44" i="2"/>
  <c r="K44" i="2"/>
  <c r="K43" i="2" s="1"/>
  <c r="I44" i="2"/>
  <c r="I43" i="2" s="1"/>
  <c r="H44" i="2"/>
  <c r="H43" i="2" s="1"/>
  <c r="G44" i="2"/>
  <c r="G43" i="2" s="1"/>
  <c r="E44" i="2"/>
  <c r="E43" i="2" s="1"/>
  <c r="D44" i="2"/>
  <c r="D43" i="2" s="1"/>
  <c r="F42" i="2"/>
  <c r="H42" i="2" s="1"/>
  <c r="J42" i="2" s="1"/>
  <c r="O41" i="2"/>
  <c r="K41" i="2"/>
  <c r="I41" i="2"/>
  <c r="G41" i="2"/>
  <c r="E41" i="2"/>
  <c r="D41" i="2"/>
  <c r="F40" i="2"/>
  <c r="H40" i="2" s="1"/>
  <c r="J40" i="2" s="1"/>
  <c r="M40" i="2" s="1"/>
  <c r="N40" i="2" s="1"/>
  <c r="P40" i="2" s="1"/>
  <c r="F39" i="2"/>
  <c r="M38" i="2"/>
  <c r="N38" i="2" s="1"/>
  <c r="P38" i="2" s="1"/>
  <c r="O37" i="2"/>
  <c r="K37" i="2"/>
  <c r="I37" i="2"/>
  <c r="G37" i="2"/>
  <c r="E37" i="2"/>
  <c r="D37" i="2"/>
  <c r="F28" i="2"/>
  <c r="F27" i="2" s="1"/>
  <c r="F26" i="2" s="1"/>
  <c r="O27" i="2"/>
  <c r="K27" i="2"/>
  <c r="K26" i="2" s="1"/>
  <c r="I27" i="2"/>
  <c r="I26" i="2" s="1"/>
  <c r="G27" i="2"/>
  <c r="G26" i="2" s="1"/>
  <c r="E27" i="2"/>
  <c r="E26" i="2" s="1"/>
  <c r="D27" i="2"/>
  <c r="D26" i="2" s="1"/>
  <c r="F25" i="2"/>
  <c r="H25" i="2" s="1"/>
  <c r="H24" i="2" s="1"/>
  <c r="O24" i="2"/>
  <c r="K24" i="2"/>
  <c r="I24" i="2"/>
  <c r="G24" i="2"/>
  <c r="E24" i="2"/>
  <c r="D24" i="2"/>
  <c r="M23" i="2"/>
  <c r="N23" i="2" s="1"/>
  <c r="P23" i="2" s="1"/>
  <c r="F22" i="2"/>
  <c r="F20" i="2"/>
  <c r="H20" i="2" s="1"/>
  <c r="J20" i="2" s="1"/>
  <c r="M20" i="2" s="1"/>
  <c r="N20" i="2" s="1"/>
  <c r="P20" i="2" s="1"/>
  <c r="F19" i="2"/>
  <c r="H19" i="2" s="1"/>
  <c r="O18" i="2"/>
  <c r="K18" i="2"/>
  <c r="I18" i="2"/>
  <c r="G18" i="2"/>
  <c r="E18" i="2"/>
  <c r="D18" i="2"/>
  <c r="F16" i="2"/>
  <c r="H16" i="2" s="1"/>
  <c r="J16" i="2" s="1"/>
  <c r="M16" i="2" s="1"/>
  <c r="N16" i="2" s="1"/>
  <c r="P16" i="2" s="1"/>
  <c r="F15" i="2"/>
  <c r="H15" i="2" s="1"/>
  <c r="J15" i="2" s="1"/>
  <c r="M15" i="2" s="1"/>
  <c r="N15" i="2" s="1"/>
  <c r="P15" i="2" s="1"/>
  <c r="F14" i="2"/>
  <c r="H14" i="2" s="1"/>
  <c r="J14" i="2" s="1"/>
  <c r="M14" i="2" s="1"/>
  <c r="N14" i="2" s="1"/>
  <c r="P14" i="2" s="1"/>
  <c r="F13" i="2"/>
  <c r="H13" i="2" s="1"/>
  <c r="O12" i="2"/>
  <c r="K12" i="2"/>
  <c r="K11" i="2" s="1"/>
  <c r="I12" i="2"/>
  <c r="I11" i="2" s="1"/>
  <c r="G12" i="2"/>
  <c r="G11" i="2" s="1"/>
  <c r="E12" i="2"/>
  <c r="E11" i="2" s="1"/>
  <c r="D12" i="2"/>
  <c r="D11" i="2" s="1"/>
  <c r="F10" i="2"/>
  <c r="H10" i="2" s="1"/>
  <c r="J10" i="2" s="1"/>
  <c r="M10" i="2" s="1"/>
  <c r="N10" i="2" s="1"/>
  <c r="P10" i="2" s="1"/>
  <c r="F9" i="2"/>
  <c r="H9" i="2" s="1"/>
  <c r="J9" i="2" s="1"/>
  <c r="M9" i="2" s="1"/>
  <c r="N9" i="2" s="1"/>
  <c r="P9" i="2" s="1"/>
  <c r="F8" i="2"/>
  <c r="H8" i="2" s="1"/>
  <c r="J8" i="2" s="1"/>
  <c r="M8" i="2" s="1"/>
  <c r="N8" i="2" s="1"/>
  <c r="P8" i="2" s="1"/>
  <c r="F7" i="2"/>
  <c r="H7" i="2" s="1"/>
  <c r="J7" i="2" s="1"/>
  <c r="O6" i="2"/>
  <c r="K6" i="2"/>
  <c r="K5" i="2" s="1"/>
  <c r="I6" i="2"/>
  <c r="I5" i="2" s="1"/>
  <c r="G6" i="2"/>
  <c r="G5" i="2" s="1"/>
  <c r="E6" i="2"/>
  <c r="E5" i="2" s="1"/>
  <c r="D6" i="2"/>
  <c r="D5" i="2" s="1"/>
  <c r="S107" i="3" l="1"/>
  <c r="R107" i="3"/>
  <c r="Q106" i="3"/>
  <c r="P42" i="3"/>
  <c r="R42" i="3" s="1"/>
  <c r="N42" i="3"/>
  <c r="Q79" i="3"/>
  <c r="R80" i="3"/>
  <c r="S80" i="3"/>
  <c r="P30" i="3"/>
  <c r="R30" i="3" s="1"/>
  <c r="N30" i="3"/>
  <c r="O63" i="3"/>
  <c r="P64" i="3"/>
  <c r="R64" i="3" s="1"/>
  <c r="N64" i="3"/>
  <c r="S126" i="3"/>
  <c r="R126" i="3"/>
  <c r="P112" i="3"/>
  <c r="R112" i="3" s="1"/>
  <c r="N112" i="3"/>
  <c r="R91" i="3"/>
  <c r="P90" i="3"/>
  <c r="P106" i="3"/>
  <c r="N106" i="3"/>
  <c r="S111" i="3"/>
  <c r="P75" i="3"/>
  <c r="R75" i="3" s="1"/>
  <c r="N75" i="3"/>
  <c r="O49" i="3"/>
  <c r="P50" i="3"/>
  <c r="R50" i="3" s="1"/>
  <c r="N50" i="3"/>
  <c r="O89" i="3"/>
  <c r="N90" i="3"/>
  <c r="P84" i="3"/>
  <c r="R84" i="3" s="1"/>
  <c r="N84" i="3"/>
  <c r="O79" i="3"/>
  <c r="P51" i="3"/>
  <c r="R51" i="3" s="1"/>
  <c r="N51" i="3"/>
  <c r="N130" i="3"/>
  <c r="P26" i="3"/>
  <c r="R26" i="3" s="1"/>
  <c r="N26" i="3"/>
  <c r="O36" i="3"/>
  <c r="P37" i="3"/>
  <c r="R37" i="3" s="1"/>
  <c r="N37" i="3"/>
  <c r="O134" i="3"/>
  <c r="N134" i="3" s="1"/>
  <c r="N137" i="3"/>
  <c r="P53" i="3"/>
  <c r="N53" i="3"/>
  <c r="L143" i="3"/>
  <c r="F64" i="2"/>
  <c r="F63" i="2" s="1"/>
  <c r="F59" i="2" s="1"/>
  <c r="D91" i="2"/>
  <c r="C91" i="2"/>
  <c r="K91" i="2"/>
  <c r="E91" i="2"/>
  <c r="G133" i="2"/>
  <c r="O17" i="2"/>
  <c r="L21" i="2"/>
  <c r="F56" i="2"/>
  <c r="F55" i="2" s="1"/>
  <c r="I17" i="2"/>
  <c r="Q24" i="2"/>
  <c r="O26" i="2"/>
  <c r="Q27" i="2"/>
  <c r="Q41" i="2"/>
  <c r="F44" i="2"/>
  <c r="F43" i="2" s="1"/>
  <c r="Q49" i="2"/>
  <c r="Q85" i="2"/>
  <c r="Q94" i="2"/>
  <c r="O110" i="2"/>
  <c r="O109" i="2" s="1"/>
  <c r="Q111" i="2"/>
  <c r="R36" i="2"/>
  <c r="R35" i="2" s="1"/>
  <c r="O5" i="2"/>
  <c r="Q6" i="2"/>
  <c r="Q5" i="2" s="1"/>
  <c r="O43" i="2"/>
  <c r="Q44" i="2"/>
  <c r="O46" i="2"/>
  <c r="Q47" i="2"/>
  <c r="O55" i="2"/>
  <c r="Q56" i="2"/>
  <c r="O60" i="2"/>
  <c r="O59" i="2" s="1"/>
  <c r="Q61" i="2"/>
  <c r="Q74" i="2"/>
  <c r="Q77" i="2"/>
  <c r="Q80" i="2"/>
  <c r="F111" i="2"/>
  <c r="F110" i="2" s="1"/>
  <c r="F109" i="2" s="1"/>
  <c r="Q125" i="2"/>
  <c r="Q129" i="2"/>
  <c r="Q140" i="2"/>
  <c r="Q89" i="2"/>
  <c r="Q18" i="2"/>
  <c r="Q87" i="2"/>
  <c r="Q92" i="2"/>
  <c r="Q107" i="2"/>
  <c r="L111" i="2"/>
  <c r="L110" i="2" s="1"/>
  <c r="L109" i="2" s="1"/>
  <c r="E109" i="2"/>
  <c r="O11" i="2"/>
  <c r="Q12" i="2"/>
  <c r="Q37" i="2"/>
  <c r="Q57" i="2"/>
  <c r="O63" i="2"/>
  <c r="Q64" i="2"/>
  <c r="Q69" i="2"/>
  <c r="Q123" i="2"/>
  <c r="Q127" i="2"/>
  <c r="Q134" i="2"/>
  <c r="L92" i="2"/>
  <c r="N93" i="2"/>
  <c r="K109" i="2"/>
  <c r="D109" i="2"/>
  <c r="J93" i="2"/>
  <c r="J92" i="2" s="1"/>
  <c r="R91" i="2"/>
  <c r="F50" i="2"/>
  <c r="C68" i="2"/>
  <c r="C109" i="2"/>
  <c r="R109" i="2"/>
  <c r="F85" i="2"/>
  <c r="H74" i="2"/>
  <c r="F95" i="2"/>
  <c r="F94" i="2" s="1"/>
  <c r="F91" i="2" s="1"/>
  <c r="I95" i="2"/>
  <c r="I94" i="2" s="1"/>
  <c r="I91" i="2" s="1"/>
  <c r="D68" i="2"/>
  <c r="I68" i="2"/>
  <c r="R59" i="2"/>
  <c r="L96" i="2"/>
  <c r="G95" i="2"/>
  <c r="G94" i="2" s="1"/>
  <c r="G91" i="2" s="1"/>
  <c r="K133" i="2"/>
  <c r="D133" i="2"/>
  <c r="E68" i="2"/>
  <c r="C84" i="2"/>
  <c r="O133" i="2"/>
  <c r="G68" i="2"/>
  <c r="J99" i="2"/>
  <c r="R84" i="2"/>
  <c r="L74" i="2"/>
  <c r="M61" i="2"/>
  <c r="N61" i="2" s="1"/>
  <c r="P61" i="2" s="1"/>
  <c r="N62" i="2"/>
  <c r="P62" i="2" s="1"/>
  <c r="K68" i="2"/>
  <c r="R133" i="2"/>
  <c r="H128" i="2"/>
  <c r="J128" i="2" s="1"/>
  <c r="J127" i="2" s="1"/>
  <c r="H135" i="2"/>
  <c r="H134" i="2" s="1"/>
  <c r="H133" i="2" s="1"/>
  <c r="E133" i="2"/>
  <c r="L50" i="2"/>
  <c r="L133" i="2"/>
  <c r="H66" i="2"/>
  <c r="H64" i="2" s="1"/>
  <c r="H63" i="2" s="1"/>
  <c r="H59" i="2" s="1"/>
  <c r="F69" i="2"/>
  <c r="L64" i="2"/>
  <c r="L63" i="2" s="1"/>
  <c r="L59" i="2" s="1"/>
  <c r="K59" i="2"/>
  <c r="D59" i="2"/>
  <c r="J89" i="2"/>
  <c r="H22" i="2"/>
  <c r="H21" i="2" s="1"/>
  <c r="F21" i="2"/>
  <c r="M99" i="2"/>
  <c r="N99" i="2" s="1"/>
  <c r="O99" i="2" s="1"/>
  <c r="O91" i="2" s="1"/>
  <c r="N100" i="2"/>
  <c r="P100" i="2" s="1"/>
  <c r="L69" i="2"/>
  <c r="I59" i="2"/>
  <c r="C59" i="2"/>
  <c r="M74" i="2"/>
  <c r="N74" i="2" s="1"/>
  <c r="P74" i="2" s="1"/>
  <c r="N75" i="2"/>
  <c r="P75" i="2" s="1"/>
  <c r="M77" i="2"/>
  <c r="N77" i="2" s="1"/>
  <c r="P77" i="2" s="1"/>
  <c r="N78" i="2"/>
  <c r="P78" i="2" s="1"/>
  <c r="G59" i="2"/>
  <c r="M89" i="2"/>
  <c r="N89" i="2" s="1"/>
  <c r="P89" i="2" s="1"/>
  <c r="C36" i="2"/>
  <c r="C35" i="2" s="1"/>
  <c r="F140" i="2"/>
  <c r="H130" i="2"/>
  <c r="H129" i="2" s="1"/>
  <c r="H127" i="2"/>
  <c r="C17" i="2"/>
  <c r="E84" i="2"/>
  <c r="D84" i="2"/>
  <c r="L11" i="2"/>
  <c r="F12" i="2"/>
  <c r="F11" i="2" s="1"/>
  <c r="L18" i="2"/>
  <c r="D17" i="2"/>
  <c r="L49" i="2"/>
  <c r="H58" i="2"/>
  <c r="J58" i="2" s="1"/>
  <c r="H70" i="2"/>
  <c r="H69" i="2" s="1"/>
  <c r="L85" i="2"/>
  <c r="L55" i="2"/>
  <c r="L57" i="2"/>
  <c r="L80" i="2"/>
  <c r="L97" i="2"/>
  <c r="L26" i="2"/>
  <c r="G36" i="2"/>
  <c r="G35" i="2" s="1"/>
  <c r="L41" i="2"/>
  <c r="L56" i="2"/>
  <c r="O68" i="2"/>
  <c r="G87" i="2"/>
  <c r="L5" i="2"/>
  <c r="L43" i="2"/>
  <c r="E17" i="2"/>
  <c r="I36" i="2"/>
  <c r="I35" i="2" s="1"/>
  <c r="L6" i="2"/>
  <c r="L47" i="2"/>
  <c r="K36" i="2"/>
  <c r="K35" i="2" s="1"/>
  <c r="L24" i="2"/>
  <c r="L12" i="2"/>
  <c r="E36" i="2"/>
  <c r="O36" i="2"/>
  <c r="L37" i="2"/>
  <c r="L27" i="2"/>
  <c r="L44" i="2"/>
  <c r="O84" i="2"/>
  <c r="K17" i="2"/>
  <c r="H28" i="2"/>
  <c r="F24" i="2"/>
  <c r="D36" i="2"/>
  <c r="D46" i="2"/>
  <c r="F46" i="2" s="1"/>
  <c r="H46" i="2" s="1"/>
  <c r="H126" i="2"/>
  <c r="H125" i="2" s="1"/>
  <c r="G17" i="2"/>
  <c r="J86" i="2"/>
  <c r="M86" i="2" s="1"/>
  <c r="J97" i="2"/>
  <c r="M97" i="2" s="1"/>
  <c r="H18" i="2"/>
  <c r="J19" i="2"/>
  <c r="M45" i="2"/>
  <c r="J44" i="2"/>
  <c r="J43" i="2" s="1"/>
  <c r="J13" i="2"/>
  <c r="H12" i="2"/>
  <c r="H11" i="2" s="1"/>
  <c r="M42" i="2"/>
  <c r="J41" i="2"/>
  <c r="M7" i="2"/>
  <c r="J6" i="2"/>
  <c r="J5" i="2" s="1"/>
  <c r="F18" i="2"/>
  <c r="J25" i="2"/>
  <c r="F41" i="2"/>
  <c r="H56" i="2"/>
  <c r="H55" i="2" s="1"/>
  <c r="M48" i="2"/>
  <c r="J47" i="2"/>
  <c r="J46" i="2" s="1"/>
  <c r="H6" i="2"/>
  <c r="H5" i="2" s="1"/>
  <c r="H39" i="2"/>
  <c r="F37" i="2"/>
  <c r="H41" i="2"/>
  <c r="F49" i="2"/>
  <c r="H51" i="2"/>
  <c r="H50" i="2" s="1"/>
  <c r="F6" i="2"/>
  <c r="F5" i="2" s="1"/>
  <c r="J66" i="2"/>
  <c r="F74" i="2"/>
  <c r="J74" i="2"/>
  <c r="H81" i="2"/>
  <c r="H108" i="2"/>
  <c r="H107" i="2" s="1"/>
  <c r="J126" i="2"/>
  <c r="J125" i="2" s="1"/>
  <c r="H124" i="2"/>
  <c r="H123" i="2" s="1"/>
  <c r="M128" i="2"/>
  <c r="J135" i="2"/>
  <c r="J134" i="2" s="1"/>
  <c r="H112" i="2"/>
  <c r="H111" i="2" s="1"/>
  <c r="H110" i="2" s="1"/>
  <c r="J141" i="2"/>
  <c r="J140" i="2" s="1"/>
  <c r="H88" i="2"/>
  <c r="F87" i="2"/>
  <c r="H96" i="2"/>
  <c r="J96" i="2" s="1"/>
  <c r="M96" i="2" s="1"/>
  <c r="P79" i="3" l="1"/>
  <c r="R79" i="3" s="1"/>
  <c r="O29" i="3"/>
  <c r="O5" i="3" s="1"/>
  <c r="P36" i="3"/>
  <c r="R36" i="3" s="1"/>
  <c r="N36" i="3"/>
  <c r="P49" i="3"/>
  <c r="R49" i="3" s="1"/>
  <c r="N49" i="3"/>
  <c r="P89" i="3"/>
  <c r="R90" i="3"/>
  <c r="P63" i="3"/>
  <c r="R63" i="3" s="1"/>
  <c r="N63" i="3"/>
  <c r="Q105" i="3"/>
  <c r="S106" i="3"/>
  <c r="R106" i="3"/>
  <c r="R53" i="3"/>
  <c r="N79" i="3"/>
  <c r="O86" i="3"/>
  <c r="N86" i="3" s="1"/>
  <c r="N89" i="3"/>
  <c r="S79" i="3"/>
  <c r="R111" i="3"/>
  <c r="J22" i="2"/>
  <c r="J21" i="2" s="1"/>
  <c r="M93" i="2"/>
  <c r="M92" i="2" s="1"/>
  <c r="L36" i="2"/>
  <c r="J130" i="2"/>
  <c r="J129" i="2" s="1"/>
  <c r="Q17" i="2"/>
  <c r="R4" i="2"/>
  <c r="C83" i="2"/>
  <c r="C82" i="2" s="1"/>
  <c r="J70" i="2"/>
  <c r="J69" i="2" s="1"/>
  <c r="M60" i="2"/>
  <c r="N60" i="2" s="1"/>
  <c r="H109" i="2"/>
  <c r="Q84" i="2"/>
  <c r="O35" i="2"/>
  <c r="O4" i="2" s="1"/>
  <c r="Q36" i="2"/>
  <c r="Q91" i="2"/>
  <c r="Q133" i="2"/>
  <c r="Q63" i="2"/>
  <c r="Q55" i="2"/>
  <c r="Q68" i="2"/>
  <c r="Q99" i="2"/>
  <c r="P99" i="2"/>
  <c r="Q60" i="2"/>
  <c r="P60" i="2"/>
  <c r="Q59" i="2"/>
  <c r="N92" i="2"/>
  <c r="P93" i="2"/>
  <c r="Q43" i="2"/>
  <c r="F17" i="2"/>
  <c r="Q109" i="2"/>
  <c r="Q11" i="2"/>
  <c r="Q46" i="2"/>
  <c r="Q110" i="2"/>
  <c r="Q26" i="2"/>
  <c r="L95" i="2"/>
  <c r="L94" i="2" s="1"/>
  <c r="L91" i="2" s="1"/>
  <c r="J133" i="2"/>
  <c r="R83" i="2"/>
  <c r="R82" i="2" s="1"/>
  <c r="H95" i="2"/>
  <c r="H94" i="2" s="1"/>
  <c r="H91" i="2" s="1"/>
  <c r="I4" i="2"/>
  <c r="F68" i="2"/>
  <c r="L68" i="2"/>
  <c r="G4" i="2"/>
  <c r="D35" i="2"/>
  <c r="D4" i="2" s="1"/>
  <c r="K4" i="2"/>
  <c r="C4" i="2"/>
  <c r="F133" i="2"/>
  <c r="M41" i="2"/>
  <c r="N41" i="2" s="1"/>
  <c r="P41" i="2" s="1"/>
  <c r="N42" i="2"/>
  <c r="P42" i="2" s="1"/>
  <c r="M127" i="2"/>
  <c r="N127" i="2" s="1"/>
  <c r="P127" i="2" s="1"/>
  <c r="N128" i="2"/>
  <c r="P128" i="2" s="1"/>
  <c r="M44" i="2"/>
  <c r="N45" i="2"/>
  <c r="P45" i="2" s="1"/>
  <c r="M47" i="2"/>
  <c r="N48" i="2"/>
  <c r="P48" i="2" s="1"/>
  <c r="M6" i="2"/>
  <c r="M5" i="2" s="1"/>
  <c r="N7" i="2"/>
  <c r="M85" i="2"/>
  <c r="N86" i="2"/>
  <c r="M66" i="2"/>
  <c r="J64" i="2"/>
  <c r="J63" i="2" s="1"/>
  <c r="J59" i="2" s="1"/>
  <c r="G84" i="2"/>
  <c r="G83" i="2" s="1"/>
  <c r="G82" i="2" s="1"/>
  <c r="I84" i="2"/>
  <c r="F84" i="2"/>
  <c r="L87" i="2"/>
  <c r="H57" i="2"/>
  <c r="O83" i="2"/>
  <c r="L17" i="2"/>
  <c r="F36" i="2"/>
  <c r="F35" i="2" s="1"/>
  <c r="E35" i="2"/>
  <c r="L35" i="2" s="1"/>
  <c r="D83" i="2"/>
  <c r="D82" i="2" s="1"/>
  <c r="J85" i="2"/>
  <c r="E83" i="2"/>
  <c r="J28" i="2"/>
  <c r="H27" i="2"/>
  <c r="H26" i="2" s="1"/>
  <c r="M135" i="2"/>
  <c r="J108" i="2"/>
  <c r="J107" i="2" s="1"/>
  <c r="J81" i="2"/>
  <c r="H80" i="2"/>
  <c r="H68" i="2" s="1"/>
  <c r="M58" i="2"/>
  <c r="N58" i="2" s="1"/>
  <c r="P58" i="2" s="1"/>
  <c r="J57" i="2"/>
  <c r="J56" i="2"/>
  <c r="J55" i="2" s="1"/>
  <c r="M25" i="2"/>
  <c r="J24" i="2"/>
  <c r="M13" i="2"/>
  <c r="J12" i="2"/>
  <c r="J11" i="2" s="1"/>
  <c r="H17" i="2"/>
  <c r="M141" i="2"/>
  <c r="J112" i="2"/>
  <c r="J111" i="2" s="1"/>
  <c r="J110" i="2" s="1"/>
  <c r="J124" i="2"/>
  <c r="J123" i="2" s="1"/>
  <c r="J51" i="2"/>
  <c r="J50" i="2" s="1"/>
  <c r="H49" i="2"/>
  <c r="J88" i="2"/>
  <c r="H87" i="2"/>
  <c r="H84" i="2" s="1"/>
  <c r="M126" i="2"/>
  <c r="H37" i="2"/>
  <c r="H36" i="2" s="1"/>
  <c r="H35" i="2" s="1"/>
  <c r="J39" i="2"/>
  <c r="M19" i="2"/>
  <c r="J18" i="2"/>
  <c r="N5" i="3" l="1"/>
  <c r="S105" i="3"/>
  <c r="R105" i="3"/>
  <c r="Q86" i="3"/>
  <c r="R89" i="3"/>
  <c r="P86" i="3"/>
  <c r="P78" i="3" s="1"/>
  <c r="P77" i="3" s="1"/>
  <c r="O78" i="3"/>
  <c r="P29" i="3"/>
  <c r="N29" i="3"/>
  <c r="R142" i="2"/>
  <c r="G142" i="2"/>
  <c r="M22" i="2"/>
  <c r="N22" i="2" s="1"/>
  <c r="P22" i="2" s="1"/>
  <c r="C142" i="2"/>
  <c r="F4" i="2"/>
  <c r="M130" i="2"/>
  <c r="M129" i="2" s="1"/>
  <c r="N129" i="2" s="1"/>
  <c r="P129" i="2" s="1"/>
  <c r="M70" i="2"/>
  <c r="M69" i="2" s="1"/>
  <c r="N69" i="2" s="1"/>
  <c r="P69" i="2" s="1"/>
  <c r="P86" i="2"/>
  <c r="N85" i="2"/>
  <c r="P92" i="2"/>
  <c r="Q35" i="2"/>
  <c r="Q4" i="2" s="1"/>
  <c r="P7" i="2"/>
  <c r="N6" i="2"/>
  <c r="J109" i="2"/>
  <c r="O82" i="2"/>
  <c r="O142" i="2" s="1"/>
  <c r="Q83" i="2"/>
  <c r="J95" i="2"/>
  <c r="J94" i="2" s="1"/>
  <c r="J91" i="2" s="1"/>
  <c r="I83" i="2"/>
  <c r="I82" i="2" s="1"/>
  <c r="I142" i="2" s="1"/>
  <c r="H4" i="2"/>
  <c r="L4" i="2"/>
  <c r="N130" i="2"/>
  <c r="P130" i="2" s="1"/>
  <c r="M12" i="2"/>
  <c r="N13" i="2"/>
  <c r="P13" i="2" s="1"/>
  <c r="M24" i="2"/>
  <c r="N24" i="2" s="1"/>
  <c r="P24" i="2" s="1"/>
  <c r="N25" i="2"/>
  <c r="P25" i="2" s="1"/>
  <c r="M134" i="2"/>
  <c r="N135" i="2"/>
  <c r="P135" i="2" s="1"/>
  <c r="M64" i="2"/>
  <c r="N66" i="2"/>
  <c r="M43" i="2"/>
  <c r="N43" i="2" s="1"/>
  <c r="P43" i="2" s="1"/>
  <c r="N44" i="2"/>
  <c r="P44" i="2" s="1"/>
  <c r="M140" i="2"/>
  <c r="N140" i="2" s="1"/>
  <c r="P140" i="2" s="1"/>
  <c r="N141" i="2"/>
  <c r="P141" i="2" s="1"/>
  <c r="M46" i="2"/>
  <c r="N46" i="2" s="1"/>
  <c r="P46" i="2" s="1"/>
  <c r="N47" i="2"/>
  <c r="P47" i="2" s="1"/>
  <c r="M18" i="2"/>
  <c r="N18" i="2" s="1"/>
  <c r="P18" i="2" s="1"/>
  <c r="N19" i="2"/>
  <c r="P19" i="2" s="1"/>
  <c r="M125" i="2"/>
  <c r="N125" i="2" s="1"/>
  <c r="P125" i="2" s="1"/>
  <c r="N126" i="2"/>
  <c r="P126" i="2" s="1"/>
  <c r="E4" i="2"/>
  <c r="D142" i="2"/>
  <c r="F83" i="2"/>
  <c r="F82" i="2" s="1"/>
  <c r="K84" i="2"/>
  <c r="E82" i="2"/>
  <c r="J27" i="2"/>
  <c r="J26" i="2" s="1"/>
  <c r="M28" i="2"/>
  <c r="J87" i="2"/>
  <c r="J84" i="2" s="1"/>
  <c r="M88" i="2"/>
  <c r="J17" i="2"/>
  <c r="J37" i="2"/>
  <c r="J36" i="2" s="1"/>
  <c r="J35" i="2" s="1"/>
  <c r="M39" i="2"/>
  <c r="M51" i="2"/>
  <c r="J49" i="2"/>
  <c r="M124" i="2"/>
  <c r="M112" i="2"/>
  <c r="M111" i="2" s="1"/>
  <c r="M110" i="2" s="1"/>
  <c r="M108" i="2"/>
  <c r="M57" i="2"/>
  <c r="N57" i="2" s="1"/>
  <c r="P57" i="2" s="1"/>
  <c r="M56" i="2"/>
  <c r="M81" i="2"/>
  <c r="J80" i="2"/>
  <c r="J68" i="2" s="1"/>
  <c r="R29" i="3" l="1"/>
  <c r="P5" i="3"/>
  <c r="S86" i="3"/>
  <c r="R86" i="3"/>
  <c r="Q78" i="3"/>
  <c r="O77" i="3"/>
  <c r="N78" i="3"/>
  <c r="M21" i="2"/>
  <c r="N21" i="2" s="1"/>
  <c r="P21" i="2" s="1"/>
  <c r="N70" i="2"/>
  <c r="P70" i="2" s="1"/>
  <c r="Q82" i="2"/>
  <c r="Q142" i="2" s="1"/>
  <c r="P85" i="2"/>
  <c r="N5" i="2"/>
  <c r="P6" i="2"/>
  <c r="M17" i="2"/>
  <c r="N17" i="2" s="1"/>
  <c r="P17" i="2" s="1"/>
  <c r="M95" i="2"/>
  <c r="M94" i="2" s="1"/>
  <c r="N134" i="2"/>
  <c r="M133" i="2"/>
  <c r="J4" i="2"/>
  <c r="M80" i="2"/>
  <c r="N81" i="2"/>
  <c r="P81" i="2" s="1"/>
  <c r="N51" i="2"/>
  <c r="P51" i="2" s="1"/>
  <c r="M50" i="2"/>
  <c r="N50" i="2" s="1"/>
  <c r="P50" i="2" s="1"/>
  <c r="M87" i="2"/>
  <c r="N88" i="2"/>
  <c r="P88" i="2" s="1"/>
  <c r="M55" i="2"/>
  <c r="N55" i="2" s="1"/>
  <c r="P55" i="2" s="1"/>
  <c r="N56" i="2"/>
  <c r="P56" i="2" s="1"/>
  <c r="N112" i="2"/>
  <c r="M37" i="2"/>
  <c r="N39" i="2"/>
  <c r="M63" i="2"/>
  <c r="N64" i="2"/>
  <c r="P64" i="2" s="1"/>
  <c r="M107" i="2"/>
  <c r="N108" i="2"/>
  <c r="P108" i="2" s="1"/>
  <c r="M123" i="2"/>
  <c r="N123" i="2" s="1"/>
  <c r="P123" i="2" s="1"/>
  <c r="N124" i="2"/>
  <c r="P124" i="2" s="1"/>
  <c r="M27" i="2"/>
  <c r="N28" i="2"/>
  <c r="P28" i="2" s="1"/>
  <c r="M11" i="2"/>
  <c r="N12" i="2"/>
  <c r="P12" i="2" s="1"/>
  <c r="E142" i="2"/>
  <c r="F142" i="2"/>
  <c r="K83" i="2"/>
  <c r="L84" i="2"/>
  <c r="H83" i="2"/>
  <c r="H82" i="2" s="1"/>
  <c r="H142" i="2" s="1"/>
  <c r="N77" i="3" l="1"/>
  <c r="O143" i="3"/>
  <c r="N143" i="3" s="1"/>
  <c r="R5" i="3"/>
  <c r="P143" i="3"/>
  <c r="Q77" i="3"/>
  <c r="S78" i="3"/>
  <c r="R78" i="3"/>
  <c r="M91" i="2"/>
  <c r="N95" i="2"/>
  <c r="M109" i="2"/>
  <c r="N133" i="2"/>
  <c r="P133" i="2" s="1"/>
  <c r="P134" i="2"/>
  <c r="P112" i="2"/>
  <c r="N111" i="2"/>
  <c r="P5" i="2"/>
  <c r="M26" i="2"/>
  <c r="N26" i="2" s="1"/>
  <c r="P26" i="2" s="1"/>
  <c r="N27" i="2"/>
  <c r="P27" i="2" s="1"/>
  <c r="N107" i="2"/>
  <c r="P107" i="2" s="1"/>
  <c r="M36" i="2"/>
  <c r="N37" i="2"/>
  <c r="P37" i="2" s="1"/>
  <c r="M49" i="2"/>
  <c r="N49" i="2" s="1"/>
  <c r="P49" i="2" s="1"/>
  <c r="N11" i="2"/>
  <c r="P11" i="2" s="1"/>
  <c r="M59" i="2"/>
  <c r="N59" i="2" s="1"/>
  <c r="P59" i="2" s="1"/>
  <c r="N63" i="2"/>
  <c r="P63" i="2" s="1"/>
  <c r="M84" i="2"/>
  <c r="N87" i="2"/>
  <c r="M68" i="2"/>
  <c r="N68" i="2" s="1"/>
  <c r="P68" i="2" s="1"/>
  <c r="N80" i="2"/>
  <c r="P80" i="2" s="1"/>
  <c r="K82" i="2"/>
  <c r="K142" i="2" s="1"/>
  <c r="L83" i="2"/>
  <c r="J83" i="2"/>
  <c r="J82" i="2" s="1"/>
  <c r="S77" i="3" l="1"/>
  <c r="R77" i="3"/>
  <c r="Q143" i="3"/>
  <c r="R143" i="3" s="1"/>
  <c r="N110" i="2"/>
  <c r="P111" i="2"/>
  <c r="P87" i="2"/>
  <c r="N84" i="2"/>
  <c r="N94" i="2"/>
  <c r="N91" i="2" s="1"/>
  <c r="P95" i="2"/>
  <c r="M35" i="2"/>
  <c r="N36" i="2"/>
  <c r="P36" i="2" s="1"/>
  <c r="J142" i="2"/>
  <c r="L82" i="2"/>
  <c r="L142" i="2" s="1"/>
  <c r="P84" i="2" l="1"/>
  <c r="P94" i="2"/>
  <c r="P91" i="2"/>
  <c r="N109" i="2"/>
  <c r="P109" i="2" s="1"/>
  <c r="P110" i="2"/>
  <c r="N35" i="2"/>
  <c r="M4" i="2"/>
  <c r="M83" i="2"/>
  <c r="P35" i="2" l="1"/>
  <c r="N4" i="2"/>
  <c r="P4" i="2" s="1"/>
  <c r="N83" i="2"/>
  <c r="M82" i="2"/>
  <c r="N82" i="2" l="1"/>
  <c r="P82" i="2" s="1"/>
  <c r="P83" i="2"/>
  <c r="M142" i="2"/>
  <c r="N142" i="2" l="1"/>
  <c r="P142" i="2" s="1"/>
  <c r="C114" i="1" l="1"/>
  <c r="C95" i="1"/>
  <c r="O95" i="1"/>
  <c r="C170" i="1"/>
  <c r="C157" i="1"/>
  <c r="C167" i="1" s="1"/>
  <c r="C155" i="1"/>
  <c r="C153" i="1"/>
  <c r="C148" i="1" s="1"/>
  <c r="C149" i="1"/>
  <c r="C146" i="1"/>
  <c r="C144" i="1"/>
  <c r="C142" i="1"/>
  <c r="C129" i="1"/>
  <c r="C128" i="1"/>
  <c r="C126" i="1"/>
  <c r="C124" i="1"/>
  <c r="C122" i="1"/>
  <c r="C120" i="1"/>
  <c r="C119" i="1"/>
  <c r="C165" i="1" s="1"/>
  <c r="C113" i="1"/>
  <c r="C111" i="1"/>
  <c r="C109" i="1"/>
  <c r="C107" i="1"/>
  <c r="C103" i="1"/>
  <c r="C102" i="1"/>
  <c r="C96" i="1"/>
  <c r="C93" i="1"/>
  <c r="C90" i="1" s="1"/>
  <c r="C91" i="1"/>
  <c r="C86" i="1"/>
  <c r="C83" i="1"/>
  <c r="C80" i="1"/>
  <c r="C74" i="1"/>
  <c r="C69" i="1" s="1"/>
  <c r="C70" i="1"/>
  <c r="C66" i="1"/>
  <c r="C65" i="1"/>
  <c r="C61" i="1" s="1"/>
  <c r="C59" i="1"/>
  <c r="C58" i="1"/>
  <c r="C57" i="1"/>
  <c r="C52" i="1"/>
  <c r="C51" i="1"/>
  <c r="C49" i="1"/>
  <c r="C48" i="1"/>
  <c r="C46" i="1"/>
  <c r="C45" i="1"/>
  <c r="C43" i="1"/>
  <c r="C40" i="1"/>
  <c r="C39" i="1" s="1"/>
  <c r="C38" i="1" s="1"/>
  <c r="C36" i="1"/>
  <c r="C35" i="1"/>
  <c r="C32" i="1" s="1"/>
  <c r="C33" i="1"/>
  <c r="C30" i="1"/>
  <c r="C29" i="1"/>
  <c r="C27" i="1"/>
  <c r="C24" i="1"/>
  <c r="C21" i="1"/>
  <c r="C20" i="1"/>
  <c r="C15" i="1"/>
  <c r="C14" i="1"/>
  <c r="C9" i="1"/>
  <c r="C8" i="1"/>
  <c r="C164" i="1" l="1"/>
  <c r="C7" i="1"/>
  <c r="C163" i="1"/>
  <c r="C162" i="1"/>
  <c r="C89" i="1"/>
  <c r="C88" i="1" s="1"/>
  <c r="C172" i="1" s="1"/>
  <c r="C173" i="1"/>
  <c r="C166" i="1"/>
  <c r="V13" i="1"/>
  <c r="V10" i="1"/>
  <c r="E86" i="1"/>
  <c r="G86" i="1"/>
  <c r="I86" i="1"/>
  <c r="K86" i="1"/>
  <c r="L62" i="1"/>
  <c r="L63" i="1"/>
  <c r="L64" i="1"/>
  <c r="L76" i="1"/>
  <c r="L77" i="1"/>
  <c r="L78" i="1"/>
  <c r="L79" i="1"/>
  <c r="L98" i="1"/>
  <c r="L99" i="1"/>
  <c r="L100" i="1"/>
  <c r="L101" i="1"/>
  <c r="L105" i="1"/>
  <c r="L106" i="1"/>
  <c r="L118" i="1"/>
  <c r="L151" i="1"/>
  <c r="L152" i="1"/>
  <c r="E8" i="1"/>
  <c r="G8" i="1"/>
  <c r="I8" i="1"/>
  <c r="X173" i="1"/>
  <c r="W158" i="1"/>
  <c r="V158" i="1"/>
  <c r="F158" i="1"/>
  <c r="H158" i="1" s="1"/>
  <c r="O157" i="1"/>
  <c r="K157" i="1"/>
  <c r="I157" i="1"/>
  <c r="G157" i="1"/>
  <c r="F157" i="1"/>
  <c r="E157" i="1"/>
  <c r="D157" i="1"/>
  <c r="W156" i="1"/>
  <c r="V156" i="1"/>
  <c r="H156" i="1"/>
  <c r="H155" i="1" s="1"/>
  <c r="O155" i="1"/>
  <c r="K155" i="1"/>
  <c r="I155" i="1"/>
  <c r="G155" i="1"/>
  <c r="F155" i="1"/>
  <c r="E155" i="1"/>
  <c r="D155" i="1"/>
  <c r="V154" i="1"/>
  <c r="H154" i="1"/>
  <c r="J154" i="1" s="1"/>
  <c r="O153" i="1"/>
  <c r="O166" i="1" s="1"/>
  <c r="K153" i="1"/>
  <c r="K166" i="1" s="1"/>
  <c r="I153" i="1"/>
  <c r="I166" i="1" s="1"/>
  <c r="G153" i="1"/>
  <c r="G166" i="1" s="1"/>
  <c r="F153" i="1"/>
  <c r="F166" i="1" s="1"/>
  <c r="E153" i="1"/>
  <c r="E166" i="1" s="1"/>
  <c r="D153" i="1"/>
  <c r="D166" i="1" s="1"/>
  <c r="W152" i="1"/>
  <c r="V152" i="1"/>
  <c r="W151" i="1"/>
  <c r="W150" i="1"/>
  <c r="V150" i="1"/>
  <c r="K150" i="1"/>
  <c r="H150" i="1"/>
  <c r="H149" i="1" s="1"/>
  <c r="F150" i="1"/>
  <c r="O149" i="1"/>
  <c r="K149" i="1"/>
  <c r="K167" i="1" s="1"/>
  <c r="I149" i="1"/>
  <c r="I148" i="1" s="1"/>
  <c r="G149" i="1"/>
  <c r="G167" i="1" s="1"/>
  <c r="F149" i="1"/>
  <c r="F148" i="1" s="1"/>
  <c r="E149" i="1"/>
  <c r="E148" i="1" s="1"/>
  <c r="D149" i="1"/>
  <c r="O148" i="1"/>
  <c r="V147" i="1"/>
  <c r="H147" i="1"/>
  <c r="H146" i="1" s="1"/>
  <c r="F147" i="1"/>
  <c r="O146" i="1"/>
  <c r="V146" i="1" s="1"/>
  <c r="K146" i="1"/>
  <c r="I146" i="1"/>
  <c r="G146" i="1"/>
  <c r="F146" i="1"/>
  <c r="E146" i="1"/>
  <c r="W145" i="1"/>
  <c r="V145" i="1"/>
  <c r="K145" i="1"/>
  <c r="K144" i="1" s="1"/>
  <c r="G145" i="1"/>
  <c r="F145" i="1"/>
  <c r="H145" i="1" s="1"/>
  <c r="O144" i="1"/>
  <c r="I144" i="1"/>
  <c r="G144" i="1"/>
  <c r="E144" i="1"/>
  <c r="D144" i="1"/>
  <c r="W143" i="1"/>
  <c r="V143" i="1"/>
  <c r="F143" i="1"/>
  <c r="H143" i="1" s="1"/>
  <c r="O142" i="1"/>
  <c r="K142" i="1"/>
  <c r="I142" i="1"/>
  <c r="G142" i="1"/>
  <c r="F142" i="1"/>
  <c r="E142" i="1"/>
  <c r="D142" i="1"/>
  <c r="W142" i="1"/>
  <c r="V141" i="1"/>
  <c r="F141" i="1"/>
  <c r="H141" i="1" s="1"/>
  <c r="J141" i="1" s="1"/>
  <c r="W140" i="1"/>
  <c r="V140" i="1"/>
  <c r="F140" i="1"/>
  <c r="H140" i="1" s="1"/>
  <c r="J140" i="1" s="1"/>
  <c r="T140" i="1" s="1"/>
  <c r="W139" i="1"/>
  <c r="V139" i="1"/>
  <c r="F139" i="1"/>
  <c r="H139" i="1" s="1"/>
  <c r="J139" i="1" s="1"/>
  <c r="W138" i="1"/>
  <c r="V138" i="1"/>
  <c r="F138" i="1"/>
  <c r="H138" i="1" s="1"/>
  <c r="J138" i="1" s="1"/>
  <c r="M138" i="1" s="1"/>
  <c r="W137" i="1"/>
  <c r="V137" i="1"/>
  <c r="F137" i="1"/>
  <c r="H137" i="1" s="1"/>
  <c r="J137" i="1" s="1"/>
  <c r="W136" i="1"/>
  <c r="V136" i="1"/>
  <c r="F136" i="1"/>
  <c r="H136" i="1" s="1"/>
  <c r="J136" i="1" s="1"/>
  <c r="W135" i="1"/>
  <c r="V135" i="1"/>
  <c r="F135" i="1"/>
  <c r="H135" i="1" s="1"/>
  <c r="J135" i="1" s="1"/>
  <c r="W134" i="1"/>
  <c r="V134" i="1"/>
  <c r="F134" i="1"/>
  <c r="H134" i="1" s="1"/>
  <c r="J134" i="1" s="1"/>
  <c r="W133" i="1"/>
  <c r="V133" i="1"/>
  <c r="H133" i="1"/>
  <c r="J133" i="1" s="1"/>
  <c r="T133" i="1" s="1"/>
  <c r="F133" i="1"/>
  <c r="W132" i="1"/>
  <c r="V132" i="1"/>
  <c r="F132" i="1"/>
  <c r="H132" i="1" s="1"/>
  <c r="J132" i="1" s="1"/>
  <c r="T132" i="1" s="1"/>
  <c r="W131" i="1"/>
  <c r="V131" i="1"/>
  <c r="F131" i="1"/>
  <c r="H131" i="1" s="1"/>
  <c r="J131" i="1" s="1"/>
  <c r="W130" i="1"/>
  <c r="V130" i="1"/>
  <c r="H130" i="1"/>
  <c r="H129" i="1" s="1"/>
  <c r="H128" i="1" s="1"/>
  <c r="F130" i="1"/>
  <c r="O129" i="1"/>
  <c r="K129" i="1"/>
  <c r="I129" i="1"/>
  <c r="G129" i="1"/>
  <c r="E129" i="1"/>
  <c r="E128" i="1" s="1"/>
  <c r="D129" i="1"/>
  <c r="O128" i="1"/>
  <c r="K128" i="1"/>
  <c r="I128" i="1"/>
  <c r="G128" i="1"/>
  <c r="D128" i="1"/>
  <c r="W127" i="1"/>
  <c r="V127" i="1"/>
  <c r="K127" i="1"/>
  <c r="F127" i="1"/>
  <c r="H127" i="1" s="1"/>
  <c r="H126" i="1" s="1"/>
  <c r="O126" i="1"/>
  <c r="K126" i="1"/>
  <c r="I126" i="1"/>
  <c r="G126" i="1"/>
  <c r="F126" i="1"/>
  <c r="E126" i="1"/>
  <c r="D126" i="1"/>
  <c r="W125" i="1"/>
  <c r="V125" i="1"/>
  <c r="F125" i="1"/>
  <c r="O124" i="1"/>
  <c r="K124" i="1"/>
  <c r="I124" i="1"/>
  <c r="G124" i="1"/>
  <c r="E124" i="1"/>
  <c r="D124" i="1"/>
  <c r="V124" i="1"/>
  <c r="V123" i="1"/>
  <c r="F123" i="1"/>
  <c r="H123" i="1" s="1"/>
  <c r="J123" i="1" s="1"/>
  <c r="J122" i="1" s="1"/>
  <c r="T122" i="1" s="1"/>
  <c r="O122" i="1"/>
  <c r="K122" i="1"/>
  <c r="I122" i="1"/>
  <c r="H122" i="1"/>
  <c r="G122" i="1"/>
  <c r="F122" i="1"/>
  <c r="E122" i="1"/>
  <c r="D122" i="1"/>
  <c r="D119" i="1" s="1"/>
  <c r="D165" i="1" s="1"/>
  <c r="V121" i="1"/>
  <c r="F121" i="1"/>
  <c r="O120" i="1"/>
  <c r="K120" i="1"/>
  <c r="K119" i="1" s="1"/>
  <c r="K165" i="1" s="1"/>
  <c r="I120" i="1"/>
  <c r="I119" i="1" s="1"/>
  <c r="G120" i="1"/>
  <c r="G119" i="1" s="1"/>
  <c r="G165" i="1" s="1"/>
  <c r="E120" i="1"/>
  <c r="E119" i="1" s="1"/>
  <c r="D120" i="1"/>
  <c r="W118" i="1"/>
  <c r="V118" i="1"/>
  <c r="W117" i="1"/>
  <c r="V117" i="1"/>
  <c r="H117" i="1"/>
  <c r="J117" i="1" s="1"/>
  <c r="T117" i="1" s="1"/>
  <c r="W116" i="1"/>
  <c r="V116" i="1"/>
  <c r="F116" i="1"/>
  <c r="H116" i="1" s="1"/>
  <c r="J116" i="1" s="1"/>
  <c r="T116" i="1" s="1"/>
  <c r="V115" i="1"/>
  <c r="F115" i="1"/>
  <c r="F114" i="1" s="1"/>
  <c r="O114" i="1"/>
  <c r="W114" i="1" s="1"/>
  <c r="K114" i="1"/>
  <c r="I114" i="1"/>
  <c r="I113" i="1" s="1"/>
  <c r="G114" i="1"/>
  <c r="G113" i="1" s="1"/>
  <c r="E114" i="1"/>
  <c r="K113" i="1"/>
  <c r="E113" i="1"/>
  <c r="F113" i="1" s="1"/>
  <c r="V112" i="1"/>
  <c r="G112" i="1"/>
  <c r="O111" i="1"/>
  <c r="V111" i="1" s="1"/>
  <c r="N111" i="1"/>
  <c r="K111" i="1"/>
  <c r="I111" i="1"/>
  <c r="V110" i="1"/>
  <c r="T110" i="1"/>
  <c r="M110" i="1"/>
  <c r="L110" i="1" s="1"/>
  <c r="J110" i="1"/>
  <c r="T109" i="1"/>
  <c r="O109" i="1"/>
  <c r="V109" i="1" s="1"/>
  <c r="K109" i="1"/>
  <c r="J109" i="1"/>
  <c r="I109" i="1"/>
  <c r="H109" i="1"/>
  <c r="G108" i="1"/>
  <c r="K107" i="1"/>
  <c r="I107" i="1"/>
  <c r="W106" i="1"/>
  <c r="V106" i="1"/>
  <c r="W105" i="1"/>
  <c r="V105" i="1"/>
  <c r="W104" i="1"/>
  <c r="V104" i="1"/>
  <c r="G104" i="1"/>
  <c r="F104" i="1"/>
  <c r="H104" i="1" s="1"/>
  <c r="H103" i="1" s="1"/>
  <c r="H102" i="1" s="1"/>
  <c r="O103" i="1"/>
  <c r="O102" i="1" s="1"/>
  <c r="N103" i="1"/>
  <c r="N102" i="1" s="1"/>
  <c r="K103" i="1"/>
  <c r="K102" i="1" s="1"/>
  <c r="K95" i="1" s="1"/>
  <c r="I103" i="1"/>
  <c r="I102" i="1" s="1"/>
  <c r="I95" i="1" s="1"/>
  <c r="G103" i="1"/>
  <c r="G102" i="1" s="1"/>
  <c r="G95" i="1" s="1"/>
  <c r="E103" i="1"/>
  <c r="E102" i="1" s="1"/>
  <c r="E95" i="1" s="1"/>
  <c r="D103" i="1"/>
  <c r="D102" i="1"/>
  <c r="D95" i="1" s="1"/>
  <c r="D164" i="1" s="1"/>
  <c r="W101" i="1"/>
  <c r="V101" i="1"/>
  <c r="V100" i="1"/>
  <c r="W99" i="1"/>
  <c r="V99" i="1"/>
  <c r="W98" i="1"/>
  <c r="H97" i="1"/>
  <c r="K96" i="1"/>
  <c r="I96" i="1"/>
  <c r="G96" i="1"/>
  <c r="F96" i="1"/>
  <c r="E96" i="1"/>
  <c r="W94" i="1"/>
  <c r="V94" i="1"/>
  <c r="J94" i="1"/>
  <c r="T94" i="1" s="1"/>
  <c r="F94" i="1"/>
  <c r="H94" i="1" s="1"/>
  <c r="O93" i="1"/>
  <c r="V93" i="1" s="1"/>
  <c r="K93" i="1"/>
  <c r="I93" i="1"/>
  <c r="H93" i="1"/>
  <c r="G93" i="1"/>
  <c r="F93" i="1"/>
  <c r="E93" i="1"/>
  <c r="D93" i="1"/>
  <c r="W92" i="1"/>
  <c r="V92" i="1"/>
  <c r="F92" i="1"/>
  <c r="F91" i="1" s="1"/>
  <c r="F90" i="1" s="1"/>
  <c r="O91" i="1"/>
  <c r="K91" i="1"/>
  <c r="K90" i="1" s="1"/>
  <c r="I91" i="1"/>
  <c r="I90" i="1" s="1"/>
  <c r="G91" i="1"/>
  <c r="G90" i="1" s="1"/>
  <c r="E91" i="1"/>
  <c r="E90" i="1" s="1"/>
  <c r="D91" i="1"/>
  <c r="D90" i="1" s="1"/>
  <c r="W91" i="1"/>
  <c r="O90" i="1"/>
  <c r="W87" i="1"/>
  <c r="V87" i="1"/>
  <c r="Q87" i="1"/>
  <c r="F87" i="1"/>
  <c r="F86" i="1" s="1"/>
  <c r="S86" i="1"/>
  <c r="Q86" i="1"/>
  <c r="P86" i="1"/>
  <c r="O86" i="1"/>
  <c r="D86" i="1"/>
  <c r="W85" i="1"/>
  <c r="V85" i="1"/>
  <c r="Q85" i="1"/>
  <c r="F85" i="1"/>
  <c r="H85" i="1" s="1"/>
  <c r="J85" i="1" s="1"/>
  <c r="W84" i="1"/>
  <c r="V84" i="1"/>
  <c r="M84" i="1"/>
  <c r="U84" i="1" s="1"/>
  <c r="O83" i="1"/>
  <c r="K83" i="1"/>
  <c r="J83" i="1"/>
  <c r="I83" i="1"/>
  <c r="H83" i="1"/>
  <c r="G83" i="1"/>
  <c r="F83" i="1"/>
  <c r="E83" i="1"/>
  <c r="D83" i="1"/>
  <c r="W83" i="1"/>
  <c r="W82" i="1"/>
  <c r="V82" i="1"/>
  <c r="Q82" i="1"/>
  <c r="H82" i="1"/>
  <c r="J82" i="1" s="1"/>
  <c r="M82" i="1" s="1"/>
  <c r="L82" i="1" s="1"/>
  <c r="F82" i="1"/>
  <c r="W81" i="1"/>
  <c r="V81" i="1"/>
  <c r="Q81" i="1"/>
  <c r="Q80" i="1" s="1"/>
  <c r="F81" i="1"/>
  <c r="H81" i="1" s="1"/>
  <c r="J81" i="1" s="1"/>
  <c r="R81" i="1" s="1"/>
  <c r="R80" i="1" s="1"/>
  <c r="S80" i="1"/>
  <c r="P80" i="1"/>
  <c r="O80" i="1"/>
  <c r="K80" i="1"/>
  <c r="D80" i="1"/>
  <c r="F80" i="1" s="1"/>
  <c r="H80" i="1" s="1"/>
  <c r="J80" i="1" s="1"/>
  <c r="W79" i="1"/>
  <c r="V79" i="1"/>
  <c r="V76" i="1"/>
  <c r="V75" i="1"/>
  <c r="U75" i="1"/>
  <c r="T75" i="1"/>
  <c r="R75" i="1"/>
  <c r="Q75" i="1"/>
  <c r="N75" i="1"/>
  <c r="N74" i="1" s="1"/>
  <c r="M75" i="1"/>
  <c r="L75" i="1" s="1"/>
  <c r="O74" i="1"/>
  <c r="K74" i="1"/>
  <c r="J74" i="1"/>
  <c r="T74" i="1" s="1"/>
  <c r="I74" i="1"/>
  <c r="H74" i="1"/>
  <c r="G74" i="1"/>
  <c r="F74" i="1"/>
  <c r="E74" i="1"/>
  <c r="D74" i="1"/>
  <c r="W73" i="1"/>
  <c r="V73" i="1"/>
  <c r="Q73" i="1"/>
  <c r="F73" i="1"/>
  <c r="H73" i="1" s="1"/>
  <c r="J73" i="1" s="1"/>
  <c r="V72" i="1"/>
  <c r="Q72" i="1"/>
  <c r="F72" i="1"/>
  <c r="H72" i="1" s="1"/>
  <c r="J72" i="1" s="1"/>
  <c r="W71" i="1"/>
  <c r="V71" i="1"/>
  <c r="Q71" i="1"/>
  <c r="F71" i="1"/>
  <c r="H71" i="1" s="1"/>
  <c r="J71" i="1" s="1"/>
  <c r="S70" i="1"/>
  <c r="S69" i="1" s="1"/>
  <c r="P70" i="1"/>
  <c r="P69" i="1" s="1"/>
  <c r="O70" i="1"/>
  <c r="V70" i="1" s="1"/>
  <c r="K70" i="1"/>
  <c r="K69" i="1" s="1"/>
  <c r="D70" i="1"/>
  <c r="F70" i="1" s="1"/>
  <c r="H70" i="1" s="1"/>
  <c r="J70" i="1" s="1"/>
  <c r="W68" i="1"/>
  <c r="V68" i="1"/>
  <c r="Q68" i="1"/>
  <c r="F68" i="1"/>
  <c r="H68" i="1" s="1"/>
  <c r="J68" i="1" s="1"/>
  <c r="W67" i="1"/>
  <c r="V67" i="1"/>
  <c r="Q67" i="1"/>
  <c r="F67" i="1"/>
  <c r="H67" i="1" s="1"/>
  <c r="J67" i="1" s="1"/>
  <c r="S66" i="1"/>
  <c r="S65" i="1" s="1"/>
  <c r="S61" i="1" s="1"/>
  <c r="P66" i="1"/>
  <c r="O66" i="1"/>
  <c r="W66" i="1" s="1"/>
  <c r="K66" i="1"/>
  <c r="D66" i="1"/>
  <c r="F66" i="1" s="1"/>
  <c r="H66" i="1" s="1"/>
  <c r="J66" i="1" s="1"/>
  <c r="P65" i="1"/>
  <c r="O65" i="1"/>
  <c r="V65" i="1" s="1"/>
  <c r="K65" i="1"/>
  <c r="W64" i="1"/>
  <c r="V64" i="1"/>
  <c r="W63" i="1"/>
  <c r="V63" i="1"/>
  <c r="V62" i="1"/>
  <c r="P61" i="1"/>
  <c r="O61" i="1"/>
  <c r="K61" i="1"/>
  <c r="W60" i="1"/>
  <c r="V60" i="1"/>
  <c r="Q60" i="1"/>
  <c r="F60" i="1"/>
  <c r="H60" i="1" s="1"/>
  <c r="J60" i="1" s="1"/>
  <c r="S59" i="1"/>
  <c r="Q59" i="1"/>
  <c r="P59" i="1"/>
  <c r="O59" i="1"/>
  <c r="K59" i="1"/>
  <c r="H59" i="1"/>
  <c r="J59" i="1" s="1"/>
  <c r="D59" i="1"/>
  <c r="F59" i="1" s="1"/>
  <c r="S58" i="1"/>
  <c r="S57" i="1" s="1"/>
  <c r="Q58" i="1"/>
  <c r="Q57" i="1" s="1"/>
  <c r="P58" i="1"/>
  <c r="O58" i="1"/>
  <c r="K58" i="1"/>
  <c r="F58" i="1"/>
  <c r="H58" i="1" s="1"/>
  <c r="J58" i="1" s="1"/>
  <c r="D58" i="1"/>
  <c r="P57" i="1"/>
  <c r="K57" i="1"/>
  <c r="D57" i="1"/>
  <c r="F57" i="1" s="1"/>
  <c r="H57" i="1" s="1"/>
  <c r="J57" i="1" s="1"/>
  <c r="W56" i="1"/>
  <c r="V56" i="1"/>
  <c r="S56" i="1"/>
  <c r="Q56" i="1"/>
  <c r="F56" i="1"/>
  <c r="H56" i="1" s="1"/>
  <c r="J56" i="1" s="1"/>
  <c r="M56" i="1" s="1"/>
  <c r="W55" i="1"/>
  <c r="V55" i="1"/>
  <c r="S55" i="1"/>
  <c r="S52" i="1" s="1"/>
  <c r="S51" i="1" s="1"/>
  <c r="Q55" i="1"/>
  <c r="R55" i="1" s="1"/>
  <c r="F55" i="1"/>
  <c r="H55" i="1" s="1"/>
  <c r="J55" i="1" s="1"/>
  <c r="M55" i="1" s="1"/>
  <c r="W54" i="1"/>
  <c r="V54" i="1"/>
  <c r="Q54" i="1"/>
  <c r="F54" i="1"/>
  <c r="H54" i="1" s="1"/>
  <c r="J54" i="1" s="1"/>
  <c r="W53" i="1"/>
  <c r="V53" i="1"/>
  <c r="Q53" i="1"/>
  <c r="F53" i="1"/>
  <c r="H53" i="1" s="1"/>
  <c r="J53" i="1" s="1"/>
  <c r="M53" i="1" s="1"/>
  <c r="L53" i="1" s="1"/>
  <c r="P52" i="1"/>
  <c r="P51" i="1" s="1"/>
  <c r="O52" i="1"/>
  <c r="K52" i="1"/>
  <c r="K51" i="1" s="1"/>
  <c r="F52" i="1"/>
  <c r="H52" i="1" s="1"/>
  <c r="J52" i="1" s="1"/>
  <c r="D52" i="1"/>
  <c r="W52" i="1"/>
  <c r="I51" i="1"/>
  <c r="G51" i="1"/>
  <c r="E51" i="1"/>
  <c r="D51" i="1"/>
  <c r="W50" i="1"/>
  <c r="V50" i="1"/>
  <c r="Q50" i="1"/>
  <c r="F50" i="1"/>
  <c r="H50" i="1" s="1"/>
  <c r="J50" i="1" s="1"/>
  <c r="T50" i="1" s="1"/>
  <c r="T49" i="1" s="1"/>
  <c r="T48" i="1" s="1"/>
  <c r="S49" i="1"/>
  <c r="S48" i="1" s="1"/>
  <c r="P49" i="1"/>
  <c r="O49" i="1"/>
  <c r="W49" i="1" s="1"/>
  <c r="K49" i="1"/>
  <c r="K48" i="1" s="1"/>
  <c r="D49" i="1"/>
  <c r="D48" i="1" s="1"/>
  <c r="F48" i="1" s="1"/>
  <c r="H48" i="1" s="1"/>
  <c r="J48" i="1" s="1"/>
  <c r="P48" i="1"/>
  <c r="V47" i="1"/>
  <c r="Q47" i="1"/>
  <c r="H47" i="1"/>
  <c r="J47" i="1" s="1"/>
  <c r="M47" i="1" s="1"/>
  <c r="L47" i="1" s="1"/>
  <c r="F47" i="1"/>
  <c r="V46" i="1"/>
  <c r="S46" i="1"/>
  <c r="P46" i="1"/>
  <c r="P45" i="1" s="1"/>
  <c r="O46" i="1"/>
  <c r="K46" i="1"/>
  <c r="K45" i="1" s="1"/>
  <c r="D46" i="1"/>
  <c r="F46" i="1" s="1"/>
  <c r="H46" i="1" s="1"/>
  <c r="J46" i="1" s="1"/>
  <c r="S45" i="1"/>
  <c r="O45" i="1"/>
  <c r="V45" i="1" s="1"/>
  <c r="W44" i="1"/>
  <c r="V44" i="1"/>
  <c r="Q44" i="1"/>
  <c r="Q43" i="1" s="1"/>
  <c r="F44" i="1"/>
  <c r="H44" i="1" s="1"/>
  <c r="J44" i="1" s="1"/>
  <c r="R44" i="1" s="1"/>
  <c r="R43" i="1" s="1"/>
  <c r="S43" i="1"/>
  <c r="P43" i="1"/>
  <c r="P39" i="1" s="1"/>
  <c r="O43" i="1"/>
  <c r="V43" i="1" s="1"/>
  <c r="K43" i="1"/>
  <c r="D43" i="1"/>
  <c r="F43" i="1" s="1"/>
  <c r="H43" i="1" s="1"/>
  <c r="J43" i="1" s="1"/>
  <c r="W42" i="1"/>
  <c r="V42" i="1"/>
  <c r="Q42" i="1"/>
  <c r="J42" i="1"/>
  <c r="F42" i="1"/>
  <c r="H42" i="1" s="1"/>
  <c r="W41" i="1"/>
  <c r="V41" i="1"/>
  <c r="Q41" i="1"/>
  <c r="F41" i="1"/>
  <c r="H41" i="1" s="1"/>
  <c r="J41" i="1" s="1"/>
  <c r="S40" i="1"/>
  <c r="Q40" i="1"/>
  <c r="P40" i="1"/>
  <c r="O40" i="1"/>
  <c r="K40" i="1"/>
  <c r="F40" i="1"/>
  <c r="H40" i="1" s="1"/>
  <c r="J40" i="1" s="1"/>
  <c r="D40" i="1"/>
  <c r="K39" i="1"/>
  <c r="D39" i="1"/>
  <c r="F39" i="1" s="1"/>
  <c r="H39" i="1" s="1"/>
  <c r="J39" i="1" s="1"/>
  <c r="I38" i="1"/>
  <c r="G38" i="1"/>
  <c r="E38" i="1"/>
  <c r="W37" i="1"/>
  <c r="V37" i="1"/>
  <c r="M37" i="1"/>
  <c r="O36" i="1"/>
  <c r="V36" i="1" s="1"/>
  <c r="K36" i="1"/>
  <c r="J36" i="1"/>
  <c r="J35" i="1" s="1"/>
  <c r="I36" i="1"/>
  <c r="I35" i="1" s="1"/>
  <c r="I32" i="1" s="1"/>
  <c r="H36" i="1"/>
  <c r="H35" i="1" s="1"/>
  <c r="G36" i="1"/>
  <c r="F36" i="1"/>
  <c r="F35" i="1" s="1"/>
  <c r="E36" i="1"/>
  <c r="E35" i="1" s="1"/>
  <c r="E32" i="1" s="1"/>
  <c r="D36" i="1"/>
  <c r="D35" i="1" s="1"/>
  <c r="K35" i="1"/>
  <c r="K32" i="1" s="1"/>
  <c r="G35" i="1"/>
  <c r="G32" i="1" s="1"/>
  <c r="V34" i="1"/>
  <c r="M34" i="1"/>
  <c r="O33" i="1"/>
  <c r="M33" i="1"/>
  <c r="K33" i="1"/>
  <c r="J33" i="1"/>
  <c r="T33" i="1" s="1"/>
  <c r="I33" i="1"/>
  <c r="H33" i="1"/>
  <c r="H32" i="1" s="1"/>
  <c r="G33" i="1"/>
  <c r="F33" i="1"/>
  <c r="F32" i="1" s="1"/>
  <c r="E33" i="1"/>
  <c r="D33" i="1"/>
  <c r="D32" i="1" s="1"/>
  <c r="W31" i="1"/>
  <c r="V31" i="1"/>
  <c r="Q31" i="1"/>
  <c r="H31" i="1"/>
  <c r="J31" i="1" s="1"/>
  <c r="F31" i="1"/>
  <c r="S30" i="1"/>
  <c r="S29" i="1" s="1"/>
  <c r="Q30" i="1"/>
  <c r="Q29" i="1" s="1"/>
  <c r="P30" i="1"/>
  <c r="O30" i="1"/>
  <c r="K30" i="1"/>
  <c r="K29" i="1" s="1"/>
  <c r="D30" i="1"/>
  <c r="F30" i="1" s="1"/>
  <c r="H30" i="1" s="1"/>
  <c r="J30" i="1" s="1"/>
  <c r="P29" i="1"/>
  <c r="I29" i="1"/>
  <c r="G29" i="1"/>
  <c r="E29" i="1"/>
  <c r="W28" i="1"/>
  <c r="V28" i="1"/>
  <c r="Q28" i="1"/>
  <c r="H28" i="1"/>
  <c r="J28" i="1" s="1"/>
  <c r="F28" i="1"/>
  <c r="S27" i="1"/>
  <c r="Q27" i="1"/>
  <c r="P27" i="1"/>
  <c r="O27" i="1"/>
  <c r="K27" i="1"/>
  <c r="D27" i="1"/>
  <c r="F27" i="1" s="1"/>
  <c r="H27" i="1" s="1"/>
  <c r="J27" i="1" s="1"/>
  <c r="V26" i="1"/>
  <c r="T26" i="1"/>
  <c r="Q26" i="1"/>
  <c r="Q24" i="1" s="1"/>
  <c r="M26" i="1"/>
  <c r="L26" i="1" s="1"/>
  <c r="W25" i="1"/>
  <c r="V25" i="1"/>
  <c r="Q25" i="1"/>
  <c r="F25" i="1"/>
  <c r="H25" i="1" s="1"/>
  <c r="J25" i="1" s="1"/>
  <c r="S24" i="1"/>
  <c r="P24" i="1"/>
  <c r="O24" i="1"/>
  <c r="K24" i="1"/>
  <c r="D24" i="1"/>
  <c r="F24" i="1" s="1"/>
  <c r="H24" i="1" s="1"/>
  <c r="J24" i="1" s="1"/>
  <c r="W23" i="1"/>
  <c r="V23" i="1"/>
  <c r="Q23" i="1"/>
  <c r="F23" i="1"/>
  <c r="H23" i="1" s="1"/>
  <c r="J23" i="1" s="1"/>
  <c r="W22" i="1"/>
  <c r="V22" i="1"/>
  <c r="Q22" i="1"/>
  <c r="H22" i="1"/>
  <c r="J22" i="1" s="1"/>
  <c r="F22" i="1"/>
  <c r="S21" i="1"/>
  <c r="S20" i="1" s="1"/>
  <c r="Q21" i="1"/>
  <c r="P21" i="1"/>
  <c r="O21" i="1"/>
  <c r="K21" i="1"/>
  <c r="K20" i="1" s="1"/>
  <c r="D21" i="1"/>
  <c r="F21" i="1" s="1"/>
  <c r="H21" i="1" s="1"/>
  <c r="J21" i="1" s="1"/>
  <c r="P20" i="1"/>
  <c r="I20" i="1"/>
  <c r="G20" i="1"/>
  <c r="E20" i="1"/>
  <c r="W19" i="1"/>
  <c r="V19" i="1"/>
  <c r="Q19" i="1"/>
  <c r="F19" i="1"/>
  <c r="H19" i="1" s="1"/>
  <c r="J19" i="1" s="1"/>
  <c r="W18" i="1"/>
  <c r="V18" i="1"/>
  <c r="Q18" i="1"/>
  <c r="F18" i="1"/>
  <c r="H18" i="1" s="1"/>
  <c r="J18" i="1" s="1"/>
  <c r="W17" i="1"/>
  <c r="V17" i="1"/>
  <c r="Q17" i="1"/>
  <c r="H17" i="1"/>
  <c r="J17" i="1" s="1"/>
  <c r="F17" i="1"/>
  <c r="W16" i="1"/>
  <c r="V16" i="1"/>
  <c r="Q16" i="1"/>
  <c r="F16" i="1"/>
  <c r="H16" i="1" s="1"/>
  <c r="J16" i="1" s="1"/>
  <c r="S15" i="1"/>
  <c r="S14" i="1" s="1"/>
  <c r="P15" i="1"/>
  <c r="P14" i="1" s="1"/>
  <c r="O15" i="1"/>
  <c r="W15" i="1" s="1"/>
  <c r="D15" i="1"/>
  <c r="F15" i="1" s="1"/>
  <c r="H15" i="1" s="1"/>
  <c r="J15" i="1" s="1"/>
  <c r="K14" i="1"/>
  <c r="I14" i="1"/>
  <c r="G14" i="1"/>
  <c r="E14" i="1"/>
  <c r="D14" i="1"/>
  <c r="W13" i="1"/>
  <c r="Q13" i="1"/>
  <c r="H13" i="1"/>
  <c r="J13" i="1" s="1"/>
  <c r="F13" i="1"/>
  <c r="W12" i="1"/>
  <c r="V12" i="1"/>
  <c r="Q12" i="1"/>
  <c r="F12" i="1"/>
  <c r="H12" i="1" s="1"/>
  <c r="J12" i="1" s="1"/>
  <c r="W11" i="1"/>
  <c r="V11" i="1"/>
  <c r="S11" i="1"/>
  <c r="S9" i="1" s="1"/>
  <c r="S8" i="1" s="1"/>
  <c r="Q11" i="1"/>
  <c r="F11" i="1"/>
  <c r="H11" i="1" s="1"/>
  <c r="J11" i="1" s="1"/>
  <c r="W10" i="1"/>
  <c r="Q10" i="1"/>
  <c r="F10" i="1"/>
  <c r="H10" i="1" s="1"/>
  <c r="J10" i="1" s="1"/>
  <c r="Q9" i="1"/>
  <c r="Q8" i="1" s="1"/>
  <c r="P9" i="1"/>
  <c r="P8" i="1" s="1"/>
  <c r="O9" i="1"/>
  <c r="K9" i="1"/>
  <c r="K8" i="1" s="1"/>
  <c r="F9" i="1"/>
  <c r="D9" i="1"/>
  <c r="D8" i="1"/>
  <c r="C159" i="1" l="1"/>
  <c r="C161" i="1"/>
  <c r="T41" i="1"/>
  <c r="M41" i="1"/>
  <c r="L41" i="1" s="1"/>
  <c r="R19" i="1"/>
  <c r="R13" i="1"/>
  <c r="F14" i="1"/>
  <c r="O14" i="1"/>
  <c r="V14" i="1" s="1"/>
  <c r="V21" i="1"/>
  <c r="W24" i="1"/>
  <c r="V24" i="1"/>
  <c r="R26" i="1"/>
  <c r="W27" i="1"/>
  <c r="W30" i="1"/>
  <c r="F49" i="1"/>
  <c r="H49" i="1" s="1"/>
  <c r="J49" i="1" s="1"/>
  <c r="N55" i="1"/>
  <c r="L55" i="1"/>
  <c r="M72" i="1"/>
  <c r="L72" i="1" s="1"/>
  <c r="T72" i="1"/>
  <c r="N138" i="1"/>
  <c r="U138" i="1"/>
  <c r="L138" i="1"/>
  <c r="H9" i="1"/>
  <c r="H8" i="1" s="1"/>
  <c r="F8" i="1"/>
  <c r="W9" i="1"/>
  <c r="Q39" i="1"/>
  <c r="D45" i="1"/>
  <c r="F45" i="1" s="1"/>
  <c r="H45" i="1" s="1"/>
  <c r="J45" i="1" s="1"/>
  <c r="R53" i="1"/>
  <c r="N56" i="1"/>
  <c r="L56" i="1"/>
  <c r="T137" i="1"/>
  <c r="M137" i="1"/>
  <c r="L137" i="1" s="1"/>
  <c r="R10" i="1"/>
  <c r="N34" i="1"/>
  <c r="N33" i="1" s="1"/>
  <c r="L34" i="1"/>
  <c r="N37" i="1"/>
  <c r="N36" i="1" s="1"/>
  <c r="N35" i="1" s="1"/>
  <c r="L37" i="1"/>
  <c r="K38" i="1"/>
  <c r="V15" i="1"/>
  <c r="Q20" i="1"/>
  <c r="N26" i="1"/>
  <c r="U26" i="1"/>
  <c r="D29" i="1"/>
  <c r="F29" i="1" s="1"/>
  <c r="H29" i="1" s="1"/>
  <c r="J29" i="1" s="1"/>
  <c r="M36" i="1"/>
  <c r="U37" i="1"/>
  <c r="S39" i="1"/>
  <c r="R41" i="1"/>
  <c r="M68" i="1"/>
  <c r="L68" i="1" s="1"/>
  <c r="T68" i="1"/>
  <c r="M131" i="1"/>
  <c r="N131" i="1" s="1"/>
  <c r="T131" i="1"/>
  <c r="J153" i="1"/>
  <c r="M154" i="1"/>
  <c r="U33" i="1"/>
  <c r="L33" i="1"/>
  <c r="R56" i="1"/>
  <c r="D65" i="1"/>
  <c r="V66" i="1"/>
  <c r="M74" i="1"/>
  <c r="L74" i="1" s="1"/>
  <c r="N84" i="1"/>
  <c r="N83" i="1" s="1"/>
  <c r="J127" i="1"/>
  <c r="T127" i="1" s="1"/>
  <c r="F167" i="1"/>
  <c r="V157" i="1"/>
  <c r="L84" i="1"/>
  <c r="W70" i="1"/>
  <c r="R73" i="1"/>
  <c r="W86" i="1"/>
  <c r="H92" i="1"/>
  <c r="H115" i="1"/>
  <c r="J115" i="1" s="1"/>
  <c r="M117" i="1"/>
  <c r="L117" i="1" s="1"/>
  <c r="V126" i="1"/>
  <c r="W128" i="1"/>
  <c r="W129" i="1"/>
  <c r="J130" i="1"/>
  <c r="M130" i="1" s="1"/>
  <c r="L130" i="1" s="1"/>
  <c r="M140" i="1"/>
  <c r="J147" i="1"/>
  <c r="M147" i="1" s="1"/>
  <c r="L147" i="1" s="1"/>
  <c r="W149" i="1"/>
  <c r="J150" i="1"/>
  <c r="M150" i="1" s="1"/>
  <c r="U150" i="1" s="1"/>
  <c r="H153" i="1"/>
  <c r="H166" i="1" s="1"/>
  <c r="J156" i="1"/>
  <c r="W62" i="1"/>
  <c r="W76" i="1"/>
  <c r="W80" i="1"/>
  <c r="V80" i="1"/>
  <c r="R82" i="1"/>
  <c r="H87" i="1"/>
  <c r="V98" i="1"/>
  <c r="F103" i="1"/>
  <c r="F102" i="1" s="1"/>
  <c r="F95" i="1" s="1"/>
  <c r="W126" i="1"/>
  <c r="V129" i="1"/>
  <c r="M132" i="1"/>
  <c r="L132" i="1" s="1"/>
  <c r="V149" i="1"/>
  <c r="V151" i="1"/>
  <c r="W155" i="1"/>
  <c r="G7" i="1"/>
  <c r="G161" i="1" s="1"/>
  <c r="W59" i="1"/>
  <c r="V59" i="1"/>
  <c r="V90" i="1"/>
  <c r="V102" i="1"/>
  <c r="E165" i="1"/>
  <c r="V153" i="1"/>
  <c r="V155" i="1"/>
  <c r="K148" i="1"/>
  <c r="G148" i="1"/>
  <c r="I7" i="1"/>
  <c r="E7" i="1"/>
  <c r="E161" i="1" s="1"/>
  <c r="F164" i="1"/>
  <c r="I165" i="1"/>
  <c r="W14" i="1"/>
  <c r="V128" i="1"/>
  <c r="M46" i="1"/>
  <c r="U47" i="1"/>
  <c r="N47" i="1"/>
  <c r="N46" i="1" s="1"/>
  <c r="N45" i="1" s="1"/>
  <c r="T67" i="1"/>
  <c r="M67" i="1"/>
  <c r="L67" i="1" s="1"/>
  <c r="R67" i="1"/>
  <c r="T71" i="1"/>
  <c r="T70" i="1" s="1"/>
  <c r="M71" i="1"/>
  <c r="L71" i="1" s="1"/>
  <c r="R71" i="1"/>
  <c r="U82" i="1"/>
  <c r="N82" i="1"/>
  <c r="M10" i="1"/>
  <c r="T10" i="1"/>
  <c r="T11" i="1"/>
  <c r="M11" i="1"/>
  <c r="L11" i="1" s="1"/>
  <c r="R11" i="1"/>
  <c r="H14" i="1"/>
  <c r="T16" i="1"/>
  <c r="M16" i="1"/>
  <c r="L16" i="1" s="1"/>
  <c r="R16" i="1"/>
  <c r="U53" i="1"/>
  <c r="N53" i="1"/>
  <c r="T54" i="1"/>
  <c r="M54" i="1"/>
  <c r="L54" i="1" s="1"/>
  <c r="R54" i="1"/>
  <c r="J9" i="1"/>
  <c r="J8" i="1" s="1"/>
  <c r="R12" i="1"/>
  <c r="T12" i="1"/>
  <c r="M12" i="1"/>
  <c r="L12" i="1" s="1"/>
  <c r="T17" i="1"/>
  <c r="M17" i="1"/>
  <c r="L17" i="1" s="1"/>
  <c r="T23" i="1"/>
  <c r="M23" i="1"/>
  <c r="L23" i="1" s="1"/>
  <c r="R23" i="1"/>
  <c r="T18" i="1"/>
  <c r="M18" i="1"/>
  <c r="L18" i="1" s="1"/>
  <c r="R18" i="1"/>
  <c r="T22" i="1"/>
  <c r="M22" i="1"/>
  <c r="L22" i="1" s="1"/>
  <c r="T25" i="1"/>
  <c r="T24" i="1" s="1"/>
  <c r="M25" i="1"/>
  <c r="L25" i="1" s="1"/>
  <c r="R25" i="1"/>
  <c r="T28" i="1"/>
  <c r="T27" i="1" s="1"/>
  <c r="M28" i="1"/>
  <c r="L28" i="1" s="1"/>
  <c r="T31" i="1"/>
  <c r="T30" i="1" s="1"/>
  <c r="T29" i="1" s="1"/>
  <c r="M31" i="1"/>
  <c r="L31" i="1" s="1"/>
  <c r="T13" i="1"/>
  <c r="M13" i="1"/>
  <c r="L13" i="1" s="1"/>
  <c r="R17" i="1"/>
  <c r="M19" i="1"/>
  <c r="L19" i="1" s="1"/>
  <c r="T19" i="1"/>
  <c r="R22" i="1"/>
  <c r="R21" i="1" s="1"/>
  <c r="R28" i="1"/>
  <c r="R27" i="1" s="1"/>
  <c r="R31" i="1"/>
  <c r="R30" i="1" s="1"/>
  <c r="R29" i="1" s="1"/>
  <c r="T60" i="1"/>
  <c r="M60" i="1"/>
  <c r="L60" i="1" s="1"/>
  <c r="R60" i="1"/>
  <c r="W21" i="1"/>
  <c r="T42" i="1"/>
  <c r="T40" i="1" s="1"/>
  <c r="T39" i="1" s="1"/>
  <c r="M42" i="1"/>
  <c r="R47" i="1"/>
  <c r="R46" i="1" s="1"/>
  <c r="R45" i="1" s="1"/>
  <c r="Q46" i="1"/>
  <c r="Q45" i="1" s="1"/>
  <c r="O8" i="1"/>
  <c r="V9" i="1"/>
  <c r="Q15" i="1"/>
  <c r="Q14" i="1" s="1"/>
  <c r="D20" i="1"/>
  <c r="V27" i="1"/>
  <c r="O29" i="1"/>
  <c r="V30" i="1"/>
  <c r="J32" i="1"/>
  <c r="T32" i="1" s="1"/>
  <c r="V33" i="1"/>
  <c r="Q33" i="1"/>
  <c r="R33" i="1" s="1"/>
  <c r="U34" i="1"/>
  <c r="W36" i="1"/>
  <c r="U36" i="1"/>
  <c r="O35" i="1"/>
  <c r="T47" i="1"/>
  <c r="T46" i="1" s="1"/>
  <c r="T45" i="1" s="1"/>
  <c r="V49" i="1"/>
  <c r="O48" i="1"/>
  <c r="M50" i="1"/>
  <c r="L50" i="1" s="1"/>
  <c r="Q52" i="1"/>
  <c r="Q51" i="1" s="1"/>
  <c r="T53" i="1"/>
  <c r="T55" i="1"/>
  <c r="U55" i="1"/>
  <c r="T56" i="1"/>
  <c r="U56" i="1"/>
  <c r="R68" i="1"/>
  <c r="R72" i="1"/>
  <c r="T73" i="1"/>
  <c r="M73" i="1"/>
  <c r="W78" i="1"/>
  <c r="V78" i="1"/>
  <c r="T82" i="1"/>
  <c r="V83" i="1"/>
  <c r="D163" i="1"/>
  <c r="D162" i="1"/>
  <c r="V40" i="1"/>
  <c r="O39" i="1"/>
  <c r="N41" i="1"/>
  <c r="R50" i="1"/>
  <c r="R49" i="1" s="1"/>
  <c r="R48" i="1" s="1"/>
  <c r="V58" i="1"/>
  <c r="O57" i="1"/>
  <c r="Q74" i="1"/>
  <c r="R74" i="1" s="1"/>
  <c r="E163" i="1"/>
  <c r="I161" i="1"/>
  <c r="O20" i="1"/>
  <c r="D38" i="1"/>
  <c r="F38" i="1" s="1"/>
  <c r="H38" i="1" s="1"/>
  <c r="J38" i="1" s="1"/>
  <c r="W40" i="1"/>
  <c r="R40" i="1"/>
  <c r="R39" i="1" s="1"/>
  <c r="R42" i="1"/>
  <c r="U46" i="1"/>
  <c r="Q49" i="1"/>
  <c r="Q48" i="1" s="1"/>
  <c r="F51" i="1"/>
  <c r="H51" i="1" s="1"/>
  <c r="J51" i="1" s="1"/>
  <c r="V52" i="1"/>
  <c r="O51" i="1"/>
  <c r="W58" i="1"/>
  <c r="O69" i="1"/>
  <c r="U74" i="1"/>
  <c r="T85" i="1"/>
  <c r="M85" i="1"/>
  <c r="L85" i="1" s="1"/>
  <c r="R85" i="1"/>
  <c r="T44" i="1"/>
  <c r="T43" i="1" s="1"/>
  <c r="M44" i="1"/>
  <c r="L44" i="1" s="1"/>
  <c r="R52" i="1"/>
  <c r="R51" i="1" s="1"/>
  <c r="U68" i="1"/>
  <c r="U72" i="1"/>
  <c r="N72" i="1"/>
  <c r="T81" i="1"/>
  <c r="T80" i="1" s="1"/>
  <c r="M81" i="1"/>
  <c r="L81" i="1" s="1"/>
  <c r="W43" i="1"/>
  <c r="V61" i="1"/>
  <c r="W65" i="1"/>
  <c r="D69" i="1"/>
  <c r="F69" i="1" s="1"/>
  <c r="H69" i="1" s="1"/>
  <c r="M83" i="1"/>
  <c r="V86" i="1"/>
  <c r="V91" i="1"/>
  <c r="W100" i="1"/>
  <c r="W102" i="1"/>
  <c r="M116" i="1"/>
  <c r="L116" i="1" s="1"/>
  <c r="H121" i="1"/>
  <c r="F120" i="1"/>
  <c r="W124" i="1"/>
  <c r="J126" i="1"/>
  <c r="T126" i="1" s="1"/>
  <c r="J129" i="1"/>
  <c r="T130" i="1"/>
  <c r="N137" i="1"/>
  <c r="W144" i="1"/>
  <c r="V144" i="1"/>
  <c r="I163" i="1"/>
  <c r="O163" i="1"/>
  <c r="W90" i="1"/>
  <c r="H91" i="1"/>
  <c r="H90" i="1" s="1"/>
  <c r="J92" i="1"/>
  <c r="W93" i="1"/>
  <c r="R94" i="1"/>
  <c r="M94" i="1"/>
  <c r="L94" i="1" s="1"/>
  <c r="I164" i="1"/>
  <c r="J104" i="1"/>
  <c r="H108" i="1"/>
  <c r="G107" i="1"/>
  <c r="H114" i="1"/>
  <c r="N117" i="1"/>
  <c r="M123" i="1"/>
  <c r="L123" i="1" s="1"/>
  <c r="T123" i="1"/>
  <c r="U132" i="1"/>
  <c r="N132" i="1"/>
  <c r="J146" i="1"/>
  <c r="Q66" i="1"/>
  <c r="Q65" i="1" s="1"/>
  <c r="Q61" i="1" s="1"/>
  <c r="Q70" i="1"/>
  <c r="F163" i="1"/>
  <c r="K163" i="1"/>
  <c r="J93" i="1"/>
  <c r="E164" i="1"/>
  <c r="K162" i="1"/>
  <c r="J97" i="1"/>
  <c r="H96" i="1"/>
  <c r="W103" i="1"/>
  <c r="H112" i="1"/>
  <c r="G111" i="1"/>
  <c r="H113" i="1"/>
  <c r="J113" i="1" s="1"/>
  <c r="V114" i="1"/>
  <c r="O113" i="1"/>
  <c r="V120" i="1"/>
  <c r="V122" i="1"/>
  <c r="O119" i="1"/>
  <c r="M135" i="1"/>
  <c r="L135" i="1" s="1"/>
  <c r="T135" i="1"/>
  <c r="T136" i="1"/>
  <c r="M136" i="1"/>
  <c r="L136" i="1" s="1"/>
  <c r="M139" i="1"/>
  <c r="L139" i="1" s="1"/>
  <c r="T139" i="1"/>
  <c r="G163" i="1"/>
  <c r="V103" i="1"/>
  <c r="U109" i="1"/>
  <c r="U110" i="1"/>
  <c r="N110" i="1"/>
  <c r="N109" i="1" s="1"/>
  <c r="M109" i="1"/>
  <c r="L109" i="1" s="1"/>
  <c r="F124" i="1"/>
  <c r="H125" i="1"/>
  <c r="M134" i="1"/>
  <c r="L134" i="1" s="1"/>
  <c r="T134" i="1"/>
  <c r="T141" i="1"/>
  <c r="M141" i="1"/>
  <c r="L141" i="1" s="1"/>
  <c r="K170" i="1"/>
  <c r="F129" i="1"/>
  <c r="F128" i="1" s="1"/>
  <c r="V142" i="1"/>
  <c r="J145" i="1"/>
  <c r="H144" i="1"/>
  <c r="D167" i="1"/>
  <c r="D148" i="1"/>
  <c r="D89" i="1" s="1"/>
  <c r="N150" i="1"/>
  <c r="N149" i="1" s="1"/>
  <c r="J158" i="1"/>
  <c r="H157" i="1"/>
  <c r="H148" i="1" s="1"/>
  <c r="M133" i="1"/>
  <c r="L133" i="1" s="1"/>
  <c r="T138" i="1"/>
  <c r="N140" i="1"/>
  <c r="J143" i="1"/>
  <c r="H142" i="1"/>
  <c r="F144" i="1"/>
  <c r="W148" i="1"/>
  <c r="W157" i="1"/>
  <c r="E167" i="1"/>
  <c r="I167" i="1"/>
  <c r="O167" i="1"/>
  <c r="V148" i="1"/>
  <c r="J149" i="1"/>
  <c r="C168" i="1" l="1"/>
  <c r="M45" i="1"/>
  <c r="L46" i="1"/>
  <c r="M127" i="1"/>
  <c r="L127" i="1" s="1"/>
  <c r="U117" i="1"/>
  <c r="U137" i="1"/>
  <c r="N68" i="1"/>
  <c r="U41" i="1"/>
  <c r="R24" i="1"/>
  <c r="T21" i="1"/>
  <c r="T20" i="1" s="1"/>
  <c r="R9" i="1"/>
  <c r="R8" i="1" s="1"/>
  <c r="L10" i="1"/>
  <c r="U10" i="1"/>
  <c r="T66" i="1"/>
  <c r="T65" i="1" s="1"/>
  <c r="T61" i="1" s="1"/>
  <c r="U140" i="1"/>
  <c r="L140" i="1"/>
  <c r="U154" i="1"/>
  <c r="N154" i="1"/>
  <c r="N153" i="1" s="1"/>
  <c r="L154" i="1"/>
  <c r="M153" i="1"/>
  <c r="H95" i="1"/>
  <c r="M40" i="1"/>
  <c r="L40" i="1" s="1"/>
  <c r="L42" i="1"/>
  <c r="M52" i="1"/>
  <c r="J87" i="1"/>
  <c r="H86" i="1"/>
  <c r="M149" i="1"/>
  <c r="L150" i="1"/>
  <c r="J166" i="1"/>
  <c r="N32" i="1"/>
  <c r="U83" i="1"/>
  <c r="L83" i="1"/>
  <c r="T115" i="1"/>
  <c r="M115" i="1"/>
  <c r="J114" i="1"/>
  <c r="T114" i="1" s="1"/>
  <c r="F65" i="1"/>
  <c r="H65" i="1" s="1"/>
  <c r="J65" i="1" s="1"/>
  <c r="D61" i="1"/>
  <c r="F61" i="1" s="1"/>
  <c r="H61" i="1" s="1"/>
  <c r="J61" i="1" s="1"/>
  <c r="M35" i="1"/>
  <c r="L36" i="1"/>
  <c r="F119" i="1"/>
  <c r="N73" i="1"/>
  <c r="L73" i="1"/>
  <c r="J155" i="1"/>
  <c r="M156" i="1"/>
  <c r="U131" i="1"/>
  <c r="L131" i="1"/>
  <c r="K7" i="1"/>
  <c r="K161" i="1" s="1"/>
  <c r="D88" i="1"/>
  <c r="G164" i="1"/>
  <c r="I162" i="1"/>
  <c r="R20" i="1"/>
  <c r="G89" i="1"/>
  <c r="G162" i="1"/>
  <c r="U136" i="1"/>
  <c r="N136" i="1"/>
  <c r="N127" i="1"/>
  <c r="N126" i="1" s="1"/>
  <c r="M126" i="1"/>
  <c r="U127" i="1"/>
  <c r="M104" i="1"/>
  <c r="L104" i="1" s="1"/>
  <c r="T104" i="1"/>
  <c r="J103" i="1"/>
  <c r="R104" i="1"/>
  <c r="T129" i="1"/>
  <c r="J128" i="1"/>
  <c r="T128" i="1" s="1"/>
  <c r="E89" i="1"/>
  <c r="N133" i="1"/>
  <c r="U133" i="1"/>
  <c r="J157" i="1"/>
  <c r="J167" i="1" s="1"/>
  <c r="M158" i="1"/>
  <c r="L158" i="1" s="1"/>
  <c r="H167" i="1"/>
  <c r="J144" i="1"/>
  <c r="M145" i="1"/>
  <c r="L145" i="1" s="1"/>
  <c r="K173" i="1"/>
  <c r="M113" i="1"/>
  <c r="L113" i="1" s="1"/>
  <c r="T113" i="1"/>
  <c r="N130" i="1"/>
  <c r="U130" i="1"/>
  <c r="M129" i="1"/>
  <c r="L129" i="1" s="1"/>
  <c r="H120" i="1"/>
  <c r="J121" i="1"/>
  <c r="W61" i="1"/>
  <c r="U52" i="1"/>
  <c r="V74" i="1"/>
  <c r="W77" i="1"/>
  <c r="V77" i="1"/>
  <c r="T52" i="1"/>
  <c r="T51" i="1" s="1"/>
  <c r="W48" i="1"/>
  <c r="V48" i="1"/>
  <c r="R58" i="1"/>
  <c r="R57" i="1" s="1"/>
  <c r="R59" i="1"/>
  <c r="M21" i="1"/>
  <c r="L21" i="1" s="1"/>
  <c r="U22" i="1"/>
  <c r="N22" i="1"/>
  <c r="R15" i="1"/>
  <c r="R14" i="1" s="1"/>
  <c r="J14" i="1"/>
  <c r="T9" i="1"/>
  <c r="T8" i="1" s="1"/>
  <c r="J142" i="1"/>
  <c r="M143" i="1"/>
  <c r="L143" i="1" s="1"/>
  <c r="N134" i="1"/>
  <c r="U134" i="1"/>
  <c r="R97" i="1"/>
  <c r="J96" i="1"/>
  <c r="M97" i="1"/>
  <c r="L97" i="1" s="1"/>
  <c r="T97" i="1"/>
  <c r="W51" i="1"/>
  <c r="V51" i="1"/>
  <c r="E162" i="1"/>
  <c r="W74" i="1"/>
  <c r="W57" i="1"/>
  <c r="V57" i="1"/>
  <c r="M59" i="1"/>
  <c r="L59" i="1" s="1"/>
  <c r="U60" i="1"/>
  <c r="N60" i="1"/>
  <c r="N59" i="1" s="1"/>
  <c r="N58" i="1" s="1"/>
  <c r="N57" i="1" s="1"/>
  <c r="U31" i="1"/>
  <c r="N31" i="1"/>
  <c r="N30" i="1" s="1"/>
  <c r="N29" i="1" s="1"/>
  <c r="M30" i="1"/>
  <c r="L30" i="1" s="1"/>
  <c r="L29" i="1" s="1"/>
  <c r="U17" i="1"/>
  <c r="N17" i="1"/>
  <c r="U16" i="1"/>
  <c r="M15" i="1"/>
  <c r="L15" i="1" s="1"/>
  <c r="L14" i="1" s="1"/>
  <c r="N16" i="1"/>
  <c r="N10" i="1"/>
  <c r="M9" i="1"/>
  <c r="L9" i="1" s="1"/>
  <c r="L8" i="1" s="1"/>
  <c r="R66" i="1"/>
  <c r="R65" i="1" s="1"/>
  <c r="R61" i="1" s="1"/>
  <c r="R93" i="1"/>
  <c r="T93" i="1"/>
  <c r="U123" i="1"/>
  <c r="N123" i="1"/>
  <c r="N122" i="1" s="1"/>
  <c r="M122" i="1"/>
  <c r="U94" i="1"/>
  <c r="N94" i="1"/>
  <c r="N93" i="1" s="1"/>
  <c r="M93" i="1"/>
  <c r="T92" i="1"/>
  <c r="J91" i="1"/>
  <c r="J90" i="1" s="1"/>
  <c r="R92" i="1"/>
  <c r="M92" i="1"/>
  <c r="L92" i="1" s="1"/>
  <c r="U116" i="1"/>
  <c r="N116" i="1"/>
  <c r="M114" i="1"/>
  <c r="N141" i="1"/>
  <c r="U141" i="1"/>
  <c r="H124" i="1"/>
  <c r="J125" i="1"/>
  <c r="U139" i="1"/>
  <c r="N139" i="1"/>
  <c r="U135" i="1"/>
  <c r="N135" i="1"/>
  <c r="U113" i="1"/>
  <c r="W113" i="1"/>
  <c r="V113" i="1"/>
  <c r="J112" i="1"/>
  <c r="H111" i="1"/>
  <c r="K164" i="1"/>
  <c r="K89" i="1"/>
  <c r="K88" i="1" s="1"/>
  <c r="Q69" i="1"/>
  <c r="J108" i="1"/>
  <c r="H107" i="1"/>
  <c r="H163" i="1"/>
  <c r="V69" i="1"/>
  <c r="W69" i="1"/>
  <c r="W20" i="1"/>
  <c r="V20" i="1"/>
  <c r="I89" i="1"/>
  <c r="U50" i="1"/>
  <c r="N50" i="1"/>
  <c r="N49" i="1" s="1"/>
  <c r="N48" i="1" s="1"/>
  <c r="M49" i="1"/>
  <c r="L49" i="1" s="1"/>
  <c r="F20" i="1"/>
  <c r="T58" i="1"/>
  <c r="T57" i="1" s="1"/>
  <c r="T59" i="1"/>
  <c r="N25" i="1"/>
  <c r="N24" i="1" s="1"/>
  <c r="M24" i="1"/>
  <c r="U25" i="1"/>
  <c r="T15" i="1"/>
  <c r="T14" i="1" s="1"/>
  <c r="U11" i="1"/>
  <c r="N11" i="1"/>
  <c r="R70" i="1"/>
  <c r="M66" i="1"/>
  <c r="L66" i="1" s="1"/>
  <c r="U67" i="1"/>
  <c r="N67" i="1"/>
  <c r="O165" i="1"/>
  <c r="W119" i="1"/>
  <c r="V119" i="1"/>
  <c r="U147" i="1"/>
  <c r="N147" i="1"/>
  <c r="N146" i="1" s="1"/>
  <c r="M146" i="1"/>
  <c r="M80" i="1"/>
  <c r="U81" i="1"/>
  <c r="N81" i="1"/>
  <c r="N80" i="1" s="1"/>
  <c r="M43" i="1"/>
  <c r="U44" i="1"/>
  <c r="N44" i="1"/>
  <c r="N43" i="1" s="1"/>
  <c r="N85" i="1"/>
  <c r="U85" i="1"/>
  <c r="W39" i="1"/>
  <c r="V39" i="1"/>
  <c r="O38" i="1"/>
  <c r="O7" i="1" s="1"/>
  <c r="V35" i="1"/>
  <c r="O32" i="1"/>
  <c r="W35" i="1"/>
  <c r="U35" i="1"/>
  <c r="W29" i="1"/>
  <c r="V29" i="1"/>
  <c r="V8" i="1"/>
  <c r="W8" i="1"/>
  <c r="N42" i="1"/>
  <c r="N40" i="1" s="1"/>
  <c r="N39" i="1" s="1"/>
  <c r="U42" i="1"/>
  <c r="U19" i="1"/>
  <c r="N19" i="1"/>
  <c r="U13" i="1"/>
  <c r="N13" i="1"/>
  <c r="U28" i="1"/>
  <c r="N28" i="1"/>
  <c r="N27" i="1" s="1"/>
  <c r="M27" i="1"/>
  <c r="N18" i="1"/>
  <c r="U18" i="1"/>
  <c r="U23" i="1"/>
  <c r="N23" i="1"/>
  <c r="N12" i="1"/>
  <c r="U12" i="1"/>
  <c r="N54" i="1"/>
  <c r="N52" i="1" s="1"/>
  <c r="N51" i="1" s="1"/>
  <c r="U54" i="1"/>
  <c r="M70" i="1"/>
  <c r="L70" i="1" s="1"/>
  <c r="U71" i="1"/>
  <c r="N71" i="1"/>
  <c r="N70" i="1" s="1"/>
  <c r="K4" i="1"/>
  <c r="U146" i="1" l="1"/>
  <c r="L146" i="1"/>
  <c r="U122" i="1"/>
  <c r="L122" i="1"/>
  <c r="H119" i="1"/>
  <c r="H165" i="1" s="1"/>
  <c r="U40" i="1"/>
  <c r="M51" i="1"/>
  <c r="U51" i="1" s="1"/>
  <c r="L52" i="1"/>
  <c r="L51" i="1" s="1"/>
  <c r="U27" i="1"/>
  <c r="L27" i="1"/>
  <c r="N66" i="1"/>
  <c r="N65" i="1" s="1"/>
  <c r="N61" i="1" s="1"/>
  <c r="U24" i="1"/>
  <c r="L24" i="1"/>
  <c r="L20" i="1" s="1"/>
  <c r="D7" i="1"/>
  <c r="J170" i="1"/>
  <c r="U93" i="1"/>
  <c r="L93" i="1"/>
  <c r="M39" i="1"/>
  <c r="L35" i="1"/>
  <c r="L32" i="1" s="1"/>
  <c r="M32" i="1"/>
  <c r="L115" i="1"/>
  <c r="N115" i="1"/>
  <c r="U115" i="1"/>
  <c r="L149" i="1"/>
  <c r="U149" i="1"/>
  <c r="L153" i="1"/>
  <c r="U153" i="1"/>
  <c r="U80" i="1"/>
  <c r="L80" i="1"/>
  <c r="H20" i="1"/>
  <c r="F7" i="1"/>
  <c r="F161" i="1" s="1"/>
  <c r="I159" i="1"/>
  <c r="I168" i="1" s="1"/>
  <c r="I88" i="1"/>
  <c r="U114" i="1"/>
  <c r="L114" i="1"/>
  <c r="E88" i="1"/>
  <c r="E159" i="1" s="1"/>
  <c r="E168" i="1" s="1"/>
  <c r="U126" i="1"/>
  <c r="L126" i="1"/>
  <c r="U43" i="1"/>
  <c r="L43" i="1"/>
  <c r="N114" i="1"/>
  <c r="N113" i="1" s="1"/>
  <c r="U156" i="1"/>
  <c r="L156" i="1"/>
  <c r="M155" i="1"/>
  <c r="M166" i="1" s="1"/>
  <c r="N156" i="1"/>
  <c r="N155" i="1" s="1"/>
  <c r="N166" i="1" s="1"/>
  <c r="J86" i="1"/>
  <c r="J69" i="1" s="1"/>
  <c r="R87" i="1"/>
  <c r="R86" i="1" s="1"/>
  <c r="R69" i="1" s="1"/>
  <c r="T87" i="1"/>
  <c r="T86" i="1" s="1"/>
  <c r="T69" i="1" s="1"/>
  <c r="M87" i="1"/>
  <c r="J148" i="1"/>
  <c r="L45" i="1"/>
  <c r="U45" i="1"/>
  <c r="G159" i="1"/>
  <c r="G88" i="1"/>
  <c r="K159" i="1"/>
  <c r="K168" i="1" s="1"/>
  <c r="N38" i="1"/>
  <c r="H164" i="1"/>
  <c r="U70" i="1"/>
  <c r="O161" i="1"/>
  <c r="V7" i="1"/>
  <c r="W7" i="1"/>
  <c r="W173" i="1" s="1"/>
  <c r="M48" i="1"/>
  <c r="U49" i="1"/>
  <c r="T91" i="1"/>
  <c r="R91" i="1"/>
  <c r="M8" i="1"/>
  <c r="U9" i="1"/>
  <c r="M142" i="1"/>
  <c r="U143" i="1"/>
  <c r="N143" i="1"/>
  <c r="N142" i="1" s="1"/>
  <c r="M128" i="1"/>
  <c r="U129" i="1"/>
  <c r="K172" i="1"/>
  <c r="M157" i="1"/>
  <c r="L157" i="1" s="1"/>
  <c r="U158" i="1"/>
  <c r="N158" i="1"/>
  <c r="N157" i="1" s="1"/>
  <c r="M103" i="1"/>
  <c r="L103" i="1" s="1"/>
  <c r="U104" i="1"/>
  <c r="V32" i="1"/>
  <c r="Q32" i="1"/>
  <c r="W32" i="1"/>
  <c r="U32" i="1"/>
  <c r="U66" i="1"/>
  <c r="M65" i="1"/>
  <c r="L65" i="1" s="1"/>
  <c r="L61" i="1" s="1"/>
  <c r="N9" i="1"/>
  <c r="N8" i="1" s="1"/>
  <c r="M96" i="1"/>
  <c r="L96" i="1" s="1"/>
  <c r="N97" i="1"/>
  <c r="N96" i="1" s="1"/>
  <c r="O97" i="1"/>
  <c r="N21" i="1"/>
  <c r="N20" i="1" s="1"/>
  <c r="U145" i="1"/>
  <c r="N145" i="1"/>
  <c r="N144" i="1" s="1"/>
  <c r="M144" i="1"/>
  <c r="D159" i="1"/>
  <c r="D168" i="1" s="1"/>
  <c r="D161" i="1"/>
  <c r="U30" i="1"/>
  <c r="M29" i="1"/>
  <c r="U29" i="1" s="1"/>
  <c r="T121" i="1"/>
  <c r="J120" i="1"/>
  <c r="M121" i="1"/>
  <c r="L121" i="1" s="1"/>
  <c r="M108" i="1"/>
  <c r="L108" i="1" s="1"/>
  <c r="T108" i="1"/>
  <c r="J107" i="1"/>
  <c r="T107" i="1" s="1"/>
  <c r="N92" i="1"/>
  <c r="M91" i="1"/>
  <c r="L91" i="1" s="1"/>
  <c r="L90" i="1" s="1"/>
  <c r="U92" i="1"/>
  <c r="T96" i="1"/>
  <c r="R96" i="1"/>
  <c r="N129" i="1"/>
  <c r="N128" i="1" s="1"/>
  <c r="T103" i="1"/>
  <c r="J102" i="1"/>
  <c r="J95" i="1" s="1"/>
  <c r="R103" i="1"/>
  <c r="V38" i="1"/>
  <c r="W38" i="1"/>
  <c r="F165" i="1"/>
  <c r="F162" i="1"/>
  <c r="F89" i="1"/>
  <c r="M112" i="1"/>
  <c r="L112" i="1" s="1"/>
  <c r="T112" i="1"/>
  <c r="J111" i="1"/>
  <c r="T111" i="1" s="1"/>
  <c r="M125" i="1"/>
  <c r="L125" i="1" s="1"/>
  <c r="J124" i="1"/>
  <c r="T124" i="1" s="1"/>
  <c r="T125" i="1"/>
  <c r="N15" i="1"/>
  <c r="N14" i="1" s="1"/>
  <c r="U59" i="1"/>
  <c r="M58" i="1"/>
  <c r="L58" i="1" s="1"/>
  <c r="L57" i="1" s="1"/>
  <c r="M20" i="1"/>
  <c r="U20" i="1" s="1"/>
  <c r="U21" i="1"/>
  <c r="G168" i="1"/>
  <c r="M14" i="1"/>
  <c r="U15" i="1"/>
  <c r="U144" i="1" l="1"/>
  <c r="L144" i="1"/>
  <c r="U48" i="1"/>
  <c r="L48" i="1"/>
  <c r="J20" i="1"/>
  <c r="J7" i="1" s="1"/>
  <c r="H7" i="1"/>
  <c r="F88" i="1"/>
  <c r="F159" i="1" s="1"/>
  <c r="F168" i="1" s="1"/>
  <c r="J119" i="1"/>
  <c r="M38" i="1"/>
  <c r="P38" i="1" s="1"/>
  <c r="Q38" i="1" s="1"/>
  <c r="U128" i="1"/>
  <c r="L128" i="1"/>
  <c r="U142" i="1"/>
  <c r="L142" i="1"/>
  <c r="L87" i="1"/>
  <c r="L86" i="1" s="1"/>
  <c r="L69" i="1" s="1"/>
  <c r="M86" i="1"/>
  <c r="U87" i="1"/>
  <c r="N87" i="1"/>
  <c r="N86" i="1" s="1"/>
  <c r="N69" i="1" s="1"/>
  <c r="L39" i="1"/>
  <c r="L38" i="1" s="1"/>
  <c r="L7" i="1" s="1"/>
  <c r="U39" i="1"/>
  <c r="U155" i="1"/>
  <c r="L155" i="1"/>
  <c r="L148" i="1" s="1"/>
  <c r="H89" i="1"/>
  <c r="H88" i="1" s="1"/>
  <c r="U112" i="1"/>
  <c r="M111" i="1"/>
  <c r="R102" i="1"/>
  <c r="T102" i="1"/>
  <c r="M170" i="1"/>
  <c r="M120" i="1"/>
  <c r="L120" i="1" s="1"/>
  <c r="N121" i="1"/>
  <c r="N120" i="1" s="1"/>
  <c r="U97" i="1"/>
  <c r="O96" i="1"/>
  <c r="V97" i="1"/>
  <c r="M61" i="1"/>
  <c r="U61" i="1" s="1"/>
  <c r="U65" i="1"/>
  <c r="R32" i="1"/>
  <c r="Q7" i="1"/>
  <c r="M102" i="1"/>
  <c r="U103" i="1"/>
  <c r="J163" i="1"/>
  <c r="R90" i="1"/>
  <c r="T90" i="1"/>
  <c r="H161" i="1"/>
  <c r="M124" i="1"/>
  <c r="U125" i="1"/>
  <c r="N125" i="1"/>
  <c r="N124" i="1" s="1"/>
  <c r="T120" i="1"/>
  <c r="N148" i="1"/>
  <c r="N167" i="1"/>
  <c r="M90" i="1"/>
  <c r="U91" i="1"/>
  <c r="R38" i="1"/>
  <c r="P7" i="1"/>
  <c r="U8" i="1"/>
  <c r="V173" i="1"/>
  <c r="U14" i="1"/>
  <c r="M57" i="1"/>
  <c r="U57" i="1" s="1"/>
  <c r="U58" i="1"/>
  <c r="J162" i="1"/>
  <c r="N91" i="1"/>
  <c r="N90" i="1" s="1"/>
  <c r="O108" i="1"/>
  <c r="O170" i="1" s="1"/>
  <c r="N108" i="1"/>
  <c r="N107" i="1" s="1"/>
  <c r="N95" i="1" s="1"/>
  <c r="N164" i="1" s="1"/>
  <c r="M107" i="1"/>
  <c r="N7" i="1"/>
  <c r="M167" i="1"/>
  <c r="U157" i="1"/>
  <c r="M148" i="1"/>
  <c r="U148" i="1" s="1"/>
  <c r="H162" i="1"/>
  <c r="M95" i="1" l="1"/>
  <c r="M164" i="1" s="1"/>
  <c r="L107" i="1"/>
  <c r="U124" i="1"/>
  <c r="L124" i="1"/>
  <c r="L119" i="1"/>
  <c r="U111" i="1"/>
  <c r="L111" i="1"/>
  <c r="U38" i="1"/>
  <c r="U102" i="1"/>
  <c r="L102" i="1"/>
  <c r="L95" i="1" s="1"/>
  <c r="U86" i="1"/>
  <c r="M69" i="1"/>
  <c r="U69" i="1" s="1"/>
  <c r="J173" i="1"/>
  <c r="J4" i="1"/>
  <c r="J161" i="1"/>
  <c r="H159" i="1"/>
  <c r="H168" i="1" s="1"/>
  <c r="P173" i="1"/>
  <c r="P159" i="1"/>
  <c r="P4" i="1"/>
  <c r="O173" i="1"/>
  <c r="N170" i="1"/>
  <c r="M163" i="1"/>
  <c r="U90" i="1"/>
  <c r="J89" i="1"/>
  <c r="J88" i="1" s="1"/>
  <c r="Q159" i="1"/>
  <c r="Q173" i="1"/>
  <c r="Q4" i="1"/>
  <c r="N119" i="1"/>
  <c r="N165" i="1" s="1"/>
  <c r="N163" i="1"/>
  <c r="J164" i="1"/>
  <c r="R95" i="1"/>
  <c r="T95" i="1"/>
  <c r="J165" i="1"/>
  <c r="T119" i="1"/>
  <c r="R7" i="1"/>
  <c r="V96" i="1"/>
  <c r="U96" i="1"/>
  <c r="M119" i="1"/>
  <c r="M162" i="1" s="1"/>
  <c r="S38" i="1"/>
  <c r="T38" i="1" s="1"/>
  <c r="N161" i="1"/>
  <c r="U108" i="1"/>
  <c r="O107" i="1"/>
  <c r="V108" i="1"/>
  <c r="M7" i="1"/>
  <c r="U7" i="1" s="1"/>
  <c r="M173" i="1"/>
  <c r="O164" i="1" l="1"/>
  <c r="W95" i="1"/>
  <c r="U95" i="1"/>
  <c r="V95" i="1"/>
  <c r="O89" i="1"/>
  <c r="O162" i="1"/>
  <c r="V107" i="1"/>
  <c r="U107" i="1"/>
  <c r="S7" i="1"/>
  <c r="N162" i="1"/>
  <c r="M165" i="1"/>
  <c r="U119" i="1"/>
  <c r="R173" i="1"/>
  <c r="R4" i="1"/>
  <c r="T7" i="1"/>
  <c r="T89" i="1"/>
  <c r="R89" i="1"/>
  <c r="J159" i="1"/>
  <c r="M161" i="1"/>
  <c r="U173" i="1"/>
  <c r="N89" i="1"/>
  <c r="N88" i="1" s="1"/>
  <c r="N159" i="1" s="1"/>
  <c r="M89" i="1"/>
  <c r="M88" i="1" l="1"/>
  <c r="M172" i="1" s="1"/>
  <c r="L89" i="1"/>
  <c r="L88" i="1" s="1"/>
  <c r="L159" i="1" s="1"/>
  <c r="N172" i="1"/>
  <c r="T88" i="1"/>
  <c r="T159" i="1" s="1"/>
  <c r="R88" i="1"/>
  <c r="R159" i="1" s="1"/>
  <c r="J172" i="1"/>
  <c r="J168" i="1"/>
  <c r="W89" i="1"/>
  <c r="V89" i="1"/>
  <c r="U89" i="1"/>
  <c r="O88" i="1"/>
  <c r="T173" i="1"/>
  <c r="T4" i="1"/>
  <c r="N168" i="1"/>
  <c r="M159" i="1"/>
  <c r="M168" i="1" s="1"/>
  <c r="S173" i="1"/>
  <c r="S159" i="1"/>
  <c r="S4" i="1"/>
  <c r="U88" i="1" l="1"/>
  <c r="W88" i="1"/>
  <c r="V88" i="1"/>
  <c r="V159" i="1" s="1"/>
  <c r="O159" i="1"/>
  <c r="O172" i="1"/>
  <c r="U159" i="1" l="1"/>
  <c r="O168" i="1"/>
  <c r="W159" i="1"/>
</calcChain>
</file>

<file path=xl/sharedStrings.xml><?xml version="1.0" encoding="utf-8"?>
<sst xmlns="http://schemas.openxmlformats.org/spreadsheetml/2006/main" count="892" uniqueCount="462">
  <si>
    <t>Приложение 2</t>
  </si>
  <si>
    <t>Приложение 1</t>
  </si>
  <si>
    <t xml:space="preserve">к пояснительной записке к Решению районного Совета народных депутатов "О бюджете муниципального образования "Клетнянский муниципальный район" на 2016 год" </t>
  </si>
  <si>
    <t xml:space="preserve"> </t>
  </si>
  <si>
    <t>Код бюджетной классификации Российской Федерации</t>
  </si>
  <si>
    <t>Наименование доходов</t>
  </si>
  <si>
    <t>Изм.март</t>
  </si>
  <si>
    <t>Утверждено на 01.04.16.</t>
  </si>
  <si>
    <t>Изм.август</t>
  </si>
  <si>
    <t>Утверждено на 01.09.16.</t>
  </si>
  <si>
    <t>Изм.октябрь</t>
  </si>
  <si>
    <t>Утверждено на 01.11.16.</t>
  </si>
  <si>
    <t>Изм.декабрь</t>
  </si>
  <si>
    <t>Ожидаемое декабря</t>
  </si>
  <si>
    <t>Ожидаемое года</t>
  </si>
  <si>
    <t>Откл.ожид.от плана</t>
  </si>
  <si>
    <t>Изменения</t>
  </si>
  <si>
    <t>Уточненный план</t>
  </si>
  <si>
    <t>%исп.от уточн.плана</t>
  </si>
  <si>
    <t xml:space="preserve">  1 00 00000 00 0000 000</t>
  </si>
  <si>
    <t>НАЛОГОВЫЕ И НЕНАЛОГОВЫЕ ДОХОДЫ</t>
  </si>
  <si>
    <t xml:space="preserve"> 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</si>
  <si>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</si>
  <si>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</si>
  <si>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</si>
  <si>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</si>
  <si>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</si>
  <si>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 xml:space="preserve">  1 01 02020 01 0000 110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</si>
  <si>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</si>
  <si>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 xml:space="preserve">  1 01 02030 01 0000 110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</si>
  <si>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</si>
  <si>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  1 0102040 01 1000 110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</si>
  <si>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</si>
  <si>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 xml:space="preserve"> 1 03 00000 00 0000 000</t>
  </si>
  <si>
    <t>Налоги на товары ( работы, услуги), реализуемые на территории Российской Федерации</t>
  </si>
  <si>
    <t xml:space="preserve"> 1 03 02000 01 0000 110</t>
  </si>
  <si>
    <t>Акцизы по подакцизным товарам ( продукции), производимым на территории Российской Федерации</t>
  </si>
  <si>
    <t xml:space="preserve">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</si>
  <si>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</si>
  <si>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</si>
  <si>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</si>
  <si>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</si>
  <si>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</si>
  <si>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 xml:space="preserve">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</si>
  <si>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</si>
  <si>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1 05 00000 00 0000 000</t>
  </si>
  <si>
    <t>НАЛОГИ НА СОВОКУПНЫЙ ДОХОД</t>
  </si>
  <si>
    <t xml:space="preserve">  1 05 02000 02 0000 110</t>
  </si>
  <si>
    <t>Единый  налог на  вмененный  доход для  отдельных видов  деятельности</t>
  </si>
  <si>
    <t xml:space="preserve">  1 05 02010 02 0000 110</t>
  </si>
  <si>
    <t xml:space="preserve">  1 05 02020 02 0000 110</t>
  </si>
  <si>
    <t>Единый  налог на  вмененный  доход для  отдельных видов  деятельности (за налоговые периоды, истекшие до 1 января 2011 года)</t>
  </si>
  <si>
    <t xml:space="preserve">  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</si>
  <si>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</si>
  <si>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</si>
  <si>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</si>
  <si>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</si>
  <si>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</si>
  <si>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</si>
  <si>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</si>
  <si>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</si>
  <si>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</si>
  <si>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ПОШЛИНА,  СБОРЫ</t>
  </si>
  <si>
    <t xml:space="preserve"> 1 08 03000 01 0000 110</t>
  </si>
  <si>
    <t>Государственная пошлина  по делам,  рассматриваемым в судах  общей  юрисдикции, мировыми судьями</t>
  </si>
  <si>
    <t xml:space="preserve">  1 08 03010 01 0000 110</t>
  </si>
  <si>
    <t>Государственная пошлина  по делам,  рассматриваемым в судах  общей  юрисдикции, мировыми судьями ( за исключением  государственной  пошлины по делам,  рассматриваемым Верховным  Судом  Российской  Федерации)</t>
  </si>
  <si>
    <t>1 09 00000 00 0000 000</t>
  </si>
  <si>
    <t>ЗАДОЛЖЕННОСТЬ И ПЕРЕРАСЧЕТЫ ПО ОТМЕНЕННЫМ НАЛОГАМ, СБОРАМ И ИНЫМ ОБЯЗАТЕЛЬНЫМ ПЛАТЕЖАМ</t>
  </si>
  <si>
    <t>1 09 06000 02 0000 110</t>
  </si>
  <si>
    <t>1 09 06010 02 0000 110</t>
  </si>
  <si>
    <t xml:space="preserve">Налог с продаж
</t>
  </si>
  <si>
    <t>1 09 07000 00 0000 110</t>
  </si>
  <si>
    <t>Прочие налоги и сборы (по отмененным местным налогам и сборам)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</si>
  <si>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</si>
  <si>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</si>
  <si>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1 09 07033 05 0000 110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</si>
  <si>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</si>
  <si>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 1 11 00000 00 0000 000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</si>
  <si>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</si>
  <si>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</si>
  <si>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</si>
  <si>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 xml:space="preserve">  1 11 05010 00 0000 120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</si>
  <si>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</si>
  <si>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 xml:space="preserve">  1 11 05013 10 0000 120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</si>
  <si>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поселений,  а также средства от продажи  права на  заключение  договоров  аренды  указанных земельных  участков</t>
  </si>
  <si>
    <t xml:space="preserve">  1 11 05013 13 0000 120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</si>
  <si>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</si>
  <si>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</si>
  <si>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 за исключением  имущества бюджетных и  автономных учреждений) </t>
  </si>
  <si>
    <t xml:space="preserve">  1 11 05035 05 0000 120</t>
  </si>
  <si>
    <t xml:space="preserve">  1 11 07000 00 0000 120</t>
  </si>
  <si>
    <t>Платежи от государственных и муниципальных унитарных предприятий</t>
  </si>
  <si>
    <t xml:space="preserve">  1 11 07010 00 0000 120</t>
  </si>
  <si>
    <t>Доходы от перечисления части прибыли государственный и муниципальных унитарных предприятий, остающейся после уплаты налогов и обязательных платежей</t>
  </si>
  <si>
    <t xml:space="preserve"> 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</si>
  <si>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</si>
  <si>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</si>
  <si>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</si>
  <si>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</si>
  <si>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</si>
  <si>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</si>
  <si>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</si>
  <si>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</si>
  <si>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</si>
  <si>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 xml:space="preserve">  1 12 01000 01 0000 120</t>
  </si>
  <si>
    <t>Плата за  негативное  воздействие  на окружающую среду</t>
  </si>
  <si>
    <t xml:space="preserve">  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</si>
  <si>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</si>
  <si>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</si>
  <si>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</si>
  <si>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 xml:space="preserve">  1 12 01030 01 0000 120</t>
  </si>
  <si>
    <t>Плата за выбросы загрязняющих веществ в водные объекты</t>
  </si>
  <si>
    <t xml:space="preserve">  1 12 01040 01 0000 120</t>
  </si>
  <si>
    <t>Плата за иные виды негативного воздействия на окружающую среду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</si>
  <si>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</si>
  <si>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</si>
  <si>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</si>
  <si>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  компенсации затрат  государства</t>
  </si>
  <si>
    <t>1 13 02990 00 0000 130</t>
  </si>
  <si>
    <t>Прочие  доходы от   компенсации затрат  государства</t>
  </si>
  <si>
    <t xml:space="preserve">  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</si>
  <si>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</si>
  <si>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</si>
  <si>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 МАТЕРИАЛЬНЫХ И НЕМАТЕРИАЛЬНЫХ  АКТИВОВ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</si>
  <si>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</si>
  <si>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</si>
  <si>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</si>
  <si>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</si>
  <si>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</si>
  <si>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</si>
  <si>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</si>
  <si>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 в государственной  и муниципальной собственности ( за исключением  земельных участков  автономных  учреждений, а  также  земельных  участков государственных и муниципальных  предпрятий, в том  числе казенных)</t>
  </si>
  <si>
    <t xml:space="preserve">  1 14 06010 00 0000 430</t>
  </si>
  <si>
    <t>Доходы  от продажи  земельных участков,  государственная  собственность  на которые  не разграничена</t>
  </si>
  <si>
    <t xml:space="preserve">  1 14 06013 10 0000 430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</si>
  <si>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</t>
  </si>
  <si>
    <t xml:space="preserve">  1 14 06013 13 0000 430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</si>
  <si>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</si>
  <si>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</si>
  <si>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</si>
  <si>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1 16 03000 00 0000 140</t>
  </si>
  <si>
    <t>Денежные взыскания (штрафы) за нарушение  законодательства о налогах и сборах</t>
  </si>
  <si>
    <t xml:space="preserve">  1 16 03010 01 0000 140</t>
  </si>
  <si>
    <t>Денежные взыскания  (штрафы) за  нарушение  законодательства о налогах и сборах,  предусмотренные статьями  116, 118,  статьей 119.1, пунктами 1 и 2 статьи 120, статьями  125, 126, 128,129, 129.1, 132, 133,134, 135, 135.1   Налогового кодекса  Российской  Федерации</t>
  </si>
  <si>
    <t xml:space="preserve"> 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</si>
  <si>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</si>
  <si>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</si>
  <si>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 законодательства  о применении  контрольно- кассовой  техники при осуществлении  наличных денежных расчетов  и (или)  расчетов  с использованием 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</si>
  <si>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</si>
  <si>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</si>
  <si>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</si>
  <si>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</si>
  <si>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</si>
  <si>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</si>
  <si>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1 16 23000 00 0000 140</t>
  </si>
  <si>
    <t>Доходы от возмещения ущерба при возникновении страховых случаев</t>
  </si>
  <si>
    <t>1 16 23050 05 0000 140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</si>
  <si>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</si>
  <si>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</si>
  <si>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</si>
  <si>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</si>
  <si>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</si>
  <si>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1 16 25060 01 0000 140</t>
  </si>
  <si>
    <t>Денежные взыскания (штрафы) за нарушение земельного законодательства</t>
  </si>
  <si>
    <t xml:space="preserve">  1 16 28000 00 0000 140</t>
  </si>
  <si>
    <t>Денежные взыскания  (штрафы) за нарушение законодательства  в области  обеспечения  санитарно- эпидемиологического  благополучия  человека  и законодательства  в сфере  защиты  прав потребителей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</si>
  <si>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</si>
  <si>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</si>
  <si>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</si>
  <si>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</si>
  <si>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  1 16 43000 01 0000 140</t>
  </si>
  <si>
    <t xml:space="preserve">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  </t>
  </si>
  <si>
    <t>1 16 900 00 00 0000 140</t>
  </si>
  <si>
    <t>Прочие  поступления  от денежных  взысканий  (штрафов) и иных сумм в возмещение  ущерба</t>
  </si>
  <si>
    <t>1 16 900 05 00 0000 140</t>
  </si>
  <si>
    <t>Прочие  поступления  от денежных  взысканий  (штрафов) и иных сумм в возмещение 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</si>
  <si>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</si>
  <si>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</si>
  <si>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</si>
  <si>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</si>
  <si>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</si>
  <si>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</si>
  <si>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</si>
  <si>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</si>
  <si>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2 02 01001 05 0000 151</t>
  </si>
  <si>
    <t>Дотации бюджетам муниципальных районов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</si>
  <si>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</si>
  <si>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</si>
  <si>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</si>
  <si>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</si>
  <si>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2 02 02000 00 0000 151</t>
  </si>
  <si>
    <t>Субсидии бюджетам бюджетной системы Российской Федерации (межбюджетные субсидии)</t>
  </si>
  <si>
    <t>2 02 02008 00 0000 151</t>
  </si>
  <si>
    <t>Субсидии бюджетам на обеспечение жильем молодых семей</t>
  </si>
  <si>
    <t>2 02 02008 05 0000 151</t>
  </si>
  <si>
    <t>Субсидии бюджетам муниципальных районов на обеспечение жильем молодых семей</t>
  </si>
  <si>
    <t>2 02 02009 00 0000 151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</si>
  <si>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</si>
  <si>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</si>
  <si>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</si>
  <si>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2 02 02051 00 0000 151</t>
  </si>
  <si>
    <t>Субсидии бюджетам на реализацию федеральных целевых программ</t>
  </si>
  <si>
    <t>2 02 02051 05 0000 151</t>
  </si>
  <si>
    <t>Субсидии бюджетам муниципальных районов на реализацию федеральных целевых программ</t>
  </si>
  <si>
    <t>2 02 02077 00 0000 151</t>
  </si>
  <si>
    <t xml:space="preserve">Субсидии бюджетам на софинансирование капитальных вложений в объекты государственной (муниципальной) собственности </t>
  </si>
  <si>
    <t>2 02 02077 05 0000 151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</si>
  <si>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</si>
  <si>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 xml:space="preserve"> - пристройка к МБОУ СОШ №2 п.Клетня</t>
  </si>
  <si>
    <t xml:space="preserve"> - строительство систем газоснабжения для населенных пунктов Брянской области</t>
  </si>
  <si>
    <t xml:space="preserve"> - реализация мероприятий федеральной целевой программы "Устойчивое развитие сельских территорий на 2014 - 2017 годы и на период до 2020 года" </t>
  </si>
  <si>
    <t>2 02 02215 00 0000 151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</si>
  <si>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</si>
  <si>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</si>
  <si>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</si>
  <si>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2 02 02220 00 0000 151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</si>
  <si>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</si>
  <si>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>2 02 02220 05 0000 151</t>
  </si>
  <si>
    <t>Субсидии бюджетам муниципальных районов на реализацию мероприятий по поэтапному внедрению Всероссийского физкультурно-спортивного комплекса "Готов к труду и обороне" (ГТО)</t>
  </si>
  <si>
    <t>2 02 02284 00 0000 151</t>
  </si>
  <si>
    <t>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</si>
  <si>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>2 02 02284 05 0000 151</t>
  </si>
  <si>
    <t>Субсидии бюджетам муниципальных районов на реализацию мероприятий по содействию создания в субъектах Российской Федерации новых мест в общеобразовательных организациях</t>
  </si>
  <si>
    <t>2 02 02999 00 0000 151</t>
  </si>
  <si>
    <t>Прочие субсидии</t>
  </si>
  <si>
    <t>2 02 02999 05 0000 151</t>
  </si>
  <si>
    <t>Прочие субсидии бюджетам муниципальных районов</t>
  </si>
  <si>
    <t xml:space="preserve"> - субсидия на компенсацию муниципальным районам части потерь в доходах, возникающих в результате регулирования  тарифов на перевозку пассажиров автомобильным пассажирским транспортом по муниципальным маршрутам регулярных перевозок</t>
  </si>
  <si>
    <t xml:space="preserve"> - субсидия на дополнительные меры государственной поддержки обучающихся</t>
  </si>
  <si>
    <t xml:space="preserve"> - судсидии на мероприятия по проведению оздоровительной кампании детей</t>
  </si>
  <si>
    <t xml:space="preserve"> - на укрепление материально-технической базы детской школы искусств</t>
  </si>
  <si>
    <t>2 02 03000 00 0000 151</t>
  </si>
  <si>
    <t>Субвенции бюджетам субъектов Российской Федерации и муниципальных образований</t>
  </si>
  <si>
    <t>2 02 03002 00 0000 151</t>
  </si>
  <si>
    <t>Субвенции бюджетам на осуществление полномочий по подготовке проведения статистических переписей</t>
  </si>
  <si>
    <t>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</si>
  <si>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</si>
  <si>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2 02 03007 00 0000 151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</si>
  <si>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</si>
  <si>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</si>
  <si>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</si>
  <si>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</si>
  <si>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</si>
  <si>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</si>
  <si>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</si>
  <si>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</si>
  <si>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</si>
  <si>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</si>
  <si>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</si>
  <si>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</si>
  <si>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</si>
  <si>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</si>
  <si>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</si>
  <si>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-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</si>
  <si>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 xml:space="preserve"> - субвенции бюджетам муниципальных районов на поддержку мер по обеспечению сбалансированности бюджетов поселений</t>
  </si>
  <si>
    <t xml:space="preserve"> - 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</t>
  </si>
  <si>
    <t xml:space="preserve"> - субвенции бюджетам муниципальных районов,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  </t>
  </si>
  <si>
    <t xml:space="preserve"> - субвенции бюджетам муниципальных районов на 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    </t>
  </si>
  <si>
    <t xml:space="preserve"> - субвенции бюджетам муниципальных районов на осуществление отдельных государственных полномочий Брянской области по проведению Всероссийской сельскохозяйственной переписи в 2016 году  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</si>
  <si>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   </t>
  </si>
  <si>
    <t xml:space="preserve"> - субвенции бюджетам муниципальных районов на 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</si>
  <si>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 xml:space="preserve"> - субвенции бюджетам муниципальных районов на обеспечение  сохранности жилых помещений, закрепленных за детьми-сиротами и детьми, оставшимися без попечения родителей</t>
  </si>
  <si>
    <t xml:space="preserve"> - субвенции бюджетам муниципальных районов 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</si>
  <si>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 xml:space="preserve"> - субвенции бюджетам муниципальных районов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</si>
  <si>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 xml:space="preserve"> -  субвенции бюджетам муниципальных районов на организацию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</si>
  <si>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2 02 03029 00 0000 151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</si>
  <si>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</si>
  <si>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2 02 03029 05 0000 151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</si>
  <si>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</si>
  <si>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2 02 03119 00 0000 151</t>
  </si>
  <si>
    <t>Субвенции бюджетам муниципальных 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</si>
  <si>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2 02 03119 05 0000 151</t>
  </si>
  <si>
    <t>Субвенции бюджетам муниципальных 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</si>
  <si>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2 02 03121 00 0000 151</t>
  </si>
  <si>
    <t>Субвенции бюджетам на проведение Всероссийской сельскохозяйственной переписи в 2016 году</t>
  </si>
  <si>
    <t>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</si>
  <si>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</si>
  <si>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2 02 04000 00 0000 151</t>
  </si>
  <si>
    <t>Иные межбюджетные трансферты</t>
  </si>
  <si>
    <t>спорт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</si>
  <si>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</si>
  <si>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</si>
  <si>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Клубы: клетня -98678,мужин-20000,надва-93400, акуличи+35000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</si>
  <si>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</si>
  <si>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</si>
  <si>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Библиотека клетня -181500</t>
  </si>
  <si>
    <t>2 02 04041 00 0000 151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</si>
  <si>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</si>
  <si>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</si>
  <si>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</si>
  <si>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</si>
  <si>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</si>
  <si>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 Коммун-20405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</si>
  <si>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</si>
  <si>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</si>
  <si>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2 02 04061 00 0000 151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</si>
  <si>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</si>
  <si>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</si>
  <si>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</si>
  <si>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2 02 04999 00 0000 151</t>
  </si>
  <si>
    <t>Прочие межбюджетные трансферты, передаваемые бюджетам</t>
  </si>
  <si>
    <t>2 02 04999 05 0000 151</t>
  </si>
  <si>
    <t>Прочие межбюджетные трансферты, передаваемые бюджетам муниципальных районов</t>
  </si>
  <si>
    <t>Всего доходов</t>
  </si>
  <si>
    <t>СД</t>
  </si>
  <si>
    <t>ОБ</t>
  </si>
  <si>
    <t>дотации</t>
  </si>
  <si>
    <t>субсидии</t>
  </si>
  <si>
    <t>субвенции</t>
  </si>
  <si>
    <t>иные МБТ</t>
  </si>
  <si>
    <t>от пос.</t>
  </si>
  <si>
    <t>Утверждено на 2016 (№14-13 от 24.12.15.)</t>
  </si>
  <si>
    <t>Изменения в течение года</t>
  </si>
  <si>
    <t>Утверждено на 2016 год (№23-3 от 22.12.16.)</t>
  </si>
  <si>
    <t>Уточненный план на 01.01.17.</t>
  </si>
  <si>
    <t>Кассовое исполнение за 2016 год</t>
  </si>
  <si>
    <t>Темп роста 16/15</t>
  </si>
  <si>
    <t>Отклонение исполнения 2016 от 2015 года</t>
  </si>
  <si>
    <t>9=8/6*100</t>
  </si>
  <si>
    <t>10=8-3</t>
  </si>
  <si>
    <t>11=8/3*100</t>
  </si>
  <si>
    <t>Сравнительный анализ доходов бюджета муниципального образования "Клетнянский муниципальный район" за 2015 и 2016 годы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</si>
  <si>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</si>
  <si>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 xml:space="preserve">Прочие налоги и сборы (по отмененным налогам и сборам субъектов Российской Федерации)
</t>
  </si>
  <si>
    <t xml:space="preserve"> НАЛОГОВЫЕ И НЕНАЛОГОВЫЕ ДОХОДЫ</t>
  </si>
  <si>
    <t xml:space="preserve"> Налоги на товары ( работы, услуги), реализуемые на территории Российской Федерации</t>
  </si>
  <si>
    <t xml:space="preserve">  1 11 05013 05 0000 120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</si>
  <si>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</si>
  <si>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 за  исключением имущества  муниципальных бюджетных и   автономных учреждений)</t>
  </si>
  <si>
    <t xml:space="preserve">  1 12 01020 01 0000 120</t>
  </si>
  <si>
    <t xml:space="preserve"> Плата за размещение отходов производства и потребления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</si>
  <si>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</si>
  <si>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</si>
  <si>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муниципальных районов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</si>
  <si>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 собственности муниципальных районов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</si>
  <si>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</si>
  <si>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</si>
  <si>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 </t>
  </si>
  <si>
    <t>1 16 33000 05 0000 140</t>
  </si>
  <si>
    <t>2 02 10000 00 0000 151</t>
  </si>
  <si>
    <t>Дотации бюджетам бюджетной системы Российской Федерации</t>
  </si>
  <si>
    <t>2 02 15001 00 0000 151</t>
  </si>
  <si>
    <t>2 02 15001 05 0000 151</t>
  </si>
  <si>
    <t>2 02 15002 00 0000 151</t>
  </si>
  <si>
    <t>2 02 15002 05 0000 151</t>
  </si>
  <si>
    <t xml:space="preserve">2 02 19999 00 0000 151 </t>
  </si>
  <si>
    <t>Прочие дотации</t>
  </si>
  <si>
    <t xml:space="preserve">2 02 19999 05 0000 151 </t>
  </si>
  <si>
    <t>Прочие дотации бюджетам муниципальных районов</t>
  </si>
  <si>
    <t>2 02 20000 00 0000 151</t>
  </si>
  <si>
    <t>2 02 20051 00 0000 151</t>
  </si>
  <si>
    <t>2 02 20051 05 0000 151</t>
  </si>
  <si>
    <t xml:space="preserve"> 2 02 20077 00 0000 151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</si>
  <si>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</si>
  <si>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 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</si>
  <si>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</si>
  <si>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устойчивое развитие сельских территорий - реконструкция водоснабжения н.п.Ширковка </t>
  </si>
  <si>
    <t xml:space="preserve"> - устойчивое развитие сельских территорий - газификация н.п.Мичурино</t>
  </si>
  <si>
    <t>2 02 25519 00 0000 151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</si>
  <si>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</si>
  <si>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</si>
  <si>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2 02 29999 00 0000 151</t>
  </si>
  <si>
    <t>2 02 29999 05 0000 151</t>
  </si>
  <si>
    <t>2 02 30000 00 0000 151</t>
  </si>
  <si>
    <t>Субвенции бюджетам бюджетной системы Российской Федерации</t>
  </si>
  <si>
    <t>2 02 30024 00 0000 151</t>
  </si>
  <si>
    <t>2 02 30024 05 0000 151</t>
  </si>
  <si>
    <t xml:space="preserve"> - выравнивание  бюджетной обеспеченности поселений</t>
  </si>
  <si>
    <t xml:space="preserve"> - субвенции бюджетам муниципальных районов на финансовое обеспечение государственных гарантий реализации прав на получение общедоступного бесплатного дошкольного образования   в   образовательных организациях </t>
  </si>
  <si>
    <t xml:space="preserve"> - субвенции бюджетам муниципальных районов на предоставление мер социальной поддержки работникам образовательных организаций, работающим в сельских населенных пунктах или  поселках городского типа на территории Брянской области    </t>
  </si>
  <si>
    <t xml:space="preserve"> - 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</si>
  <si>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 xml:space="preserve"> - субвенции бюджетам муниципальных районов на осуществление сохранности жилых помещений, закрепленных за детьми-сиротами и детьми, оставшимися без попечения родителей</t>
  </si>
  <si>
    <t xml:space="preserve"> - субвенции бюджетам муниципальных районов  на финансовое обеспечение  государственных гарантий реализации прав на получение общедоступного и бесплатного начального общего, среднего общего образования в общеобразовательных организациях</t>
  </si>
  <si>
    <t xml:space="preserve"> -  субвенции бюджетам муниципальных районов на  организацию и 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</si>
  <si>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2 02 30029 00 0000 151</t>
  </si>
  <si>
    <t>2 02 30029 05 0000 151</t>
  </si>
  <si>
    <t>2 02 35082 00 0000 151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</si>
  <si>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</si>
  <si>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</si>
  <si>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</si>
  <si>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2 02 35118 00 0000 151</t>
  </si>
  <si>
    <t>2 02 35118 05 0000 151</t>
  </si>
  <si>
    <t>2 02 35260 00 0000 151</t>
  </si>
  <si>
    <t>2 02 35260 05 0000 151</t>
  </si>
  <si>
    <t>2 02 40000 00 0000 151</t>
  </si>
  <si>
    <t>2 02 40014 00 0000 151</t>
  </si>
  <si>
    <t>2 02 40014 05 0000 151</t>
  </si>
  <si>
    <t>2 02 49999 00 0000 151</t>
  </si>
  <si>
    <t>2 02 49999 05 0000 151</t>
  </si>
  <si>
    <t>Сравнительный анализ доходов бюджета муниципального образования "Клетнянский муниципальный район" за 2016 и 2017 годы</t>
  </si>
  <si>
    <t>Отклонение исполнения 2017 от 2016 года</t>
  </si>
  <si>
    <t>Кассовое исполнение за 2017 год</t>
  </si>
  <si>
    <t>Уточненный план на 01.01.18.</t>
  </si>
  <si>
    <t>Утверждено на 2017 (№23-7 от 22.12.16.)</t>
  </si>
  <si>
    <t>Утверждено на 2017 год (№32-1 от 22.12.17.)</t>
  </si>
  <si>
    <t>% исп.от уточн.плана</t>
  </si>
  <si>
    <t>рублей</t>
  </si>
  <si>
    <t>2018 год изм от 21.02.18.</t>
  </si>
  <si>
    <t>План на 01.03.18.</t>
  </si>
  <si>
    <t>изм от 23.05.18.</t>
  </si>
  <si>
    <t>План на 01.06.18.</t>
  </si>
  <si>
    <t>изм от 29.09.18.</t>
  </si>
  <si>
    <t>План на 01.10.18.</t>
  </si>
  <si>
    <t>изм от 17.10.18.</t>
  </si>
  <si>
    <t>План на 01.11.18.</t>
  </si>
  <si>
    <t>изм от  дек.</t>
  </si>
  <si>
    <t>изм от 21.02.18.</t>
  </si>
  <si>
    <t xml:space="preserve">  1 12 01041 01 0000 120</t>
  </si>
  <si>
    <t xml:space="preserve"> Плата за размещение отходов производства </t>
  </si>
  <si>
    <t xml:space="preserve">  1 14 06013 05 0000 430</t>
  </si>
  <si>
    <t>1 14 06020 00 0000 430</t>
  </si>
  <si>
    <t>1 14 06025 05 0000 430</t>
  </si>
  <si>
    <t>Денежные взыскания  (штрафы) за  нарушение  законодательства о налогах и сборах,  предусмотренные статьями  116, 119.1, 119.2,пунктами 1 и 2 статьи 120, статьями  125, 126, 126.1, 128, 129, 129.1, 129.4, 132, 133,134, 135, 135.1, 135.2   Налогового кодекса  Российской  Федерации</t>
  </si>
  <si>
    <t>1 16 33050 05 000 140</t>
  </si>
  <si>
    <t xml:space="preserve"> - газификация н.п.Соловьяновка Клетнянского района Брянской области</t>
  </si>
  <si>
    <t xml:space="preserve"> - реконструкция водоснабжения н.п.Лутна  Клетнянского района Брянской области (1 очередь строительства)</t>
  </si>
  <si>
    <t xml:space="preserve"> - строительство водопроводных сетей с.Акуличи Клетнянского района Брянской области</t>
  </si>
  <si>
    <t xml:space="preserve"> - газификация ул.Центральная, ул.Молодежная д.Николаевка Клетнянского района Брянской области</t>
  </si>
  <si>
    <t>2 02 25097 00 0000 151</t>
  </si>
  <si>
    <t>2 02 25097 05 0000 151</t>
  </si>
  <si>
    <t>2 02 25467 00 0000 151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</si>
  <si>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</si>
  <si>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</si>
  <si>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</si>
  <si>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2 02 25497 00 0000 151</t>
  </si>
  <si>
    <t>Субсидии бюджетам на реализацию мероприятий по обеспечению жильем молодых семей</t>
  </si>
  <si>
    <t>2 02 25497 05 0000 151</t>
  </si>
  <si>
    <t>Субсидии бюджетам муниципальных районов на реализацию мероприятий по обеспечению жильем молодых семей</t>
  </si>
  <si>
    <t>2 02 25519 05 0000 151</t>
  </si>
  <si>
    <t xml:space="preserve"> - субсидии на проведение оздоровительной кампании детей</t>
  </si>
  <si>
    <t xml:space="preserve"> - субсидия на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</si>
  <si>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 xml:space="preserve"> - субсидия на отдельные мероприятия по развитию спорта</t>
  </si>
  <si>
    <t xml:space="preserve"> - субсидии на реализацию программ (проектов) инициативного бюджетирования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</si>
  <si>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</si>
  <si>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 xml:space="preserve"> -  субвенции бюджетам муниципальных районов на осуществление отдельных государственных полномочий Брянской области по организации  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</si>
  <si>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</si>
  <si>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</si>
  <si>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</si>
  <si>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</si>
  <si>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- от городского поселения на ВУС</t>
  </si>
  <si>
    <t xml:space="preserve"> - из областного бюджета на МФЦ</t>
  </si>
  <si>
    <t>2 07 00000 00 0000 000</t>
  </si>
  <si>
    <t xml:space="preserve">Прочие безвозмездные поступления </t>
  </si>
  <si>
    <t>2 07 05020 05 0000 180</t>
  </si>
  <si>
    <t>Прочие безвозмездные поступления в бюджеты муниципальных районов</t>
  </si>
  <si>
    <t>Плата за выбросы загрязняющих веществ в атмосферный воздух</t>
  </si>
  <si>
    <t>Утверждено на 2018 (№31-2 от 05.12.17.)</t>
  </si>
  <si>
    <t>Утверждено на 2018 год (№41-2 от 21.12.18.)</t>
  </si>
  <si>
    <t>Уточненный план на 01.01.19.</t>
  </si>
  <si>
    <t>Кассовое исполнение за 2018 год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</si>
  <si>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</si>
  <si>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</si>
  <si>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Отклонение исполнения 2018 от 2017 года</t>
  </si>
  <si>
    <t>3</t>
  </si>
  <si>
    <t>% исполнения к уточненному плану</t>
  </si>
  <si>
    <t>9=8/7*100</t>
  </si>
  <si>
    <t>Сравнительный анализ доходов бюджета муниципального образования "Клетнянский муниципальный район" за 2018 и 2017 годы</t>
  </si>
  <si>
    <t>Заместитель главы администрации района, начальник финансового управления</t>
  </si>
  <si>
    <t>В.Н.Кортелева</t>
  </si>
  <si>
    <t>Исп.И.В.Курашина</t>
  </si>
  <si>
    <t>тел 9 18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</si>
</sst>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name val="Arial Cyr"/>
      <charset val="204"/>
    </font>
    <font>
      <b/>
      <sz val="10"/>
      <color theme="1"/>
      <name val="Arial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 wrapText="1"/>
    </xf>
    <xf numFmtId="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" xfId="0" applyNumberFormat="1" applyFont="1" applyFill="1" applyBorder="1" applyAlignment="1">
      <alignment horizontal="center" vertical="top" wrapText="1" shrinkToFit="1"/>
    </xf>
    <xf numFmtId="49" fontId="1" fillId="2" borderId="1" xfId="0" applyNumberFormat="1" applyFont="1" applyFill="1" applyBorder="1" applyAlignment="1">
      <alignment horizontal="center" vertical="top" wrapText="1" shrinkToFi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6" fillId="0" borderId="2" xfId="0" applyFont="1" applyFill="1" applyBorder="1" applyAlignment="1">
      <alignment horizontal="right" vertical="top"/>
    </xf>
    <xf numFmtId="4" fontId="6" fillId="0" borderId="2" xfId="0" applyNumberFormat="1" applyFont="1" applyBorder="1" applyAlignment="1">
      <alignment vertical="top"/>
    </xf>
    <xf numFmtId="4" fontId="6" fillId="0" borderId="3" xfId="0" applyNumberFormat="1" applyFont="1" applyBorder="1" applyAlignment="1">
      <alignment vertical="top"/>
    </xf>
    <xf numFmtId="4" fontId="6" fillId="0" borderId="4" xfId="0" applyNumberFormat="1" applyFont="1" applyBorder="1" applyAlignment="1">
      <alignment vertical="top"/>
    </xf>
    <xf numFmtId="164" fontId="3" fillId="0" borderId="2" xfId="0" applyNumberFormat="1" applyFont="1" applyBorder="1" applyAlignment="1">
      <alignment vertical="top"/>
    </xf>
    <xf numFmtId="4" fontId="7" fillId="0" borderId="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2" xfId="0" applyFont="1" applyFill="1" applyBorder="1" applyAlignment="1">
      <alignment horizontal="right" vertical="top"/>
    </xf>
    <xf numFmtId="4" fontId="3" fillId="0" borderId="2" xfId="0" applyNumberFormat="1" applyFont="1" applyFill="1" applyBorder="1" applyAlignment="1">
      <alignment vertical="top"/>
    </xf>
    <xf numFmtId="4" fontId="4" fillId="0" borderId="2" xfId="0" applyNumberFormat="1" applyFont="1" applyBorder="1" applyAlignment="1">
      <alignment vertical="top"/>
    </xf>
    <xf numFmtId="0" fontId="3" fillId="0" borderId="0" xfId="0" applyFont="1" applyFill="1" applyAlignment="1">
      <alignment vertical="top"/>
    </xf>
    <xf numFmtId="0" fontId="1" fillId="0" borderId="2" xfId="0" applyFont="1" applyFill="1" applyBorder="1" applyAlignment="1">
      <alignment horizontal="right" vertical="top"/>
    </xf>
    <xf numFmtId="4" fontId="3" fillId="2" borderId="2" xfId="0" applyNumberFormat="1" applyFont="1" applyFill="1" applyBorder="1" applyAlignment="1">
      <alignment vertical="top"/>
    </xf>
    <xf numFmtId="4" fontId="3" fillId="0" borderId="2" xfId="0" applyNumberFormat="1" applyFont="1" applyBorder="1" applyAlignment="1">
      <alignment vertical="top" wrapText="1"/>
    </xf>
    <xf numFmtId="4" fontId="3" fillId="0" borderId="3" xfId="0" applyNumberFormat="1" applyFont="1" applyBorder="1" applyAlignment="1">
      <alignment vertical="top"/>
    </xf>
    <xf numFmtId="4" fontId="3" fillId="0" borderId="2" xfId="0" applyNumberFormat="1" applyFont="1" applyBorder="1" applyAlignment="1">
      <alignment vertical="top"/>
    </xf>
    <xf numFmtId="4" fontId="3" fillId="0" borderId="4" xfId="0" applyNumberFormat="1" applyFont="1" applyBorder="1" applyAlignment="1">
      <alignment vertical="top"/>
    </xf>
    <xf numFmtId="4" fontId="6" fillId="0" borderId="2" xfId="0" applyNumberFormat="1" applyFont="1" applyFill="1" applyBorder="1" applyAlignment="1">
      <alignment vertical="top"/>
    </xf>
    <xf numFmtId="164" fontId="6" fillId="0" borderId="2" xfId="0" applyNumberFormat="1" applyFont="1" applyBorder="1" applyAlignment="1">
      <alignment vertical="top"/>
    </xf>
    <xf numFmtId="0" fontId="2" fillId="0" borderId="2" xfId="0" applyFont="1" applyFill="1" applyBorder="1" applyAlignment="1">
      <alignment horizontal="right" vertical="top"/>
    </xf>
    <xf numFmtId="4" fontId="3" fillId="0" borderId="3" xfId="0" applyNumberFormat="1" applyFont="1" applyFill="1" applyBorder="1" applyAlignment="1">
      <alignment vertical="top"/>
    </xf>
    <xf numFmtId="4" fontId="3" fillId="0" borderId="4" xfId="0" applyNumberFormat="1" applyFont="1" applyFill="1" applyBorder="1" applyAlignment="1">
      <alignment vertical="top"/>
    </xf>
    <xf numFmtId="4" fontId="3" fillId="2" borderId="3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4" fontId="6" fillId="2" borderId="2" xfId="0" applyNumberFormat="1" applyFont="1" applyFill="1" applyBorder="1" applyAlignment="1">
      <alignment vertical="top"/>
    </xf>
    <xf numFmtId="4" fontId="6" fillId="3" borderId="2" xfId="0" applyNumberFormat="1" applyFont="1" applyFill="1" applyBorder="1" applyAlignment="1">
      <alignment vertical="top"/>
    </xf>
    <xf numFmtId="0" fontId="6" fillId="0" borderId="0" xfId="0" applyFont="1" applyAlignment="1">
      <alignment vertical="top"/>
    </xf>
    <xf numFmtId="4" fontId="6" fillId="2" borderId="2" xfId="0" applyNumberFormat="1" applyFont="1" applyFill="1" applyBorder="1" applyAlignment="1">
      <alignment vertical="top" wrapText="1"/>
    </xf>
    <xf numFmtId="4" fontId="3" fillId="2" borderId="2" xfId="0" applyNumberFormat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 wrapText="1"/>
    </xf>
    <xf numFmtId="4" fontId="3" fillId="0" borderId="3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4" fontId="3" fillId="2" borderId="4" xfId="0" applyNumberFormat="1" applyFont="1" applyFill="1" applyBorder="1" applyAlignment="1">
      <alignment vertical="top"/>
    </xf>
    <xf numFmtId="4" fontId="6" fillId="0" borderId="2" xfId="0" applyNumberFormat="1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4" fontId="6" fillId="0" borderId="4" xfId="0" applyNumberFormat="1" applyFont="1" applyFill="1" applyBorder="1" applyAlignment="1">
      <alignment vertical="top" wrapText="1"/>
    </xf>
    <xf numFmtId="4" fontId="3" fillId="0" borderId="3" xfId="0" applyNumberFormat="1" applyFont="1" applyBorder="1" applyAlignment="1">
      <alignment vertical="top" wrapText="1"/>
    </xf>
    <xf numFmtId="4" fontId="3" fillId="0" borderId="4" xfId="0" applyNumberFormat="1" applyFont="1" applyBorder="1" applyAlignment="1">
      <alignment vertical="top" wrapText="1"/>
    </xf>
    <xf numFmtId="4" fontId="3" fillId="2" borderId="3" xfId="0" applyNumberFormat="1" applyFont="1" applyFill="1" applyBorder="1" applyAlignment="1">
      <alignment vertical="top" wrapText="1"/>
    </xf>
    <xf numFmtId="4" fontId="6" fillId="2" borderId="3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0" fontId="1" fillId="0" borderId="2" xfId="0" applyFont="1" applyBorder="1" applyAlignment="1">
      <alignment horizontal="right" vertical="top"/>
    </xf>
    <xf numFmtId="4" fontId="6" fillId="0" borderId="3" xfId="0" applyNumberFormat="1" applyFont="1" applyFill="1" applyBorder="1" applyAlignment="1">
      <alignment vertical="top"/>
    </xf>
    <xf numFmtId="4" fontId="6" fillId="0" borderId="4" xfId="0" applyNumberFormat="1" applyFont="1" applyFill="1" applyBorder="1" applyAlignment="1">
      <alignment vertical="top"/>
    </xf>
    <xf numFmtId="164" fontId="8" fillId="0" borderId="2" xfId="0" applyNumberFormat="1" applyFont="1" applyBorder="1" applyAlignment="1">
      <alignment vertical="top"/>
    </xf>
    <xf numFmtId="0" fontId="4" fillId="0" borderId="5" xfId="0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vertical="top" wrapText="1"/>
    </xf>
    <xf numFmtId="4" fontId="6" fillId="0" borderId="3" xfId="0" applyNumberFormat="1" applyFont="1" applyBorder="1" applyAlignment="1">
      <alignment vertical="top" wrapText="1"/>
    </xf>
    <xf numFmtId="4" fontId="6" fillId="0" borderId="4" xfId="0" applyNumberFormat="1" applyFont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vertical="top" wrapText="1"/>
    </xf>
    <xf numFmtId="0" fontId="7" fillId="0" borderId="2" xfId="0" applyFont="1" applyBorder="1" applyAlignment="1">
      <alignment vertical="top"/>
    </xf>
    <xf numFmtId="0" fontId="7" fillId="0" borderId="0" xfId="0" applyFont="1" applyAlignment="1">
      <alignment vertical="top"/>
    </xf>
    <xf numFmtId="0" fontId="1" fillId="0" borderId="2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top"/>
    </xf>
    <xf numFmtId="164" fontId="9" fillId="0" borderId="2" xfId="0" applyNumberFormat="1" applyFont="1" applyBorder="1" applyAlignment="1">
      <alignment vertical="top"/>
    </xf>
    <xf numFmtId="0" fontId="4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1" fillId="0" borderId="5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2" fillId="0" borderId="5" xfId="0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vertical="center" wrapText="1"/>
    </xf>
    <xf numFmtId="164" fontId="3" fillId="0" borderId="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" fontId="1" fillId="0" borderId="0" xfId="0" applyNumberFormat="1" applyFont="1" applyFill="1" applyAlignment="1">
      <alignment vertical="top"/>
    </xf>
    <xf numFmtId="0" fontId="4" fillId="0" borderId="0" xfId="0" applyFont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9" fillId="0" borderId="2" xfId="0" applyFont="1" applyBorder="1" applyAlignment="1">
      <alignment vertical="top" wrapText="1"/>
    </xf>
    <xf numFmtId="0" fontId="8" fillId="0" borderId="2" xfId="0" applyFont="1" applyFill="1" applyBorder="1" applyAlignment="1">
      <alignment vertical="top"/>
    </xf>
    <xf numFmtId="0" fontId="11" fillId="0" borderId="2" xfId="0" applyFont="1" applyBorder="1" applyAlignment="1">
      <alignment vertical="top" wrapText="1"/>
    </xf>
    <xf numFmtId="0" fontId="11" fillId="0" borderId="2" xfId="0" applyNumberFormat="1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12" fillId="0" borderId="2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3" fillId="0" borderId="2" xfId="0" applyFont="1" applyBorder="1" applyAlignment="1">
      <alignment horizontal="justify" vertical="center" wrapText="1"/>
    </xf>
    <xf numFmtId="0" fontId="5" fillId="0" borderId="0" xfId="0" applyFont="1" applyAlignment="1">
      <alignment vertical="top" wrapText="1"/>
    </xf>
    <xf numFmtId="0" fontId="5" fillId="0" borderId="2" xfId="0" applyFont="1" applyBorder="1" applyAlignment="1">
      <alignment horizontal="justify" vertical="center" wrapText="1"/>
    </xf>
    <xf numFmtId="0" fontId="11" fillId="0" borderId="5" xfId="0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2" fillId="0" borderId="5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center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top" wrapText="1" shrinkToFit="1"/>
    </xf>
    <xf numFmtId="0" fontId="12" fillId="0" borderId="2" xfId="0" applyFont="1" applyFill="1" applyBorder="1" applyAlignment="1">
      <alignment horizontal="right" vertical="top"/>
    </xf>
    <xf numFmtId="0" fontId="12" fillId="0" borderId="3" xfId="0" applyFont="1" applyFill="1" applyBorder="1" applyAlignment="1">
      <alignment vertical="top"/>
    </xf>
    <xf numFmtId="4" fontId="12" fillId="0" borderId="2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12" fillId="0" borderId="3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right" vertical="top"/>
    </xf>
    <xf numFmtId="0" fontId="11" fillId="0" borderId="3" xfId="0" applyFont="1" applyFill="1" applyBorder="1" applyAlignment="1">
      <alignment vertical="top"/>
    </xf>
    <xf numFmtId="4" fontId="11" fillId="0" borderId="2" xfId="0" applyNumberFormat="1" applyFont="1" applyFill="1" applyBorder="1" applyAlignment="1">
      <alignment vertical="top"/>
    </xf>
    <xf numFmtId="0" fontId="11" fillId="0" borderId="3" xfId="0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vertical="top" wrapText="1"/>
    </xf>
    <xf numFmtId="4" fontId="12" fillId="0" borderId="2" xfId="0" applyNumberFormat="1" applyFont="1" applyFill="1" applyBorder="1" applyAlignment="1">
      <alignment vertical="top" wrapText="1"/>
    </xf>
    <xf numFmtId="4" fontId="11" fillId="0" borderId="2" xfId="0" applyNumberFormat="1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vertical="top"/>
    </xf>
    <xf numFmtId="0" fontId="11" fillId="0" borderId="2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justify" vertical="top" wrapText="1"/>
    </xf>
    <xf numFmtId="0" fontId="12" fillId="0" borderId="2" xfId="0" quotePrefix="1" applyNumberFormat="1" applyFont="1" applyFill="1" applyBorder="1" applyAlignment="1">
      <alignment horizontal="center" vertical="top" shrinkToFit="1"/>
    </xf>
    <xf numFmtId="0" fontId="12" fillId="0" borderId="2" xfId="0" applyNumberFormat="1" applyFont="1" applyFill="1" applyBorder="1" applyAlignment="1">
      <alignment horizontal="left" vertical="top" wrapText="1"/>
    </xf>
    <xf numFmtId="0" fontId="11" fillId="0" borderId="2" xfId="0" quotePrefix="1" applyNumberFormat="1" applyFont="1" applyFill="1" applyBorder="1" applyAlignment="1">
      <alignment horizontal="center" vertical="top" shrinkToFi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0" xfId="0" applyFont="1" applyFill="1" applyAlignment="1">
      <alignment vertical="top"/>
    </xf>
    <xf numFmtId="0" fontId="5" fillId="0" borderId="2" xfId="0" applyFont="1" applyBorder="1" applyAlignment="1">
      <alignment vertical="top"/>
    </xf>
    <xf numFmtId="0" fontId="11" fillId="0" borderId="3" xfId="0" applyFont="1" applyFill="1" applyBorder="1" applyAlignment="1">
      <alignment horizontal="justify" vertical="top" wrapText="1"/>
    </xf>
    <xf numFmtId="0" fontId="12" fillId="0" borderId="6" xfId="0" applyFont="1" applyFill="1" applyBorder="1" applyAlignment="1">
      <alignment horizontal="justify" vertical="top" wrapText="1"/>
    </xf>
    <xf numFmtId="4" fontId="12" fillId="0" borderId="2" xfId="0" applyNumberFormat="1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top"/>
    </xf>
    <xf numFmtId="2" fontId="11" fillId="0" borderId="3" xfId="0" applyNumberFormat="1" applyFont="1" applyFill="1" applyBorder="1" applyAlignment="1">
      <alignment vertical="top" wrapText="1"/>
    </xf>
    <xf numFmtId="4" fontId="11" fillId="0" borderId="2" xfId="0" applyNumberFormat="1" applyFont="1" applyFill="1" applyBorder="1" applyAlignment="1">
      <alignment horizontal="justify" vertical="top" wrapText="1"/>
    </xf>
    <xf numFmtId="4" fontId="11" fillId="0" borderId="2" xfId="0" applyNumberFormat="1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4" fontId="11" fillId="0" borderId="3" xfId="0" applyNumberFormat="1" applyFont="1" applyFill="1" applyBorder="1" applyAlignment="1">
      <alignment horizontal="right" vertical="top" wrapText="1"/>
    </xf>
    <xf numFmtId="49" fontId="11" fillId="2" borderId="1" xfId="0" applyNumberFormat="1" applyFont="1" applyFill="1" applyBorder="1" applyAlignment="1">
      <alignment horizontal="center" vertical="top" wrapText="1" shrinkToFit="1"/>
    </xf>
    <xf numFmtId="0" fontId="5" fillId="0" borderId="3" xfId="0" applyFont="1" applyBorder="1" applyAlignment="1">
      <alignment horizontal="center" vertical="top" wrapText="1"/>
    </xf>
    <xf numFmtId="4" fontId="12" fillId="0" borderId="2" xfId="0" applyNumberFormat="1" applyFont="1" applyFill="1" applyBorder="1" applyAlignment="1">
      <alignment horizontal="right" vertical="top"/>
    </xf>
    <xf numFmtId="4" fontId="11" fillId="0" borderId="2" xfId="0" applyNumberFormat="1" applyFont="1" applyFill="1" applyBorder="1" applyAlignment="1">
      <alignment horizontal="right" vertical="top"/>
    </xf>
    <xf numFmtId="4" fontId="14" fillId="0" borderId="2" xfId="0" applyNumberFormat="1" applyFont="1" applyFill="1" applyBorder="1" applyAlignment="1">
      <alignment horizontal="right" vertical="top"/>
    </xf>
    <xf numFmtId="4" fontId="6" fillId="2" borderId="2" xfId="0" applyNumberFormat="1" applyFont="1" applyFill="1" applyBorder="1" applyAlignment="1">
      <alignment horizontal="right" vertical="top"/>
    </xf>
    <xf numFmtId="4" fontId="3" fillId="2" borderId="2" xfId="0" applyNumberFormat="1" applyFont="1" applyFill="1" applyBorder="1" applyAlignment="1">
      <alignment horizontal="right" vertical="top"/>
    </xf>
    <xf numFmtId="4" fontId="12" fillId="0" borderId="2" xfId="0" applyNumberFormat="1" applyFont="1" applyFill="1" applyBorder="1" applyAlignment="1">
      <alignment horizontal="right" vertical="top" wrapText="1"/>
    </xf>
    <xf numFmtId="4" fontId="12" fillId="0" borderId="2" xfId="0" applyNumberFormat="1" applyFont="1" applyFill="1" applyBorder="1" applyAlignment="1">
      <alignment horizontal="right" vertical="center" wrapText="1"/>
    </xf>
    <xf numFmtId="164" fontId="11" fillId="0" borderId="2" xfId="0" applyNumberFormat="1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right" vertical="top"/>
    </xf>
    <xf numFmtId="164" fontId="1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6" fillId="0" borderId="0" xfId="0" applyFont="1" applyFill="1" applyAlignment="1">
      <alignment vertical="top"/>
    </xf>
    <xf numFmtId="0" fontId="17" fillId="0" borderId="0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18" fillId="0" borderId="0" xfId="0" applyFont="1" applyFill="1" applyAlignment="1">
      <alignment vertical="top" wrapText="1"/>
    </xf>
    <xf numFmtId="49" fontId="19" fillId="2" borderId="2" xfId="0" applyNumberFormat="1" applyFont="1" applyFill="1" applyBorder="1" applyAlignment="1">
      <alignment horizontal="center" vertical="top" wrapText="1" shrinkToFit="1"/>
    </xf>
    <xf numFmtId="49" fontId="20" fillId="0" borderId="2" xfId="0" applyNumberFormat="1" applyFont="1" applyFill="1" applyBorder="1" applyAlignment="1">
      <alignment horizontal="center" vertical="top" wrapText="1" shrinkToFit="1"/>
    </xf>
    <xf numFmtId="49" fontId="19" fillId="4" borderId="2" xfId="0" applyNumberFormat="1" applyFont="1" applyFill="1" applyBorder="1" applyAlignment="1">
      <alignment horizontal="center" vertical="top" wrapText="1" shrinkToFit="1"/>
    </xf>
    <xf numFmtId="49" fontId="19" fillId="0" borderId="2" xfId="0" applyNumberFormat="1" applyFont="1" applyFill="1" applyBorder="1" applyAlignment="1">
      <alignment horizontal="center" vertical="top" wrapText="1" shrinkToFit="1"/>
    </xf>
    <xf numFmtId="49" fontId="20" fillId="4" borderId="2" xfId="0" applyNumberFormat="1" applyFont="1" applyFill="1" applyBorder="1" applyAlignment="1">
      <alignment horizontal="center" vertical="top" wrapText="1" shrinkToFit="1"/>
    </xf>
    <xf numFmtId="0" fontId="21" fillId="0" borderId="0" xfId="0" applyFont="1" applyAlignment="1">
      <alignment vertical="top"/>
    </xf>
    <xf numFmtId="0" fontId="22" fillId="0" borderId="2" xfId="0" applyFont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top"/>
    </xf>
    <xf numFmtId="0" fontId="23" fillId="0" borderId="2" xfId="0" applyFont="1" applyFill="1" applyBorder="1" applyAlignment="1">
      <alignment horizontal="right" vertical="top"/>
    </xf>
    <xf numFmtId="0" fontId="23" fillId="0" borderId="2" xfId="0" applyFont="1" applyFill="1" applyBorder="1" applyAlignment="1">
      <alignment vertical="top"/>
    </xf>
    <xf numFmtId="4" fontId="23" fillId="0" borderId="2" xfId="0" applyNumberFormat="1" applyFont="1" applyFill="1" applyBorder="1" applyAlignment="1">
      <alignment vertical="top"/>
    </xf>
    <xf numFmtId="0" fontId="24" fillId="0" borderId="0" xfId="0" applyFont="1" applyFill="1" applyAlignment="1">
      <alignment vertical="top"/>
    </xf>
    <xf numFmtId="0" fontId="23" fillId="0" borderId="2" xfId="0" applyFont="1" applyFill="1" applyBorder="1" applyAlignment="1">
      <alignment vertical="top" wrapText="1"/>
    </xf>
    <xf numFmtId="0" fontId="24" fillId="0" borderId="2" xfId="0" applyFont="1" applyFill="1" applyBorder="1" applyAlignment="1">
      <alignment horizontal="right" vertical="top"/>
    </xf>
    <xf numFmtId="0" fontId="24" fillId="0" borderId="2" xfId="0" applyFont="1" applyFill="1" applyBorder="1" applyAlignment="1">
      <alignment vertical="top"/>
    </xf>
    <xf numFmtId="4" fontId="24" fillId="0" borderId="2" xfId="0" applyNumberFormat="1" applyFont="1" applyFill="1" applyBorder="1" applyAlignment="1">
      <alignment vertical="top"/>
    </xf>
    <xf numFmtId="0" fontId="24" fillId="0" borderId="2" xfId="0" applyFont="1" applyFill="1" applyBorder="1" applyAlignment="1">
      <alignment vertical="top" wrapText="1"/>
    </xf>
    <xf numFmtId="4" fontId="24" fillId="0" borderId="2" xfId="0" applyNumberFormat="1" applyFont="1" applyFill="1" applyBorder="1" applyAlignment="1">
      <alignment vertical="top" wrapText="1"/>
    </xf>
    <xf numFmtId="0" fontId="24" fillId="0" borderId="2" xfId="0" applyNumberFormat="1" applyFont="1" applyFill="1" applyBorder="1" applyAlignment="1">
      <alignment vertical="top" wrapText="1"/>
    </xf>
    <xf numFmtId="4" fontId="25" fillId="0" borderId="2" xfId="0" applyNumberFormat="1" applyFont="1" applyFill="1" applyBorder="1" applyAlignment="1">
      <alignment vertical="top"/>
    </xf>
    <xf numFmtId="4" fontId="23" fillId="0" borderId="2" xfId="0" applyNumberFormat="1" applyFont="1" applyFill="1" applyBorder="1" applyAlignment="1">
      <alignment vertical="top" wrapText="1"/>
    </xf>
    <xf numFmtId="0" fontId="24" fillId="0" borderId="2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vertical="top"/>
    </xf>
    <xf numFmtId="0" fontId="24" fillId="0" borderId="2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vertical="top"/>
    </xf>
    <xf numFmtId="0" fontId="24" fillId="0" borderId="2" xfId="0" applyFont="1" applyFill="1" applyBorder="1" applyAlignment="1">
      <alignment horizontal="justify" vertical="top" wrapText="1"/>
    </xf>
    <xf numFmtId="0" fontId="24" fillId="0" borderId="3" xfId="0" applyFont="1" applyFill="1" applyBorder="1" applyAlignment="1">
      <alignment vertical="top" wrapText="1"/>
    </xf>
    <xf numFmtId="0" fontId="23" fillId="0" borderId="2" xfId="0" quotePrefix="1" applyNumberFormat="1" applyFont="1" applyFill="1" applyBorder="1" applyAlignment="1">
      <alignment horizontal="center" vertical="top" shrinkToFit="1"/>
    </xf>
    <xf numFmtId="0" fontId="23" fillId="0" borderId="2" xfId="0" applyNumberFormat="1" applyFont="1" applyFill="1" applyBorder="1" applyAlignment="1">
      <alignment horizontal="left" vertical="top" wrapText="1"/>
    </xf>
    <xf numFmtId="0" fontId="24" fillId="0" borderId="2" xfId="0" quotePrefix="1" applyNumberFormat="1" applyFont="1" applyFill="1" applyBorder="1" applyAlignment="1">
      <alignment horizontal="center" vertical="top" shrinkToFit="1"/>
    </xf>
    <xf numFmtId="0" fontId="24" fillId="0" borderId="3" xfId="0" applyNumberFormat="1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center" vertical="top" wrapText="1"/>
    </xf>
    <xf numFmtId="0" fontId="24" fillId="0" borderId="8" xfId="0" applyFont="1" applyFill="1" applyBorder="1" applyAlignment="1">
      <alignment vertical="top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justify" vertical="top" wrapText="1"/>
    </xf>
    <xf numFmtId="0" fontId="18" fillId="0" borderId="2" xfId="0" applyFont="1" applyFill="1" applyBorder="1" applyAlignment="1">
      <alignment vertical="top"/>
    </xf>
    <xf numFmtId="0" fontId="24" fillId="0" borderId="3" xfId="0" applyFont="1" applyFill="1" applyBorder="1" applyAlignment="1">
      <alignment horizontal="justify" vertical="top" wrapText="1"/>
    </xf>
    <xf numFmtId="0" fontId="23" fillId="0" borderId="2" xfId="0" applyFont="1" applyFill="1" applyBorder="1" applyAlignment="1">
      <alignment horizontal="justify" vertical="top" wrapText="1"/>
    </xf>
    <xf numFmtId="0" fontId="18" fillId="0" borderId="2" xfId="0" applyFont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7" fillId="0" borderId="2" xfId="0" applyFont="1" applyFill="1" applyBorder="1" applyAlignment="1">
      <alignment horizontal="center" vertical="top" wrapText="1"/>
    </xf>
    <xf numFmtId="164" fontId="24" fillId="0" borderId="2" xfId="0" applyNumberFormat="1" applyFont="1" applyFill="1" applyBorder="1" applyAlignment="1">
      <alignment horizontal="center" vertical="top"/>
    </xf>
    <xf numFmtId="164" fontId="23" fillId="0" borderId="2" xfId="0" applyNumberFormat="1" applyFont="1" applyFill="1" applyBorder="1" applyAlignment="1">
      <alignment horizontal="center" vertical="top"/>
    </xf>
    <xf numFmtId="49" fontId="24" fillId="2" borderId="1" xfId="0" applyNumberFormat="1" applyFont="1" applyFill="1" applyBorder="1" applyAlignment="1">
      <alignment horizontal="center" vertical="top" wrapText="1" shrinkToFit="1"/>
    </xf>
    <xf numFmtId="0" fontId="24" fillId="0" borderId="2" xfId="0" applyFont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3"/>
  <sheetViews>
    <sheetView topLeftCell="A3" zoomScale="80" zoomScaleNormal="80" workbookViewId="0">
      <pane xSplit="2" ySplit="4" topLeftCell="C154" activePane="bottomRight" state="frozen"/>
      <selection activeCell="A3" sqref="A3"/>
      <selection pane="topRight" activeCell="C3" sqref="C3"/>
      <selection pane="bottomLeft" activeCell="A9" sqref="A9"/>
      <selection pane="bottomRight" activeCell="C107" sqref="C107:C112"/>
    </sheetView>
  </sheetViews>
  <sheetFormatPr defaultRowHeight="12.75" x14ac:dyDescent="0.25"/>
  <cols>
    <col min="1" max="1" width="22" style="5" customWidth="1"/>
    <col min="2" max="2" width="31.5703125" style="8" customWidth="1"/>
    <col min="3" max="3" width="14.5703125" style="8" customWidth="1"/>
    <col min="4" max="4" width="14.85546875" style="8" customWidth="1"/>
    <col min="5" max="5" width="14" style="8" hidden="1" customWidth="1"/>
    <col min="6" max="6" width="15.42578125" style="8" hidden="1" customWidth="1"/>
    <col min="7" max="7" width="15.140625" style="8" hidden="1" customWidth="1"/>
    <col min="8" max="8" width="15.7109375" style="8" hidden="1" customWidth="1"/>
    <col min="9" max="9" width="15.140625" style="8" hidden="1" customWidth="1"/>
    <col min="10" max="10" width="18.28515625" style="8" hidden="1" customWidth="1"/>
    <col min="11" max="11" width="13.42578125" style="8" hidden="1" customWidth="1"/>
    <col min="12" max="12" width="14.5703125" style="8" customWidth="1"/>
    <col min="13" max="13" width="14.7109375" style="8" customWidth="1"/>
    <col min="14" max="15" width="14.5703125" style="8" customWidth="1"/>
    <col min="16" max="16" width="12.140625" style="8" hidden="1" customWidth="1"/>
    <col min="17" max="17" width="14.42578125" style="8" hidden="1" customWidth="1"/>
    <col min="18" max="18" width="13.42578125" style="8" hidden="1" customWidth="1"/>
    <col min="19" max="19" width="12.28515625" style="8" hidden="1" customWidth="1"/>
    <col min="20" max="20" width="14.7109375" style="8" hidden="1" customWidth="1"/>
    <col min="21" max="21" width="6.140625" style="8" customWidth="1"/>
    <col min="22" max="22" width="14.85546875" style="8" customWidth="1"/>
    <col min="23" max="23" width="5.85546875" style="8" customWidth="1"/>
    <col min="24" max="24" width="9.140625" style="8" customWidth="1"/>
    <col min="25" max="192" width="9.140625" style="8"/>
    <col min="193" max="193" width="25.42578125" style="8" customWidth="1"/>
    <col min="194" max="194" width="56.28515625" style="8" customWidth="1"/>
    <col min="195" max="195" width="14" style="8" customWidth="1"/>
    <col min="196" max="197" width="14.5703125" style="8" customWidth="1"/>
    <col min="198" max="198" width="14.140625" style="8" customWidth="1"/>
    <col min="199" max="199" width="15.140625" style="8" customWidth="1"/>
    <col min="200" max="200" width="13.85546875" style="8" customWidth="1"/>
    <col min="201" max="202" width="14.7109375" style="8" customWidth="1"/>
    <col min="203" max="203" width="12.85546875" style="8" customWidth="1"/>
    <col min="204" max="204" width="13.5703125" style="8" customWidth="1"/>
    <col min="205" max="205" width="12.7109375" style="8" customWidth="1"/>
    <col min="206" max="206" width="13.42578125" style="8" customWidth="1"/>
    <col min="207" max="207" width="13.140625" style="8" customWidth="1"/>
    <col min="208" max="208" width="14.7109375" style="8" customWidth="1"/>
    <col min="209" max="209" width="14.5703125" style="8" customWidth="1"/>
    <col min="210" max="210" width="13" style="8" customWidth="1"/>
    <col min="211" max="211" width="15" style="8" customWidth="1"/>
    <col min="212" max="213" width="12.140625" style="8" customWidth="1"/>
    <col min="214" max="214" width="12" style="8" customWidth="1"/>
    <col min="215" max="215" width="13.5703125" style="8" customWidth="1"/>
    <col min="216" max="216" width="14" style="8" customWidth="1"/>
    <col min="217" max="217" width="12.28515625" style="8" customWidth="1"/>
    <col min="218" max="218" width="14.140625" style="8" customWidth="1"/>
    <col min="219" max="219" width="13" style="8" customWidth="1"/>
    <col min="220" max="220" width="13.5703125" style="8" customWidth="1"/>
    <col min="221" max="221" width="12.42578125" style="8" customWidth="1"/>
    <col min="222" max="222" width="12.5703125" style="8" customWidth="1"/>
    <col min="223" max="223" width="11.7109375" style="8" customWidth="1"/>
    <col min="224" max="224" width="13.7109375" style="8" customWidth="1"/>
    <col min="225" max="225" width="13.28515625" style="8" customWidth="1"/>
    <col min="226" max="226" width="13.140625" style="8" customWidth="1"/>
    <col min="227" max="227" width="12" style="8" customWidth="1"/>
    <col min="228" max="228" width="12.140625" style="8" customWidth="1"/>
    <col min="229" max="229" width="12.28515625" style="8" customWidth="1"/>
    <col min="230" max="230" width="12.140625" style="8" customWidth="1"/>
    <col min="231" max="231" width="12.5703125" style="8" customWidth="1"/>
    <col min="232" max="448" width="9.140625" style="8"/>
    <col min="449" max="449" width="25.42578125" style="8" customWidth="1"/>
    <col min="450" max="450" width="56.28515625" style="8" customWidth="1"/>
    <col min="451" max="451" width="14" style="8" customWidth="1"/>
    <col min="452" max="453" width="14.5703125" style="8" customWidth="1"/>
    <col min="454" max="454" width="14.140625" style="8" customWidth="1"/>
    <col min="455" max="455" width="15.140625" style="8" customWidth="1"/>
    <col min="456" max="456" width="13.85546875" style="8" customWidth="1"/>
    <col min="457" max="458" width="14.7109375" style="8" customWidth="1"/>
    <col min="459" max="459" width="12.85546875" style="8" customWidth="1"/>
    <col min="460" max="460" width="13.5703125" style="8" customWidth="1"/>
    <col min="461" max="461" width="12.7109375" style="8" customWidth="1"/>
    <col min="462" max="462" width="13.42578125" style="8" customWidth="1"/>
    <col min="463" max="463" width="13.140625" style="8" customWidth="1"/>
    <col min="464" max="464" width="14.7109375" style="8" customWidth="1"/>
    <col min="465" max="465" width="14.5703125" style="8" customWidth="1"/>
    <col min="466" max="466" width="13" style="8" customWidth="1"/>
    <col min="467" max="467" width="15" style="8" customWidth="1"/>
    <col min="468" max="469" width="12.140625" style="8" customWidth="1"/>
    <col min="470" max="470" width="12" style="8" customWidth="1"/>
    <col min="471" max="471" width="13.5703125" style="8" customWidth="1"/>
    <col min="472" max="472" width="14" style="8" customWidth="1"/>
    <col min="473" max="473" width="12.28515625" style="8" customWidth="1"/>
    <col min="474" max="474" width="14.140625" style="8" customWidth="1"/>
    <col min="475" max="475" width="13" style="8" customWidth="1"/>
    <col min="476" max="476" width="13.5703125" style="8" customWidth="1"/>
    <col min="477" max="477" width="12.42578125" style="8" customWidth="1"/>
    <col min="478" max="478" width="12.5703125" style="8" customWidth="1"/>
    <col min="479" max="479" width="11.7109375" style="8" customWidth="1"/>
    <col min="480" max="480" width="13.7109375" style="8" customWidth="1"/>
    <col min="481" max="481" width="13.28515625" style="8" customWidth="1"/>
    <col min="482" max="482" width="13.140625" style="8" customWidth="1"/>
    <col min="483" max="483" width="12" style="8" customWidth="1"/>
    <col min="484" max="484" width="12.140625" style="8" customWidth="1"/>
    <col min="485" max="485" width="12.28515625" style="8" customWidth="1"/>
    <col min="486" max="486" width="12.140625" style="8" customWidth="1"/>
    <col min="487" max="487" width="12.5703125" style="8" customWidth="1"/>
    <col min="488" max="704" width="9.140625" style="8"/>
    <col min="705" max="705" width="25.42578125" style="8" customWidth="1"/>
    <col min="706" max="706" width="56.28515625" style="8" customWidth="1"/>
    <col min="707" max="707" width="14" style="8" customWidth="1"/>
    <col min="708" max="709" width="14.5703125" style="8" customWidth="1"/>
    <col min="710" max="710" width="14.140625" style="8" customWidth="1"/>
    <col min="711" max="711" width="15.140625" style="8" customWidth="1"/>
    <col min="712" max="712" width="13.85546875" style="8" customWidth="1"/>
    <col min="713" max="714" width="14.7109375" style="8" customWidth="1"/>
    <col min="715" max="715" width="12.85546875" style="8" customWidth="1"/>
    <col min="716" max="716" width="13.5703125" style="8" customWidth="1"/>
    <col min="717" max="717" width="12.7109375" style="8" customWidth="1"/>
    <col min="718" max="718" width="13.42578125" style="8" customWidth="1"/>
    <col min="719" max="719" width="13.140625" style="8" customWidth="1"/>
    <col min="720" max="720" width="14.7109375" style="8" customWidth="1"/>
    <col min="721" max="721" width="14.5703125" style="8" customWidth="1"/>
    <col min="722" max="722" width="13" style="8" customWidth="1"/>
    <col min="723" max="723" width="15" style="8" customWidth="1"/>
    <col min="724" max="725" width="12.140625" style="8" customWidth="1"/>
    <col min="726" max="726" width="12" style="8" customWidth="1"/>
    <col min="727" max="727" width="13.5703125" style="8" customWidth="1"/>
    <col min="728" max="728" width="14" style="8" customWidth="1"/>
    <col min="729" max="729" width="12.28515625" style="8" customWidth="1"/>
    <col min="730" max="730" width="14.140625" style="8" customWidth="1"/>
    <col min="731" max="731" width="13" style="8" customWidth="1"/>
    <col min="732" max="732" width="13.5703125" style="8" customWidth="1"/>
    <col min="733" max="733" width="12.42578125" style="8" customWidth="1"/>
    <col min="734" max="734" width="12.5703125" style="8" customWidth="1"/>
    <col min="735" max="735" width="11.7109375" style="8" customWidth="1"/>
    <col min="736" max="736" width="13.7109375" style="8" customWidth="1"/>
    <col min="737" max="737" width="13.28515625" style="8" customWidth="1"/>
    <col min="738" max="738" width="13.140625" style="8" customWidth="1"/>
    <col min="739" max="739" width="12" style="8" customWidth="1"/>
    <col min="740" max="740" width="12.140625" style="8" customWidth="1"/>
    <col min="741" max="741" width="12.28515625" style="8" customWidth="1"/>
    <col min="742" max="742" width="12.140625" style="8" customWidth="1"/>
    <col min="743" max="743" width="12.5703125" style="8" customWidth="1"/>
    <col min="744" max="960" width="9.140625" style="8"/>
    <col min="961" max="961" width="25.42578125" style="8" customWidth="1"/>
    <col min="962" max="962" width="56.28515625" style="8" customWidth="1"/>
    <col min="963" max="963" width="14" style="8" customWidth="1"/>
    <col min="964" max="965" width="14.5703125" style="8" customWidth="1"/>
    <col min="966" max="966" width="14.140625" style="8" customWidth="1"/>
    <col min="967" max="967" width="15.140625" style="8" customWidth="1"/>
    <col min="968" max="968" width="13.85546875" style="8" customWidth="1"/>
    <col min="969" max="970" width="14.7109375" style="8" customWidth="1"/>
    <col min="971" max="971" width="12.85546875" style="8" customWidth="1"/>
    <col min="972" max="972" width="13.5703125" style="8" customWidth="1"/>
    <col min="973" max="973" width="12.7109375" style="8" customWidth="1"/>
    <col min="974" max="974" width="13.42578125" style="8" customWidth="1"/>
    <col min="975" max="975" width="13.140625" style="8" customWidth="1"/>
    <col min="976" max="976" width="14.7109375" style="8" customWidth="1"/>
    <col min="977" max="977" width="14.5703125" style="8" customWidth="1"/>
    <col min="978" max="978" width="13" style="8" customWidth="1"/>
    <col min="979" max="979" width="15" style="8" customWidth="1"/>
    <col min="980" max="981" width="12.140625" style="8" customWidth="1"/>
    <col min="982" max="982" width="12" style="8" customWidth="1"/>
    <col min="983" max="983" width="13.5703125" style="8" customWidth="1"/>
    <col min="984" max="984" width="14" style="8" customWidth="1"/>
    <col min="985" max="985" width="12.28515625" style="8" customWidth="1"/>
    <col min="986" max="986" width="14.140625" style="8" customWidth="1"/>
    <col min="987" max="987" width="13" style="8" customWidth="1"/>
    <col min="988" max="988" width="13.5703125" style="8" customWidth="1"/>
    <col min="989" max="989" width="12.42578125" style="8" customWidth="1"/>
    <col min="990" max="990" width="12.5703125" style="8" customWidth="1"/>
    <col min="991" max="991" width="11.7109375" style="8" customWidth="1"/>
    <col min="992" max="992" width="13.7109375" style="8" customWidth="1"/>
    <col min="993" max="993" width="13.28515625" style="8" customWidth="1"/>
    <col min="994" max="994" width="13.140625" style="8" customWidth="1"/>
    <col min="995" max="995" width="12" style="8" customWidth="1"/>
    <col min="996" max="996" width="12.140625" style="8" customWidth="1"/>
    <col min="997" max="997" width="12.28515625" style="8" customWidth="1"/>
    <col min="998" max="998" width="12.140625" style="8" customWidth="1"/>
    <col min="999" max="999" width="12.5703125" style="8" customWidth="1"/>
    <col min="1000" max="1216" width="9.140625" style="8"/>
    <col min="1217" max="1217" width="25.42578125" style="8" customWidth="1"/>
    <col min="1218" max="1218" width="56.28515625" style="8" customWidth="1"/>
    <col min="1219" max="1219" width="14" style="8" customWidth="1"/>
    <col min="1220" max="1221" width="14.5703125" style="8" customWidth="1"/>
    <col min="1222" max="1222" width="14.140625" style="8" customWidth="1"/>
    <col min="1223" max="1223" width="15.140625" style="8" customWidth="1"/>
    <col min="1224" max="1224" width="13.85546875" style="8" customWidth="1"/>
    <col min="1225" max="1226" width="14.7109375" style="8" customWidth="1"/>
    <col min="1227" max="1227" width="12.85546875" style="8" customWidth="1"/>
    <col min="1228" max="1228" width="13.5703125" style="8" customWidth="1"/>
    <col min="1229" max="1229" width="12.7109375" style="8" customWidth="1"/>
    <col min="1230" max="1230" width="13.42578125" style="8" customWidth="1"/>
    <col min="1231" max="1231" width="13.140625" style="8" customWidth="1"/>
    <col min="1232" max="1232" width="14.7109375" style="8" customWidth="1"/>
    <col min="1233" max="1233" width="14.5703125" style="8" customWidth="1"/>
    <col min="1234" max="1234" width="13" style="8" customWidth="1"/>
    <col min="1235" max="1235" width="15" style="8" customWidth="1"/>
    <col min="1236" max="1237" width="12.140625" style="8" customWidth="1"/>
    <col min="1238" max="1238" width="12" style="8" customWidth="1"/>
    <col min="1239" max="1239" width="13.5703125" style="8" customWidth="1"/>
    <col min="1240" max="1240" width="14" style="8" customWidth="1"/>
    <col min="1241" max="1241" width="12.28515625" style="8" customWidth="1"/>
    <col min="1242" max="1242" width="14.140625" style="8" customWidth="1"/>
    <col min="1243" max="1243" width="13" style="8" customWidth="1"/>
    <col min="1244" max="1244" width="13.5703125" style="8" customWidth="1"/>
    <col min="1245" max="1245" width="12.42578125" style="8" customWidth="1"/>
    <col min="1246" max="1246" width="12.5703125" style="8" customWidth="1"/>
    <col min="1247" max="1247" width="11.7109375" style="8" customWidth="1"/>
    <col min="1248" max="1248" width="13.7109375" style="8" customWidth="1"/>
    <col min="1249" max="1249" width="13.28515625" style="8" customWidth="1"/>
    <col min="1250" max="1250" width="13.140625" style="8" customWidth="1"/>
    <col min="1251" max="1251" width="12" style="8" customWidth="1"/>
    <col min="1252" max="1252" width="12.140625" style="8" customWidth="1"/>
    <col min="1253" max="1253" width="12.28515625" style="8" customWidth="1"/>
    <col min="1254" max="1254" width="12.140625" style="8" customWidth="1"/>
    <col min="1255" max="1255" width="12.5703125" style="8" customWidth="1"/>
    <col min="1256" max="1472" width="9.140625" style="8"/>
    <col min="1473" max="1473" width="25.42578125" style="8" customWidth="1"/>
    <col min="1474" max="1474" width="56.28515625" style="8" customWidth="1"/>
    <col min="1475" max="1475" width="14" style="8" customWidth="1"/>
    <col min="1476" max="1477" width="14.5703125" style="8" customWidth="1"/>
    <col min="1478" max="1478" width="14.140625" style="8" customWidth="1"/>
    <col min="1479" max="1479" width="15.140625" style="8" customWidth="1"/>
    <col min="1480" max="1480" width="13.85546875" style="8" customWidth="1"/>
    <col min="1481" max="1482" width="14.7109375" style="8" customWidth="1"/>
    <col min="1483" max="1483" width="12.85546875" style="8" customWidth="1"/>
    <col min="1484" max="1484" width="13.5703125" style="8" customWidth="1"/>
    <col min="1485" max="1485" width="12.7109375" style="8" customWidth="1"/>
    <col min="1486" max="1486" width="13.42578125" style="8" customWidth="1"/>
    <col min="1487" max="1487" width="13.140625" style="8" customWidth="1"/>
    <col min="1488" max="1488" width="14.7109375" style="8" customWidth="1"/>
    <col min="1489" max="1489" width="14.5703125" style="8" customWidth="1"/>
    <col min="1490" max="1490" width="13" style="8" customWidth="1"/>
    <col min="1491" max="1491" width="15" style="8" customWidth="1"/>
    <col min="1492" max="1493" width="12.140625" style="8" customWidth="1"/>
    <col min="1494" max="1494" width="12" style="8" customWidth="1"/>
    <col min="1495" max="1495" width="13.5703125" style="8" customWidth="1"/>
    <col min="1496" max="1496" width="14" style="8" customWidth="1"/>
    <col min="1497" max="1497" width="12.28515625" style="8" customWidth="1"/>
    <col min="1498" max="1498" width="14.140625" style="8" customWidth="1"/>
    <col min="1499" max="1499" width="13" style="8" customWidth="1"/>
    <col min="1500" max="1500" width="13.5703125" style="8" customWidth="1"/>
    <col min="1501" max="1501" width="12.42578125" style="8" customWidth="1"/>
    <col min="1502" max="1502" width="12.5703125" style="8" customWidth="1"/>
    <col min="1503" max="1503" width="11.7109375" style="8" customWidth="1"/>
    <col min="1504" max="1504" width="13.7109375" style="8" customWidth="1"/>
    <col min="1505" max="1505" width="13.28515625" style="8" customWidth="1"/>
    <col min="1506" max="1506" width="13.140625" style="8" customWidth="1"/>
    <col min="1507" max="1507" width="12" style="8" customWidth="1"/>
    <col min="1508" max="1508" width="12.140625" style="8" customWidth="1"/>
    <col min="1509" max="1509" width="12.28515625" style="8" customWidth="1"/>
    <col min="1510" max="1510" width="12.140625" style="8" customWidth="1"/>
    <col min="1511" max="1511" width="12.5703125" style="8" customWidth="1"/>
    <col min="1512" max="1728" width="9.140625" style="8"/>
    <col min="1729" max="1729" width="25.42578125" style="8" customWidth="1"/>
    <col min="1730" max="1730" width="56.28515625" style="8" customWidth="1"/>
    <col min="1731" max="1731" width="14" style="8" customWidth="1"/>
    <col min="1732" max="1733" width="14.5703125" style="8" customWidth="1"/>
    <col min="1734" max="1734" width="14.140625" style="8" customWidth="1"/>
    <col min="1735" max="1735" width="15.140625" style="8" customWidth="1"/>
    <col min="1736" max="1736" width="13.85546875" style="8" customWidth="1"/>
    <col min="1737" max="1738" width="14.7109375" style="8" customWidth="1"/>
    <col min="1739" max="1739" width="12.85546875" style="8" customWidth="1"/>
    <col min="1740" max="1740" width="13.5703125" style="8" customWidth="1"/>
    <col min="1741" max="1741" width="12.7109375" style="8" customWidth="1"/>
    <col min="1742" max="1742" width="13.42578125" style="8" customWidth="1"/>
    <col min="1743" max="1743" width="13.140625" style="8" customWidth="1"/>
    <col min="1744" max="1744" width="14.7109375" style="8" customWidth="1"/>
    <col min="1745" max="1745" width="14.5703125" style="8" customWidth="1"/>
    <col min="1746" max="1746" width="13" style="8" customWidth="1"/>
    <col min="1747" max="1747" width="15" style="8" customWidth="1"/>
    <col min="1748" max="1749" width="12.140625" style="8" customWidth="1"/>
    <col min="1750" max="1750" width="12" style="8" customWidth="1"/>
    <col min="1751" max="1751" width="13.5703125" style="8" customWidth="1"/>
    <col min="1752" max="1752" width="14" style="8" customWidth="1"/>
    <col min="1753" max="1753" width="12.28515625" style="8" customWidth="1"/>
    <col min="1754" max="1754" width="14.140625" style="8" customWidth="1"/>
    <col min="1755" max="1755" width="13" style="8" customWidth="1"/>
    <col min="1756" max="1756" width="13.5703125" style="8" customWidth="1"/>
    <col min="1757" max="1757" width="12.42578125" style="8" customWidth="1"/>
    <col min="1758" max="1758" width="12.5703125" style="8" customWidth="1"/>
    <col min="1759" max="1759" width="11.7109375" style="8" customWidth="1"/>
    <col min="1760" max="1760" width="13.7109375" style="8" customWidth="1"/>
    <col min="1761" max="1761" width="13.28515625" style="8" customWidth="1"/>
    <col min="1762" max="1762" width="13.140625" style="8" customWidth="1"/>
    <col min="1763" max="1763" width="12" style="8" customWidth="1"/>
    <col min="1764" max="1764" width="12.140625" style="8" customWidth="1"/>
    <col min="1765" max="1765" width="12.28515625" style="8" customWidth="1"/>
    <col min="1766" max="1766" width="12.140625" style="8" customWidth="1"/>
    <col min="1767" max="1767" width="12.5703125" style="8" customWidth="1"/>
    <col min="1768" max="1984" width="9.140625" style="8"/>
    <col min="1985" max="1985" width="25.42578125" style="8" customWidth="1"/>
    <col min="1986" max="1986" width="56.28515625" style="8" customWidth="1"/>
    <col min="1987" max="1987" width="14" style="8" customWidth="1"/>
    <col min="1988" max="1989" width="14.5703125" style="8" customWidth="1"/>
    <col min="1990" max="1990" width="14.140625" style="8" customWidth="1"/>
    <col min="1991" max="1991" width="15.140625" style="8" customWidth="1"/>
    <col min="1992" max="1992" width="13.85546875" style="8" customWidth="1"/>
    <col min="1993" max="1994" width="14.7109375" style="8" customWidth="1"/>
    <col min="1995" max="1995" width="12.85546875" style="8" customWidth="1"/>
    <col min="1996" max="1996" width="13.5703125" style="8" customWidth="1"/>
    <col min="1997" max="1997" width="12.7109375" style="8" customWidth="1"/>
    <col min="1998" max="1998" width="13.42578125" style="8" customWidth="1"/>
    <col min="1999" max="1999" width="13.140625" style="8" customWidth="1"/>
    <col min="2000" max="2000" width="14.7109375" style="8" customWidth="1"/>
    <col min="2001" max="2001" width="14.5703125" style="8" customWidth="1"/>
    <col min="2002" max="2002" width="13" style="8" customWidth="1"/>
    <col min="2003" max="2003" width="15" style="8" customWidth="1"/>
    <col min="2004" max="2005" width="12.140625" style="8" customWidth="1"/>
    <col min="2006" max="2006" width="12" style="8" customWidth="1"/>
    <col min="2007" max="2007" width="13.5703125" style="8" customWidth="1"/>
    <col min="2008" max="2008" width="14" style="8" customWidth="1"/>
    <col min="2009" max="2009" width="12.28515625" style="8" customWidth="1"/>
    <col min="2010" max="2010" width="14.140625" style="8" customWidth="1"/>
    <col min="2011" max="2011" width="13" style="8" customWidth="1"/>
    <col min="2012" max="2012" width="13.5703125" style="8" customWidth="1"/>
    <col min="2013" max="2013" width="12.42578125" style="8" customWidth="1"/>
    <col min="2014" max="2014" width="12.5703125" style="8" customWidth="1"/>
    <col min="2015" max="2015" width="11.7109375" style="8" customWidth="1"/>
    <col min="2016" max="2016" width="13.7109375" style="8" customWidth="1"/>
    <col min="2017" max="2017" width="13.28515625" style="8" customWidth="1"/>
    <col min="2018" max="2018" width="13.140625" style="8" customWidth="1"/>
    <col min="2019" max="2019" width="12" style="8" customWidth="1"/>
    <col min="2020" max="2020" width="12.140625" style="8" customWidth="1"/>
    <col min="2021" max="2021" width="12.28515625" style="8" customWidth="1"/>
    <col min="2022" max="2022" width="12.140625" style="8" customWidth="1"/>
    <col min="2023" max="2023" width="12.5703125" style="8" customWidth="1"/>
    <col min="2024" max="2240" width="9.140625" style="8"/>
    <col min="2241" max="2241" width="25.42578125" style="8" customWidth="1"/>
    <col min="2242" max="2242" width="56.28515625" style="8" customWidth="1"/>
    <col min="2243" max="2243" width="14" style="8" customWidth="1"/>
    <col min="2244" max="2245" width="14.5703125" style="8" customWidth="1"/>
    <col min="2246" max="2246" width="14.140625" style="8" customWidth="1"/>
    <col min="2247" max="2247" width="15.140625" style="8" customWidth="1"/>
    <col min="2248" max="2248" width="13.85546875" style="8" customWidth="1"/>
    <col min="2249" max="2250" width="14.7109375" style="8" customWidth="1"/>
    <col min="2251" max="2251" width="12.85546875" style="8" customWidth="1"/>
    <col min="2252" max="2252" width="13.5703125" style="8" customWidth="1"/>
    <col min="2253" max="2253" width="12.7109375" style="8" customWidth="1"/>
    <col min="2254" max="2254" width="13.42578125" style="8" customWidth="1"/>
    <col min="2255" max="2255" width="13.140625" style="8" customWidth="1"/>
    <col min="2256" max="2256" width="14.7109375" style="8" customWidth="1"/>
    <col min="2257" max="2257" width="14.5703125" style="8" customWidth="1"/>
    <col min="2258" max="2258" width="13" style="8" customWidth="1"/>
    <col min="2259" max="2259" width="15" style="8" customWidth="1"/>
    <col min="2260" max="2261" width="12.140625" style="8" customWidth="1"/>
    <col min="2262" max="2262" width="12" style="8" customWidth="1"/>
    <col min="2263" max="2263" width="13.5703125" style="8" customWidth="1"/>
    <col min="2264" max="2264" width="14" style="8" customWidth="1"/>
    <col min="2265" max="2265" width="12.28515625" style="8" customWidth="1"/>
    <col min="2266" max="2266" width="14.140625" style="8" customWidth="1"/>
    <col min="2267" max="2267" width="13" style="8" customWidth="1"/>
    <col min="2268" max="2268" width="13.5703125" style="8" customWidth="1"/>
    <col min="2269" max="2269" width="12.42578125" style="8" customWidth="1"/>
    <col min="2270" max="2270" width="12.5703125" style="8" customWidth="1"/>
    <col min="2271" max="2271" width="11.7109375" style="8" customWidth="1"/>
    <col min="2272" max="2272" width="13.7109375" style="8" customWidth="1"/>
    <col min="2273" max="2273" width="13.28515625" style="8" customWidth="1"/>
    <col min="2274" max="2274" width="13.140625" style="8" customWidth="1"/>
    <col min="2275" max="2275" width="12" style="8" customWidth="1"/>
    <col min="2276" max="2276" width="12.140625" style="8" customWidth="1"/>
    <col min="2277" max="2277" width="12.28515625" style="8" customWidth="1"/>
    <col min="2278" max="2278" width="12.140625" style="8" customWidth="1"/>
    <col min="2279" max="2279" width="12.5703125" style="8" customWidth="1"/>
    <col min="2280" max="2496" width="9.140625" style="8"/>
    <col min="2497" max="2497" width="25.42578125" style="8" customWidth="1"/>
    <col min="2498" max="2498" width="56.28515625" style="8" customWidth="1"/>
    <col min="2499" max="2499" width="14" style="8" customWidth="1"/>
    <col min="2500" max="2501" width="14.5703125" style="8" customWidth="1"/>
    <col min="2502" max="2502" width="14.140625" style="8" customWidth="1"/>
    <col min="2503" max="2503" width="15.140625" style="8" customWidth="1"/>
    <col min="2504" max="2504" width="13.85546875" style="8" customWidth="1"/>
    <col min="2505" max="2506" width="14.7109375" style="8" customWidth="1"/>
    <col min="2507" max="2507" width="12.85546875" style="8" customWidth="1"/>
    <col min="2508" max="2508" width="13.5703125" style="8" customWidth="1"/>
    <col min="2509" max="2509" width="12.7109375" style="8" customWidth="1"/>
    <col min="2510" max="2510" width="13.42578125" style="8" customWidth="1"/>
    <col min="2511" max="2511" width="13.140625" style="8" customWidth="1"/>
    <col min="2512" max="2512" width="14.7109375" style="8" customWidth="1"/>
    <col min="2513" max="2513" width="14.5703125" style="8" customWidth="1"/>
    <col min="2514" max="2514" width="13" style="8" customWidth="1"/>
    <col min="2515" max="2515" width="15" style="8" customWidth="1"/>
    <col min="2516" max="2517" width="12.140625" style="8" customWidth="1"/>
    <col min="2518" max="2518" width="12" style="8" customWidth="1"/>
    <col min="2519" max="2519" width="13.5703125" style="8" customWidth="1"/>
    <col min="2520" max="2520" width="14" style="8" customWidth="1"/>
    <col min="2521" max="2521" width="12.28515625" style="8" customWidth="1"/>
    <col min="2522" max="2522" width="14.140625" style="8" customWidth="1"/>
    <col min="2523" max="2523" width="13" style="8" customWidth="1"/>
    <col min="2524" max="2524" width="13.5703125" style="8" customWidth="1"/>
    <col min="2525" max="2525" width="12.42578125" style="8" customWidth="1"/>
    <col min="2526" max="2526" width="12.5703125" style="8" customWidth="1"/>
    <col min="2527" max="2527" width="11.7109375" style="8" customWidth="1"/>
    <col min="2528" max="2528" width="13.7109375" style="8" customWidth="1"/>
    <col min="2529" max="2529" width="13.28515625" style="8" customWidth="1"/>
    <col min="2530" max="2530" width="13.140625" style="8" customWidth="1"/>
    <col min="2531" max="2531" width="12" style="8" customWidth="1"/>
    <col min="2532" max="2532" width="12.140625" style="8" customWidth="1"/>
    <col min="2533" max="2533" width="12.28515625" style="8" customWidth="1"/>
    <col min="2534" max="2534" width="12.140625" style="8" customWidth="1"/>
    <col min="2535" max="2535" width="12.5703125" style="8" customWidth="1"/>
    <col min="2536" max="2752" width="9.140625" style="8"/>
    <col min="2753" max="2753" width="25.42578125" style="8" customWidth="1"/>
    <col min="2754" max="2754" width="56.28515625" style="8" customWidth="1"/>
    <col min="2755" max="2755" width="14" style="8" customWidth="1"/>
    <col min="2756" max="2757" width="14.5703125" style="8" customWidth="1"/>
    <col min="2758" max="2758" width="14.140625" style="8" customWidth="1"/>
    <col min="2759" max="2759" width="15.140625" style="8" customWidth="1"/>
    <col min="2760" max="2760" width="13.85546875" style="8" customWidth="1"/>
    <col min="2761" max="2762" width="14.7109375" style="8" customWidth="1"/>
    <col min="2763" max="2763" width="12.85546875" style="8" customWidth="1"/>
    <col min="2764" max="2764" width="13.5703125" style="8" customWidth="1"/>
    <col min="2765" max="2765" width="12.7109375" style="8" customWidth="1"/>
    <col min="2766" max="2766" width="13.42578125" style="8" customWidth="1"/>
    <col min="2767" max="2767" width="13.140625" style="8" customWidth="1"/>
    <col min="2768" max="2768" width="14.7109375" style="8" customWidth="1"/>
    <col min="2769" max="2769" width="14.5703125" style="8" customWidth="1"/>
    <col min="2770" max="2770" width="13" style="8" customWidth="1"/>
    <col min="2771" max="2771" width="15" style="8" customWidth="1"/>
    <col min="2772" max="2773" width="12.140625" style="8" customWidth="1"/>
    <col min="2774" max="2774" width="12" style="8" customWidth="1"/>
    <col min="2775" max="2775" width="13.5703125" style="8" customWidth="1"/>
    <col min="2776" max="2776" width="14" style="8" customWidth="1"/>
    <col min="2777" max="2777" width="12.28515625" style="8" customWidth="1"/>
    <col min="2778" max="2778" width="14.140625" style="8" customWidth="1"/>
    <col min="2779" max="2779" width="13" style="8" customWidth="1"/>
    <col min="2780" max="2780" width="13.5703125" style="8" customWidth="1"/>
    <col min="2781" max="2781" width="12.42578125" style="8" customWidth="1"/>
    <col min="2782" max="2782" width="12.5703125" style="8" customWidth="1"/>
    <col min="2783" max="2783" width="11.7109375" style="8" customWidth="1"/>
    <col min="2784" max="2784" width="13.7109375" style="8" customWidth="1"/>
    <col min="2785" max="2785" width="13.28515625" style="8" customWidth="1"/>
    <col min="2786" max="2786" width="13.140625" style="8" customWidth="1"/>
    <col min="2787" max="2787" width="12" style="8" customWidth="1"/>
    <col min="2788" max="2788" width="12.140625" style="8" customWidth="1"/>
    <col min="2789" max="2789" width="12.28515625" style="8" customWidth="1"/>
    <col min="2790" max="2790" width="12.140625" style="8" customWidth="1"/>
    <col min="2791" max="2791" width="12.5703125" style="8" customWidth="1"/>
    <col min="2792" max="3008" width="9.140625" style="8"/>
    <col min="3009" max="3009" width="25.42578125" style="8" customWidth="1"/>
    <col min="3010" max="3010" width="56.28515625" style="8" customWidth="1"/>
    <col min="3011" max="3011" width="14" style="8" customWidth="1"/>
    <col min="3012" max="3013" width="14.5703125" style="8" customWidth="1"/>
    <col min="3014" max="3014" width="14.140625" style="8" customWidth="1"/>
    <col min="3015" max="3015" width="15.140625" style="8" customWidth="1"/>
    <col min="3016" max="3016" width="13.85546875" style="8" customWidth="1"/>
    <col min="3017" max="3018" width="14.7109375" style="8" customWidth="1"/>
    <col min="3019" max="3019" width="12.85546875" style="8" customWidth="1"/>
    <col min="3020" max="3020" width="13.5703125" style="8" customWidth="1"/>
    <col min="3021" max="3021" width="12.7109375" style="8" customWidth="1"/>
    <col min="3022" max="3022" width="13.42578125" style="8" customWidth="1"/>
    <col min="3023" max="3023" width="13.140625" style="8" customWidth="1"/>
    <col min="3024" max="3024" width="14.7109375" style="8" customWidth="1"/>
    <col min="3025" max="3025" width="14.5703125" style="8" customWidth="1"/>
    <col min="3026" max="3026" width="13" style="8" customWidth="1"/>
    <col min="3027" max="3027" width="15" style="8" customWidth="1"/>
    <col min="3028" max="3029" width="12.140625" style="8" customWidth="1"/>
    <col min="3030" max="3030" width="12" style="8" customWidth="1"/>
    <col min="3031" max="3031" width="13.5703125" style="8" customWidth="1"/>
    <col min="3032" max="3032" width="14" style="8" customWidth="1"/>
    <col min="3033" max="3033" width="12.28515625" style="8" customWidth="1"/>
    <col min="3034" max="3034" width="14.140625" style="8" customWidth="1"/>
    <col min="3035" max="3035" width="13" style="8" customWidth="1"/>
    <col min="3036" max="3036" width="13.5703125" style="8" customWidth="1"/>
    <col min="3037" max="3037" width="12.42578125" style="8" customWidth="1"/>
    <col min="3038" max="3038" width="12.5703125" style="8" customWidth="1"/>
    <col min="3039" max="3039" width="11.7109375" style="8" customWidth="1"/>
    <col min="3040" max="3040" width="13.7109375" style="8" customWidth="1"/>
    <col min="3041" max="3041" width="13.28515625" style="8" customWidth="1"/>
    <col min="3042" max="3042" width="13.140625" style="8" customWidth="1"/>
    <col min="3043" max="3043" width="12" style="8" customWidth="1"/>
    <col min="3044" max="3044" width="12.140625" style="8" customWidth="1"/>
    <col min="3045" max="3045" width="12.28515625" style="8" customWidth="1"/>
    <col min="3046" max="3046" width="12.140625" style="8" customWidth="1"/>
    <col min="3047" max="3047" width="12.5703125" style="8" customWidth="1"/>
    <col min="3048" max="3264" width="9.140625" style="8"/>
    <col min="3265" max="3265" width="25.42578125" style="8" customWidth="1"/>
    <col min="3266" max="3266" width="56.28515625" style="8" customWidth="1"/>
    <col min="3267" max="3267" width="14" style="8" customWidth="1"/>
    <col min="3268" max="3269" width="14.5703125" style="8" customWidth="1"/>
    <col min="3270" max="3270" width="14.140625" style="8" customWidth="1"/>
    <col min="3271" max="3271" width="15.140625" style="8" customWidth="1"/>
    <col min="3272" max="3272" width="13.85546875" style="8" customWidth="1"/>
    <col min="3273" max="3274" width="14.7109375" style="8" customWidth="1"/>
    <col min="3275" max="3275" width="12.85546875" style="8" customWidth="1"/>
    <col min="3276" max="3276" width="13.5703125" style="8" customWidth="1"/>
    <col min="3277" max="3277" width="12.7109375" style="8" customWidth="1"/>
    <col min="3278" max="3278" width="13.42578125" style="8" customWidth="1"/>
    <col min="3279" max="3279" width="13.140625" style="8" customWidth="1"/>
    <col min="3280" max="3280" width="14.7109375" style="8" customWidth="1"/>
    <col min="3281" max="3281" width="14.5703125" style="8" customWidth="1"/>
    <col min="3282" max="3282" width="13" style="8" customWidth="1"/>
    <col min="3283" max="3283" width="15" style="8" customWidth="1"/>
    <col min="3284" max="3285" width="12.140625" style="8" customWidth="1"/>
    <col min="3286" max="3286" width="12" style="8" customWidth="1"/>
    <col min="3287" max="3287" width="13.5703125" style="8" customWidth="1"/>
    <col min="3288" max="3288" width="14" style="8" customWidth="1"/>
    <col min="3289" max="3289" width="12.28515625" style="8" customWidth="1"/>
    <col min="3290" max="3290" width="14.140625" style="8" customWidth="1"/>
    <col min="3291" max="3291" width="13" style="8" customWidth="1"/>
    <col min="3292" max="3292" width="13.5703125" style="8" customWidth="1"/>
    <col min="3293" max="3293" width="12.42578125" style="8" customWidth="1"/>
    <col min="3294" max="3294" width="12.5703125" style="8" customWidth="1"/>
    <col min="3295" max="3295" width="11.7109375" style="8" customWidth="1"/>
    <col min="3296" max="3296" width="13.7109375" style="8" customWidth="1"/>
    <col min="3297" max="3297" width="13.28515625" style="8" customWidth="1"/>
    <col min="3298" max="3298" width="13.140625" style="8" customWidth="1"/>
    <col min="3299" max="3299" width="12" style="8" customWidth="1"/>
    <col min="3300" max="3300" width="12.140625" style="8" customWidth="1"/>
    <col min="3301" max="3301" width="12.28515625" style="8" customWidth="1"/>
    <col min="3302" max="3302" width="12.140625" style="8" customWidth="1"/>
    <col min="3303" max="3303" width="12.5703125" style="8" customWidth="1"/>
    <col min="3304" max="3520" width="9.140625" style="8"/>
    <col min="3521" max="3521" width="25.42578125" style="8" customWidth="1"/>
    <col min="3522" max="3522" width="56.28515625" style="8" customWidth="1"/>
    <col min="3523" max="3523" width="14" style="8" customWidth="1"/>
    <col min="3524" max="3525" width="14.5703125" style="8" customWidth="1"/>
    <col min="3526" max="3526" width="14.140625" style="8" customWidth="1"/>
    <col min="3527" max="3527" width="15.140625" style="8" customWidth="1"/>
    <col min="3528" max="3528" width="13.85546875" style="8" customWidth="1"/>
    <col min="3529" max="3530" width="14.7109375" style="8" customWidth="1"/>
    <col min="3531" max="3531" width="12.85546875" style="8" customWidth="1"/>
    <col min="3532" max="3532" width="13.5703125" style="8" customWidth="1"/>
    <col min="3533" max="3533" width="12.7109375" style="8" customWidth="1"/>
    <col min="3534" max="3534" width="13.42578125" style="8" customWidth="1"/>
    <col min="3535" max="3535" width="13.140625" style="8" customWidth="1"/>
    <col min="3536" max="3536" width="14.7109375" style="8" customWidth="1"/>
    <col min="3537" max="3537" width="14.5703125" style="8" customWidth="1"/>
    <col min="3538" max="3538" width="13" style="8" customWidth="1"/>
    <col min="3539" max="3539" width="15" style="8" customWidth="1"/>
    <col min="3540" max="3541" width="12.140625" style="8" customWidth="1"/>
    <col min="3542" max="3542" width="12" style="8" customWidth="1"/>
    <col min="3543" max="3543" width="13.5703125" style="8" customWidth="1"/>
    <col min="3544" max="3544" width="14" style="8" customWidth="1"/>
    <col min="3545" max="3545" width="12.28515625" style="8" customWidth="1"/>
    <col min="3546" max="3546" width="14.140625" style="8" customWidth="1"/>
    <col min="3547" max="3547" width="13" style="8" customWidth="1"/>
    <col min="3548" max="3548" width="13.5703125" style="8" customWidth="1"/>
    <col min="3549" max="3549" width="12.42578125" style="8" customWidth="1"/>
    <col min="3550" max="3550" width="12.5703125" style="8" customWidth="1"/>
    <col min="3551" max="3551" width="11.7109375" style="8" customWidth="1"/>
    <col min="3552" max="3552" width="13.7109375" style="8" customWidth="1"/>
    <col min="3553" max="3553" width="13.28515625" style="8" customWidth="1"/>
    <col min="3554" max="3554" width="13.140625" style="8" customWidth="1"/>
    <col min="3555" max="3555" width="12" style="8" customWidth="1"/>
    <col min="3556" max="3556" width="12.140625" style="8" customWidth="1"/>
    <col min="3557" max="3557" width="12.28515625" style="8" customWidth="1"/>
    <col min="3558" max="3558" width="12.140625" style="8" customWidth="1"/>
    <col min="3559" max="3559" width="12.5703125" style="8" customWidth="1"/>
    <col min="3560" max="3776" width="9.140625" style="8"/>
    <col min="3777" max="3777" width="25.42578125" style="8" customWidth="1"/>
    <col min="3778" max="3778" width="56.28515625" style="8" customWidth="1"/>
    <col min="3779" max="3779" width="14" style="8" customWidth="1"/>
    <col min="3780" max="3781" width="14.5703125" style="8" customWidth="1"/>
    <col min="3782" max="3782" width="14.140625" style="8" customWidth="1"/>
    <col min="3783" max="3783" width="15.140625" style="8" customWidth="1"/>
    <col min="3784" max="3784" width="13.85546875" style="8" customWidth="1"/>
    <col min="3785" max="3786" width="14.7109375" style="8" customWidth="1"/>
    <col min="3787" max="3787" width="12.85546875" style="8" customWidth="1"/>
    <col min="3788" max="3788" width="13.5703125" style="8" customWidth="1"/>
    <col min="3789" max="3789" width="12.7109375" style="8" customWidth="1"/>
    <col min="3790" max="3790" width="13.42578125" style="8" customWidth="1"/>
    <col min="3791" max="3791" width="13.140625" style="8" customWidth="1"/>
    <col min="3792" max="3792" width="14.7109375" style="8" customWidth="1"/>
    <col min="3793" max="3793" width="14.5703125" style="8" customWidth="1"/>
    <col min="3794" max="3794" width="13" style="8" customWidth="1"/>
    <col min="3795" max="3795" width="15" style="8" customWidth="1"/>
    <col min="3796" max="3797" width="12.140625" style="8" customWidth="1"/>
    <col min="3798" max="3798" width="12" style="8" customWidth="1"/>
    <col min="3799" max="3799" width="13.5703125" style="8" customWidth="1"/>
    <col min="3800" max="3800" width="14" style="8" customWidth="1"/>
    <col min="3801" max="3801" width="12.28515625" style="8" customWidth="1"/>
    <col min="3802" max="3802" width="14.140625" style="8" customWidth="1"/>
    <col min="3803" max="3803" width="13" style="8" customWidth="1"/>
    <col min="3804" max="3804" width="13.5703125" style="8" customWidth="1"/>
    <col min="3805" max="3805" width="12.42578125" style="8" customWidth="1"/>
    <col min="3806" max="3806" width="12.5703125" style="8" customWidth="1"/>
    <col min="3807" max="3807" width="11.7109375" style="8" customWidth="1"/>
    <col min="3808" max="3808" width="13.7109375" style="8" customWidth="1"/>
    <col min="3809" max="3809" width="13.28515625" style="8" customWidth="1"/>
    <col min="3810" max="3810" width="13.140625" style="8" customWidth="1"/>
    <col min="3811" max="3811" width="12" style="8" customWidth="1"/>
    <col min="3812" max="3812" width="12.140625" style="8" customWidth="1"/>
    <col min="3813" max="3813" width="12.28515625" style="8" customWidth="1"/>
    <col min="3814" max="3814" width="12.140625" style="8" customWidth="1"/>
    <col min="3815" max="3815" width="12.5703125" style="8" customWidth="1"/>
    <col min="3816" max="4032" width="9.140625" style="8"/>
    <col min="4033" max="4033" width="25.42578125" style="8" customWidth="1"/>
    <col min="4034" max="4034" width="56.28515625" style="8" customWidth="1"/>
    <col min="4035" max="4035" width="14" style="8" customWidth="1"/>
    <col min="4036" max="4037" width="14.5703125" style="8" customWidth="1"/>
    <col min="4038" max="4038" width="14.140625" style="8" customWidth="1"/>
    <col min="4039" max="4039" width="15.140625" style="8" customWidth="1"/>
    <col min="4040" max="4040" width="13.85546875" style="8" customWidth="1"/>
    <col min="4041" max="4042" width="14.7109375" style="8" customWidth="1"/>
    <col min="4043" max="4043" width="12.85546875" style="8" customWidth="1"/>
    <col min="4044" max="4044" width="13.5703125" style="8" customWidth="1"/>
    <col min="4045" max="4045" width="12.7109375" style="8" customWidth="1"/>
    <col min="4046" max="4046" width="13.42578125" style="8" customWidth="1"/>
    <col min="4047" max="4047" width="13.140625" style="8" customWidth="1"/>
    <col min="4048" max="4048" width="14.7109375" style="8" customWidth="1"/>
    <col min="4049" max="4049" width="14.5703125" style="8" customWidth="1"/>
    <col min="4050" max="4050" width="13" style="8" customWidth="1"/>
    <col min="4051" max="4051" width="15" style="8" customWidth="1"/>
    <col min="4052" max="4053" width="12.140625" style="8" customWidth="1"/>
    <col min="4054" max="4054" width="12" style="8" customWidth="1"/>
    <col min="4055" max="4055" width="13.5703125" style="8" customWidth="1"/>
    <col min="4056" max="4056" width="14" style="8" customWidth="1"/>
    <col min="4057" max="4057" width="12.28515625" style="8" customWidth="1"/>
    <col min="4058" max="4058" width="14.140625" style="8" customWidth="1"/>
    <col min="4059" max="4059" width="13" style="8" customWidth="1"/>
    <col min="4060" max="4060" width="13.5703125" style="8" customWidth="1"/>
    <col min="4061" max="4061" width="12.42578125" style="8" customWidth="1"/>
    <col min="4062" max="4062" width="12.5703125" style="8" customWidth="1"/>
    <col min="4063" max="4063" width="11.7109375" style="8" customWidth="1"/>
    <col min="4064" max="4064" width="13.7109375" style="8" customWidth="1"/>
    <col min="4065" max="4065" width="13.28515625" style="8" customWidth="1"/>
    <col min="4066" max="4066" width="13.140625" style="8" customWidth="1"/>
    <col min="4067" max="4067" width="12" style="8" customWidth="1"/>
    <col min="4068" max="4068" width="12.140625" style="8" customWidth="1"/>
    <col min="4069" max="4069" width="12.28515625" style="8" customWidth="1"/>
    <col min="4070" max="4070" width="12.140625" style="8" customWidth="1"/>
    <col min="4071" max="4071" width="12.5703125" style="8" customWidth="1"/>
    <col min="4072" max="4288" width="9.140625" style="8"/>
    <col min="4289" max="4289" width="25.42578125" style="8" customWidth="1"/>
    <col min="4290" max="4290" width="56.28515625" style="8" customWidth="1"/>
    <col min="4291" max="4291" width="14" style="8" customWidth="1"/>
    <col min="4292" max="4293" width="14.5703125" style="8" customWidth="1"/>
    <col min="4294" max="4294" width="14.140625" style="8" customWidth="1"/>
    <col min="4295" max="4295" width="15.140625" style="8" customWidth="1"/>
    <col min="4296" max="4296" width="13.85546875" style="8" customWidth="1"/>
    <col min="4297" max="4298" width="14.7109375" style="8" customWidth="1"/>
    <col min="4299" max="4299" width="12.85546875" style="8" customWidth="1"/>
    <col min="4300" max="4300" width="13.5703125" style="8" customWidth="1"/>
    <col min="4301" max="4301" width="12.7109375" style="8" customWidth="1"/>
    <col min="4302" max="4302" width="13.42578125" style="8" customWidth="1"/>
    <col min="4303" max="4303" width="13.140625" style="8" customWidth="1"/>
    <col min="4304" max="4304" width="14.7109375" style="8" customWidth="1"/>
    <col min="4305" max="4305" width="14.5703125" style="8" customWidth="1"/>
    <col min="4306" max="4306" width="13" style="8" customWidth="1"/>
    <col min="4307" max="4307" width="15" style="8" customWidth="1"/>
    <col min="4308" max="4309" width="12.140625" style="8" customWidth="1"/>
    <col min="4310" max="4310" width="12" style="8" customWidth="1"/>
    <col min="4311" max="4311" width="13.5703125" style="8" customWidth="1"/>
    <col min="4312" max="4312" width="14" style="8" customWidth="1"/>
    <col min="4313" max="4313" width="12.28515625" style="8" customWidth="1"/>
    <col min="4314" max="4314" width="14.140625" style="8" customWidth="1"/>
    <col min="4315" max="4315" width="13" style="8" customWidth="1"/>
    <col min="4316" max="4316" width="13.5703125" style="8" customWidth="1"/>
    <col min="4317" max="4317" width="12.42578125" style="8" customWidth="1"/>
    <col min="4318" max="4318" width="12.5703125" style="8" customWidth="1"/>
    <col min="4319" max="4319" width="11.7109375" style="8" customWidth="1"/>
    <col min="4320" max="4320" width="13.7109375" style="8" customWidth="1"/>
    <col min="4321" max="4321" width="13.28515625" style="8" customWidth="1"/>
    <col min="4322" max="4322" width="13.140625" style="8" customWidth="1"/>
    <col min="4323" max="4323" width="12" style="8" customWidth="1"/>
    <col min="4324" max="4324" width="12.140625" style="8" customWidth="1"/>
    <col min="4325" max="4325" width="12.28515625" style="8" customWidth="1"/>
    <col min="4326" max="4326" width="12.140625" style="8" customWidth="1"/>
    <col min="4327" max="4327" width="12.5703125" style="8" customWidth="1"/>
    <col min="4328" max="4544" width="9.140625" style="8"/>
    <col min="4545" max="4545" width="25.42578125" style="8" customWidth="1"/>
    <col min="4546" max="4546" width="56.28515625" style="8" customWidth="1"/>
    <col min="4547" max="4547" width="14" style="8" customWidth="1"/>
    <col min="4548" max="4549" width="14.5703125" style="8" customWidth="1"/>
    <col min="4550" max="4550" width="14.140625" style="8" customWidth="1"/>
    <col min="4551" max="4551" width="15.140625" style="8" customWidth="1"/>
    <col min="4552" max="4552" width="13.85546875" style="8" customWidth="1"/>
    <col min="4553" max="4554" width="14.7109375" style="8" customWidth="1"/>
    <col min="4555" max="4555" width="12.85546875" style="8" customWidth="1"/>
    <col min="4556" max="4556" width="13.5703125" style="8" customWidth="1"/>
    <col min="4557" max="4557" width="12.7109375" style="8" customWidth="1"/>
    <col min="4558" max="4558" width="13.42578125" style="8" customWidth="1"/>
    <col min="4559" max="4559" width="13.140625" style="8" customWidth="1"/>
    <col min="4560" max="4560" width="14.7109375" style="8" customWidth="1"/>
    <col min="4561" max="4561" width="14.5703125" style="8" customWidth="1"/>
    <col min="4562" max="4562" width="13" style="8" customWidth="1"/>
    <col min="4563" max="4563" width="15" style="8" customWidth="1"/>
    <col min="4564" max="4565" width="12.140625" style="8" customWidth="1"/>
    <col min="4566" max="4566" width="12" style="8" customWidth="1"/>
    <col min="4567" max="4567" width="13.5703125" style="8" customWidth="1"/>
    <col min="4568" max="4568" width="14" style="8" customWidth="1"/>
    <col min="4569" max="4569" width="12.28515625" style="8" customWidth="1"/>
    <col min="4570" max="4570" width="14.140625" style="8" customWidth="1"/>
    <col min="4571" max="4571" width="13" style="8" customWidth="1"/>
    <col min="4572" max="4572" width="13.5703125" style="8" customWidth="1"/>
    <col min="4573" max="4573" width="12.42578125" style="8" customWidth="1"/>
    <col min="4574" max="4574" width="12.5703125" style="8" customWidth="1"/>
    <col min="4575" max="4575" width="11.7109375" style="8" customWidth="1"/>
    <col min="4576" max="4576" width="13.7109375" style="8" customWidth="1"/>
    <col min="4577" max="4577" width="13.28515625" style="8" customWidth="1"/>
    <col min="4578" max="4578" width="13.140625" style="8" customWidth="1"/>
    <col min="4579" max="4579" width="12" style="8" customWidth="1"/>
    <col min="4580" max="4580" width="12.140625" style="8" customWidth="1"/>
    <col min="4581" max="4581" width="12.28515625" style="8" customWidth="1"/>
    <col min="4582" max="4582" width="12.140625" style="8" customWidth="1"/>
    <col min="4583" max="4583" width="12.5703125" style="8" customWidth="1"/>
    <col min="4584" max="4800" width="9.140625" style="8"/>
    <col min="4801" max="4801" width="25.42578125" style="8" customWidth="1"/>
    <col min="4802" max="4802" width="56.28515625" style="8" customWidth="1"/>
    <col min="4803" max="4803" width="14" style="8" customWidth="1"/>
    <col min="4804" max="4805" width="14.5703125" style="8" customWidth="1"/>
    <col min="4806" max="4806" width="14.140625" style="8" customWidth="1"/>
    <col min="4807" max="4807" width="15.140625" style="8" customWidth="1"/>
    <col min="4808" max="4808" width="13.85546875" style="8" customWidth="1"/>
    <col min="4809" max="4810" width="14.7109375" style="8" customWidth="1"/>
    <col min="4811" max="4811" width="12.85546875" style="8" customWidth="1"/>
    <col min="4812" max="4812" width="13.5703125" style="8" customWidth="1"/>
    <col min="4813" max="4813" width="12.7109375" style="8" customWidth="1"/>
    <col min="4814" max="4814" width="13.42578125" style="8" customWidth="1"/>
    <col min="4815" max="4815" width="13.140625" style="8" customWidth="1"/>
    <col min="4816" max="4816" width="14.7109375" style="8" customWidth="1"/>
    <col min="4817" max="4817" width="14.5703125" style="8" customWidth="1"/>
    <col min="4818" max="4818" width="13" style="8" customWidth="1"/>
    <col min="4819" max="4819" width="15" style="8" customWidth="1"/>
    <col min="4820" max="4821" width="12.140625" style="8" customWidth="1"/>
    <col min="4822" max="4822" width="12" style="8" customWidth="1"/>
    <col min="4823" max="4823" width="13.5703125" style="8" customWidth="1"/>
    <col min="4824" max="4824" width="14" style="8" customWidth="1"/>
    <col min="4825" max="4825" width="12.28515625" style="8" customWidth="1"/>
    <col min="4826" max="4826" width="14.140625" style="8" customWidth="1"/>
    <col min="4827" max="4827" width="13" style="8" customWidth="1"/>
    <col min="4828" max="4828" width="13.5703125" style="8" customWidth="1"/>
    <col min="4829" max="4829" width="12.42578125" style="8" customWidth="1"/>
    <col min="4830" max="4830" width="12.5703125" style="8" customWidth="1"/>
    <col min="4831" max="4831" width="11.7109375" style="8" customWidth="1"/>
    <col min="4832" max="4832" width="13.7109375" style="8" customWidth="1"/>
    <col min="4833" max="4833" width="13.28515625" style="8" customWidth="1"/>
    <col min="4834" max="4834" width="13.140625" style="8" customWidth="1"/>
    <col min="4835" max="4835" width="12" style="8" customWidth="1"/>
    <col min="4836" max="4836" width="12.140625" style="8" customWidth="1"/>
    <col min="4837" max="4837" width="12.28515625" style="8" customWidth="1"/>
    <col min="4838" max="4838" width="12.140625" style="8" customWidth="1"/>
    <col min="4839" max="4839" width="12.5703125" style="8" customWidth="1"/>
    <col min="4840" max="5056" width="9.140625" style="8"/>
    <col min="5057" max="5057" width="25.42578125" style="8" customWidth="1"/>
    <col min="5058" max="5058" width="56.28515625" style="8" customWidth="1"/>
    <col min="5059" max="5059" width="14" style="8" customWidth="1"/>
    <col min="5060" max="5061" width="14.5703125" style="8" customWidth="1"/>
    <col min="5062" max="5062" width="14.140625" style="8" customWidth="1"/>
    <col min="5063" max="5063" width="15.140625" style="8" customWidth="1"/>
    <col min="5064" max="5064" width="13.85546875" style="8" customWidth="1"/>
    <col min="5065" max="5066" width="14.7109375" style="8" customWidth="1"/>
    <col min="5067" max="5067" width="12.85546875" style="8" customWidth="1"/>
    <col min="5068" max="5068" width="13.5703125" style="8" customWidth="1"/>
    <col min="5069" max="5069" width="12.7109375" style="8" customWidth="1"/>
    <col min="5070" max="5070" width="13.42578125" style="8" customWidth="1"/>
    <col min="5071" max="5071" width="13.140625" style="8" customWidth="1"/>
    <col min="5072" max="5072" width="14.7109375" style="8" customWidth="1"/>
    <col min="5073" max="5073" width="14.5703125" style="8" customWidth="1"/>
    <col min="5074" max="5074" width="13" style="8" customWidth="1"/>
    <col min="5075" max="5075" width="15" style="8" customWidth="1"/>
    <col min="5076" max="5077" width="12.140625" style="8" customWidth="1"/>
    <col min="5078" max="5078" width="12" style="8" customWidth="1"/>
    <col min="5079" max="5079" width="13.5703125" style="8" customWidth="1"/>
    <col min="5080" max="5080" width="14" style="8" customWidth="1"/>
    <col min="5081" max="5081" width="12.28515625" style="8" customWidth="1"/>
    <col min="5082" max="5082" width="14.140625" style="8" customWidth="1"/>
    <col min="5083" max="5083" width="13" style="8" customWidth="1"/>
    <col min="5084" max="5084" width="13.5703125" style="8" customWidth="1"/>
    <col min="5085" max="5085" width="12.42578125" style="8" customWidth="1"/>
    <col min="5086" max="5086" width="12.5703125" style="8" customWidth="1"/>
    <col min="5087" max="5087" width="11.7109375" style="8" customWidth="1"/>
    <col min="5088" max="5088" width="13.7109375" style="8" customWidth="1"/>
    <col min="5089" max="5089" width="13.28515625" style="8" customWidth="1"/>
    <col min="5090" max="5090" width="13.140625" style="8" customWidth="1"/>
    <col min="5091" max="5091" width="12" style="8" customWidth="1"/>
    <col min="5092" max="5092" width="12.140625" style="8" customWidth="1"/>
    <col min="5093" max="5093" width="12.28515625" style="8" customWidth="1"/>
    <col min="5094" max="5094" width="12.140625" style="8" customWidth="1"/>
    <col min="5095" max="5095" width="12.5703125" style="8" customWidth="1"/>
    <col min="5096" max="5312" width="9.140625" style="8"/>
    <col min="5313" max="5313" width="25.42578125" style="8" customWidth="1"/>
    <col min="5314" max="5314" width="56.28515625" style="8" customWidth="1"/>
    <col min="5315" max="5315" width="14" style="8" customWidth="1"/>
    <col min="5316" max="5317" width="14.5703125" style="8" customWidth="1"/>
    <col min="5318" max="5318" width="14.140625" style="8" customWidth="1"/>
    <col min="5319" max="5319" width="15.140625" style="8" customWidth="1"/>
    <col min="5320" max="5320" width="13.85546875" style="8" customWidth="1"/>
    <col min="5321" max="5322" width="14.7109375" style="8" customWidth="1"/>
    <col min="5323" max="5323" width="12.85546875" style="8" customWidth="1"/>
    <col min="5324" max="5324" width="13.5703125" style="8" customWidth="1"/>
    <col min="5325" max="5325" width="12.7109375" style="8" customWidth="1"/>
    <col min="5326" max="5326" width="13.42578125" style="8" customWidth="1"/>
    <col min="5327" max="5327" width="13.140625" style="8" customWidth="1"/>
    <col min="5328" max="5328" width="14.7109375" style="8" customWidth="1"/>
    <col min="5329" max="5329" width="14.5703125" style="8" customWidth="1"/>
    <col min="5330" max="5330" width="13" style="8" customWidth="1"/>
    <col min="5331" max="5331" width="15" style="8" customWidth="1"/>
    <col min="5332" max="5333" width="12.140625" style="8" customWidth="1"/>
    <col min="5334" max="5334" width="12" style="8" customWidth="1"/>
    <col min="5335" max="5335" width="13.5703125" style="8" customWidth="1"/>
    <col min="5336" max="5336" width="14" style="8" customWidth="1"/>
    <col min="5337" max="5337" width="12.28515625" style="8" customWidth="1"/>
    <col min="5338" max="5338" width="14.140625" style="8" customWidth="1"/>
    <col min="5339" max="5339" width="13" style="8" customWidth="1"/>
    <col min="5340" max="5340" width="13.5703125" style="8" customWidth="1"/>
    <col min="5341" max="5341" width="12.42578125" style="8" customWidth="1"/>
    <col min="5342" max="5342" width="12.5703125" style="8" customWidth="1"/>
    <col min="5343" max="5343" width="11.7109375" style="8" customWidth="1"/>
    <col min="5344" max="5344" width="13.7109375" style="8" customWidth="1"/>
    <col min="5345" max="5345" width="13.28515625" style="8" customWidth="1"/>
    <col min="5346" max="5346" width="13.140625" style="8" customWidth="1"/>
    <col min="5347" max="5347" width="12" style="8" customWidth="1"/>
    <col min="5348" max="5348" width="12.140625" style="8" customWidth="1"/>
    <col min="5349" max="5349" width="12.28515625" style="8" customWidth="1"/>
    <col min="5350" max="5350" width="12.140625" style="8" customWidth="1"/>
    <col min="5351" max="5351" width="12.5703125" style="8" customWidth="1"/>
    <col min="5352" max="5568" width="9.140625" style="8"/>
    <col min="5569" max="5569" width="25.42578125" style="8" customWidth="1"/>
    <col min="5570" max="5570" width="56.28515625" style="8" customWidth="1"/>
    <col min="5571" max="5571" width="14" style="8" customWidth="1"/>
    <col min="5572" max="5573" width="14.5703125" style="8" customWidth="1"/>
    <col min="5574" max="5574" width="14.140625" style="8" customWidth="1"/>
    <col min="5575" max="5575" width="15.140625" style="8" customWidth="1"/>
    <col min="5576" max="5576" width="13.85546875" style="8" customWidth="1"/>
    <col min="5577" max="5578" width="14.7109375" style="8" customWidth="1"/>
    <col min="5579" max="5579" width="12.85546875" style="8" customWidth="1"/>
    <col min="5580" max="5580" width="13.5703125" style="8" customWidth="1"/>
    <col min="5581" max="5581" width="12.7109375" style="8" customWidth="1"/>
    <col min="5582" max="5582" width="13.42578125" style="8" customWidth="1"/>
    <col min="5583" max="5583" width="13.140625" style="8" customWidth="1"/>
    <col min="5584" max="5584" width="14.7109375" style="8" customWidth="1"/>
    <col min="5585" max="5585" width="14.5703125" style="8" customWidth="1"/>
    <col min="5586" max="5586" width="13" style="8" customWidth="1"/>
    <col min="5587" max="5587" width="15" style="8" customWidth="1"/>
    <col min="5588" max="5589" width="12.140625" style="8" customWidth="1"/>
    <col min="5590" max="5590" width="12" style="8" customWidth="1"/>
    <col min="5591" max="5591" width="13.5703125" style="8" customWidth="1"/>
    <col min="5592" max="5592" width="14" style="8" customWidth="1"/>
    <col min="5593" max="5593" width="12.28515625" style="8" customWidth="1"/>
    <col min="5594" max="5594" width="14.140625" style="8" customWidth="1"/>
    <col min="5595" max="5595" width="13" style="8" customWidth="1"/>
    <col min="5596" max="5596" width="13.5703125" style="8" customWidth="1"/>
    <col min="5597" max="5597" width="12.42578125" style="8" customWidth="1"/>
    <col min="5598" max="5598" width="12.5703125" style="8" customWidth="1"/>
    <col min="5599" max="5599" width="11.7109375" style="8" customWidth="1"/>
    <col min="5600" max="5600" width="13.7109375" style="8" customWidth="1"/>
    <col min="5601" max="5601" width="13.28515625" style="8" customWidth="1"/>
    <col min="5602" max="5602" width="13.140625" style="8" customWidth="1"/>
    <col min="5603" max="5603" width="12" style="8" customWidth="1"/>
    <col min="5604" max="5604" width="12.140625" style="8" customWidth="1"/>
    <col min="5605" max="5605" width="12.28515625" style="8" customWidth="1"/>
    <col min="5606" max="5606" width="12.140625" style="8" customWidth="1"/>
    <col min="5607" max="5607" width="12.5703125" style="8" customWidth="1"/>
    <col min="5608" max="5824" width="9.140625" style="8"/>
    <col min="5825" max="5825" width="25.42578125" style="8" customWidth="1"/>
    <col min="5826" max="5826" width="56.28515625" style="8" customWidth="1"/>
    <col min="5827" max="5827" width="14" style="8" customWidth="1"/>
    <col min="5828" max="5829" width="14.5703125" style="8" customWidth="1"/>
    <col min="5830" max="5830" width="14.140625" style="8" customWidth="1"/>
    <col min="5831" max="5831" width="15.140625" style="8" customWidth="1"/>
    <col min="5832" max="5832" width="13.85546875" style="8" customWidth="1"/>
    <col min="5833" max="5834" width="14.7109375" style="8" customWidth="1"/>
    <col min="5835" max="5835" width="12.85546875" style="8" customWidth="1"/>
    <col min="5836" max="5836" width="13.5703125" style="8" customWidth="1"/>
    <col min="5837" max="5837" width="12.7109375" style="8" customWidth="1"/>
    <col min="5838" max="5838" width="13.42578125" style="8" customWidth="1"/>
    <col min="5839" max="5839" width="13.140625" style="8" customWidth="1"/>
    <col min="5840" max="5840" width="14.7109375" style="8" customWidth="1"/>
    <col min="5841" max="5841" width="14.5703125" style="8" customWidth="1"/>
    <col min="5842" max="5842" width="13" style="8" customWidth="1"/>
    <col min="5843" max="5843" width="15" style="8" customWidth="1"/>
    <col min="5844" max="5845" width="12.140625" style="8" customWidth="1"/>
    <col min="5846" max="5846" width="12" style="8" customWidth="1"/>
    <col min="5847" max="5847" width="13.5703125" style="8" customWidth="1"/>
    <col min="5848" max="5848" width="14" style="8" customWidth="1"/>
    <col min="5849" max="5849" width="12.28515625" style="8" customWidth="1"/>
    <col min="5850" max="5850" width="14.140625" style="8" customWidth="1"/>
    <col min="5851" max="5851" width="13" style="8" customWidth="1"/>
    <col min="5852" max="5852" width="13.5703125" style="8" customWidth="1"/>
    <col min="5853" max="5853" width="12.42578125" style="8" customWidth="1"/>
    <col min="5854" max="5854" width="12.5703125" style="8" customWidth="1"/>
    <col min="5855" max="5855" width="11.7109375" style="8" customWidth="1"/>
    <col min="5856" max="5856" width="13.7109375" style="8" customWidth="1"/>
    <col min="5857" max="5857" width="13.28515625" style="8" customWidth="1"/>
    <col min="5858" max="5858" width="13.140625" style="8" customWidth="1"/>
    <col min="5859" max="5859" width="12" style="8" customWidth="1"/>
    <col min="5860" max="5860" width="12.140625" style="8" customWidth="1"/>
    <col min="5861" max="5861" width="12.28515625" style="8" customWidth="1"/>
    <col min="5862" max="5862" width="12.140625" style="8" customWidth="1"/>
    <col min="5863" max="5863" width="12.5703125" style="8" customWidth="1"/>
    <col min="5864" max="6080" width="9.140625" style="8"/>
    <col min="6081" max="6081" width="25.42578125" style="8" customWidth="1"/>
    <col min="6082" max="6082" width="56.28515625" style="8" customWidth="1"/>
    <col min="6083" max="6083" width="14" style="8" customWidth="1"/>
    <col min="6084" max="6085" width="14.5703125" style="8" customWidth="1"/>
    <col min="6086" max="6086" width="14.140625" style="8" customWidth="1"/>
    <col min="6087" max="6087" width="15.140625" style="8" customWidth="1"/>
    <col min="6088" max="6088" width="13.85546875" style="8" customWidth="1"/>
    <col min="6089" max="6090" width="14.7109375" style="8" customWidth="1"/>
    <col min="6091" max="6091" width="12.85546875" style="8" customWidth="1"/>
    <col min="6092" max="6092" width="13.5703125" style="8" customWidth="1"/>
    <col min="6093" max="6093" width="12.7109375" style="8" customWidth="1"/>
    <col min="6094" max="6094" width="13.42578125" style="8" customWidth="1"/>
    <col min="6095" max="6095" width="13.140625" style="8" customWidth="1"/>
    <col min="6096" max="6096" width="14.7109375" style="8" customWidth="1"/>
    <col min="6097" max="6097" width="14.5703125" style="8" customWidth="1"/>
    <col min="6098" max="6098" width="13" style="8" customWidth="1"/>
    <col min="6099" max="6099" width="15" style="8" customWidth="1"/>
    <col min="6100" max="6101" width="12.140625" style="8" customWidth="1"/>
    <col min="6102" max="6102" width="12" style="8" customWidth="1"/>
    <col min="6103" max="6103" width="13.5703125" style="8" customWidth="1"/>
    <col min="6104" max="6104" width="14" style="8" customWidth="1"/>
    <col min="6105" max="6105" width="12.28515625" style="8" customWidth="1"/>
    <col min="6106" max="6106" width="14.140625" style="8" customWidth="1"/>
    <col min="6107" max="6107" width="13" style="8" customWidth="1"/>
    <col min="6108" max="6108" width="13.5703125" style="8" customWidth="1"/>
    <col min="6109" max="6109" width="12.42578125" style="8" customWidth="1"/>
    <col min="6110" max="6110" width="12.5703125" style="8" customWidth="1"/>
    <col min="6111" max="6111" width="11.7109375" style="8" customWidth="1"/>
    <col min="6112" max="6112" width="13.7109375" style="8" customWidth="1"/>
    <col min="6113" max="6113" width="13.28515625" style="8" customWidth="1"/>
    <col min="6114" max="6114" width="13.140625" style="8" customWidth="1"/>
    <col min="6115" max="6115" width="12" style="8" customWidth="1"/>
    <col min="6116" max="6116" width="12.140625" style="8" customWidth="1"/>
    <col min="6117" max="6117" width="12.28515625" style="8" customWidth="1"/>
    <col min="6118" max="6118" width="12.140625" style="8" customWidth="1"/>
    <col min="6119" max="6119" width="12.5703125" style="8" customWidth="1"/>
    <col min="6120" max="6336" width="9.140625" style="8"/>
    <col min="6337" max="6337" width="25.42578125" style="8" customWidth="1"/>
    <col min="6338" max="6338" width="56.28515625" style="8" customWidth="1"/>
    <col min="6339" max="6339" width="14" style="8" customWidth="1"/>
    <col min="6340" max="6341" width="14.5703125" style="8" customWidth="1"/>
    <col min="6342" max="6342" width="14.140625" style="8" customWidth="1"/>
    <col min="6343" max="6343" width="15.140625" style="8" customWidth="1"/>
    <col min="6344" max="6344" width="13.85546875" style="8" customWidth="1"/>
    <col min="6345" max="6346" width="14.7109375" style="8" customWidth="1"/>
    <col min="6347" max="6347" width="12.85546875" style="8" customWidth="1"/>
    <col min="6348" max="6348" width="13.5703125" style="8" customWidth="1"/>
    <col min="6349" max="6349" width="12.7109375" style="8" customWidth="1"/>
    <col min="6350" max="6350" width="13.42578125" style="8" customWidth="1"/>
    <col min="6351" max="6351" width="13.140625" style="8" customWidth="1"/>
    <col min="6352" max="6352" width="14.7109375" style="8" customWidth="1"/>
    <col min="6353" max="6353" width="14.5703125" style="8" customWidth="1"/>
    <col min="6354" max="6354" width="13" style="8" customWidth="1"/>
    <col min="6355" max="6355" width="15" style="8" customWidth="1"/>
    <col min="6356" max="6357" width="12.140625" style="8" customWidth="1"/>
    <col min="6358" max="6358" width="12" style="8" customWidth="1"/>
    <col min="6359" max="6359" width="13.5703125" style="8" customWidth="1"/>
    <col min="6360" max="6360" width="14" style="8" customWidth="1"/>
    <col min="6361" max="6361" width="12.28515625" style="8" customWidth="1"/>
    <col min="6362" max="6362" width="14.140625" style="8" customWidth="1"/>
    <col min="6363" max="6363" width="13" style="8" customWidth="1"/>
    <col min="6364" max="6364" width="13.5703125" style="8" customWidth="1"/>
    <col min="6365" max="6365" width="12.42578125" style="8" customWidth="1"/>
    <col min="6366" max="6366" width="12.5703125" style="8" customWidth="1"/>
    <col min="6367" max="6367" width="11.7109375" style="8" customWidth="1"/>
    <col min="6368" max="6368" width="13.7109375" style="8" customWidth="1"/>
    <col min="6369" max="6369" width="13.28515625" style="8" customWidth="1"/>
    <col min="6370" max="6370" width="13.140625" style="8" customWidth="1"/>
    <col min="6371" max="6371" width="12" style="8" customWidth="1"/>
    <col min="6372" max="6372" width="12.140625" style="8" customWidth="1"/>
    <col min="6373" max="6373" width="12.28515625" style="8" customWidth="1"/>
    <col min="6374" max="6374" width="12.140625" style="8" customWidth="1"/>
    <col min="6375" max="6375" width="12.5703125" style="8" customWidth="1"/>
    <col min="6376" max="6592" width="9.140625" style="8"/>
    <col min="6593" max="6593" width="25.42578125" style="8" customWidth="1"/>
    <col min="6594" max="6594" width="56.28515625" style="8" customWidth="1"/>
    <col min="6595" max="6595" width="14" style="8" customWidth="1"/>
    <col min="6596" max="6597" width="14.5703125" style="8" customWidth="1"/>
    <col min="6598" max="6598" width="14.140625" style="8" customWidth="1"/>
    <col min="6599" max="6599" width="15.140625" style="8" customWidth="1"/>
    <col min="6600" max="6600" width="13.85546875" style="8" customWidth="1"/>
    <col min="6601" max="6602" width="14.7109375" style="8" customWidth="1"/>
    <col min="6603" max="6603" width="12.85546875" style="8" customWidth="1"/>
    <col min="6604" max="6604" width="13.5703125" style="8" customWidth="1"/>
    <col min="6605" max="6605" width="12.7109375" style="8" customWidth="1"/>
    <col min="6606" max="6606" width="13.42578125" style="8" customWidth="1"/>
    <col min="6607" max="6607" width="13.140625" style="8" customWidth="1"/>
    <col min="6608" max="6608" width="14.7109375" style="8" customWidth="1"/>
    <col min="6609" max="6609" width="14.5703125" style="8" customWidth="1"/>
    <col min="6610" max="6610" width="13" style="8" customWidth="1"/>
    <col min="6611" max="6611" width="15" style="8" customWidth="1"/>
    <col min="6612" max="6613" width="12.140625" style="8" customWidth="1"/>
    <col min="6614" max="6614" width="12" style="8" customWidth="1"/>
    <col min="6615" max="6615" width="13.5703125" style="8" customWidth="1"/>
    <col min="6616" max="6616" width="14" style="8" customWidth="1"/>
    <col min="6617" max="6617" width="12.28515625" style="8" customWidth="1"/>
    <col min="6618" max="6618" width="14.140625" style="8" customWidth="1"/>
    <col min="6619" max="6619" width="13" style="8" customWidth="1"/>
    <col min="6620" max="6620" width="13.5703125" style="8" customWidth="1"/>
    <col min="6621" max="6621" width="12.42578125" style="8" customWidth="1"/>
    <col min="6622" max="6622" width="12.5703125" style="8" customWidth="1"/>
    <col min="6623" max="6623" width="11.7109375" style="8" customWidth="1"/>
    <col min="6624" max="6624" width="13.7109375" style="8" customWidth="1"/>
    <col min="6625" max="6625" width="13.28515625" style="8" customWidth="1"/>
    <col min="6626" max="6626" width="13.140625" style="8" customWidth="1"/>
    <col min="6627" max="6627" width="12" style="8" customWidth="1"/>
    <col min="6628" max="6628" width="12.140625" style="8" customWidth="1"/>
    <col min="6629" max="6629" width="12.28515625" style="8" customWidth="1"/>
    <col min="6630" max="6630" width="12.140625" style="8" customWidth="1"/>
    <col min="6631" max="6631" width="12.5703125" style="8" customWidth="1"/>
    <col min="6632" max="6848" width="9.140625" style="8"/>
    <col min="6849" max="6849" width="25.42578125" style="8" customWidth="1"/>
    <col min="6850" max="6850" width="56.28515625" style="8" customWidth="1"/>
    <col min="6851" max="6851" width="14" style="8" customWidth="1"/>
    <col min="6852" max="6853" width="14.5703125" style="8" customWidth="1"/>
    <col min="6854" max="6854" width="14.140625" style="8" customWidth="1"/>
    <col min="6855" max="6855" width="15.140625" style="8" customWidth="1"/>
    <col min="6856" max="6856" width="13.85546875" style="8" customWidth="1"/>
    <col min="6857" max="6858" width="14.7109375" style="8" customWidth="1"/>
    <col min="6859" max="6859" width="12.85546875" style="8" customWidth="1"/>
    <col min="6860" max="6860" width="13.5703125" style="8" customWidth="1"/>
    <col min="6861" max="6861" width="12.7109375" style="8" customWidth="1"/>
    <col min="6862" max="6862" width="13.42578125" style="8" customWidth="1"/>
    <col min="6863" max="6863" width="13.140625" style="8" customWidth="1"/>
    <col min="6864" max="6864" width="14.7109375" style="8" customWidth="1"/>
    <col min="6865" max="6865" width="14.5703125" style="8" customWidth="1"/>
    <col min="6866" max="6866" width="13" style="8" customWidth="1"/>
    <col min="6867" max="6867" width="15" style="8" customWidth="1"/>
    <col min="6868" max="6869" width="12.140625" style="8" customWidth="1"/>
    <col min="6870" max="6870" width="12" style="8" customWidth="1"/>
    <col min="6871" max="6871" width="13.5703125" style="8" customWidth="1"/>
    <col min="6872" max="6872" width="14" style="8" customWidth="1"/>
    <col min="6873" max="6873" width="12.28515625" style="8" customWidth="1"/>
    <col min="6874" max="6874" width="14.140625" style="8" customWidth="1"/>
    <col min="6875" max="6875" width="13" style="8" customWidth="1"/>
    <col min="6876" max="6876" width="13.5703125" style="8" customWidth="1"/>
    <col min="6877" max="6877" width="12.42578125" style="8" customWidth="1"/>
    <col min="6878" max="6878" width="12.5703125" style="8" customWidth="1"/>
    <col min="6879" max="6879" width="11.7109375" style="8" customWidth="1"/>
    <col min="6880" max="6880" width="13.7109375" style="8" customWidth="1"/>
    <col min="6881" max="6881" width="13.28515625" style="8" customWidth="1"/>
    <col min="6882" max="6882" width="13.140625" style="8" customWidth="1"/>
    <col min="6883" max="6883" width="12" style="8" customWidth="1"/>
    <col min="6884" max="6884" width="12.140625" style="8" customWidth="1"/>
    <col min="6885" max="6885" width="12.28515625" style="8" customWidth="1"/>
    <col min="6886" max="6886" width="12.140625" style="8" customWidth="1"/>
    <col min="6887" max="6887" width="12.5703125" style="8" customWidth="1"/>
    <col min="6888" max="7104" width="9.140625" style="8"/>
    <col min="7105" max="7105" width="25.42578125" style="8" customWidth="1"/>
    <col min="7106" max="7106" width="56.28515625" style="8" customWidth="1"/>
    <col min="7107" max="7107" width="14" style="8" customWidth="1"/>
    <col min="7108" max="7109" width="14.5703125" style="8" customWidth="1"/>
    <col min="7110" max="7110" width="14.140625" style="8" customWidth="1"/>
    <col min="7111" max="7111" width="15.140625" style="8" customWidth="1"/>
    <col min="7112" max="7112" width="13.85546875" style="8" customWidth="1"/>
    <col min="7113" max="7114" width="14.7109375" style="8" customWidth="1"/>
    <col min="7115" max="7115" width="12.85546875" style="8" customWidth="1"/>
    <col min="7116" max="7116" width="13.5703125" style="8" customWidth="1"/>
    <col min="7117" max="7117" width="12.7109375" style="8" customWidth="1"/>
    <col min="7118" max="7118" width="13.42578125" style="8" customWidth="1"/>
    <col min="7119" max="7119" width="13.140625" style="8" customWidth="1"/>
    <col min="7120" max="7120" width="14.7109375" style="8" customWidth="1"/>
    <col min="7121" max="7121" width="14.5703125" style="8" customWidth="1"/>
    <col min="7122" max="7122" width="13" style="8" customWidth="1"/>
    <col min="7123" max="7123" width="15" style="8" customWidth="1"/>
    <col min="7124" max="7125" width="12.140625" style="8" customWidth="1"/>
    <col min="7126" max="7126" width="12" style="8" customWidth="1"/>
    <col min="7127" max="7127" width="13.5703125" style="8" customWidth="1"/>
    <col min="7128" max="7128" width="14" style="8" customWidth="1"/>
    <col min="7129" max="7129" width="12.28515625" style="8" customWidth="1"/>
    <col min="7130" max="7130" width="14.140625" style="8" customWidth="1"/>
    <col min="7131" max="7131" width="13" style="8" customWidth="1"/>
    <col min="7132" max="7132" width="13.5703125" style="8" customWidth="1"/>
    <col min="7133" max="7133" width="12.42578125" style="8" customWidth="1"/>
    <col min="7134" max="7134" width="12.5703125" style="8" customWidth="1"/>
    <col min="7135" max="7135" width="11.7109375" style="8" customWidth="1"/>
    <col min="7136" max="7136" width="13.7109375" style="8" customWidth="1"/>
    <col min="7137" max="7137" width="13.28515625" style="8" customWidth="1"/>
    <col min="7138" max="7138" width="13.140625" style="8" customWidth="1"/>
    <col min="7139" max="7139" width="12" style="8" customWidth="1"/>
    <col min="7140" max="7140" width="12.140625" style="8" customWidth="1"/>
    <col min="7141" max="7141" width="12.28515625" style="8" customWidth="1"/>
    <col min="7142" max="7142" width="12.140625" style="8" customWidth="1"/>
    <col min="7143" max="7143" width="12.5703125" style="8" customWidth="1"/>
    <col min="7144" max="7360" width="9.140625" style="8"/>
    <col min="7361" max="7361" width="25.42578125" style="8" customWidth="1"/>
    <col min="7362" max="7362" width="56.28515625" style="8" customWidth="1"/>
    <col min="7363" max="7363" width="14" style="8" customWidth="1"/>
    <col min="7364" max="7365" width="14.5703125" style="8" customWidth="1"/>
    <col min="7366" max="7366" width="14.140625" style="8" customWidth="1"/>
    <col min="7367" max="7367" width="15.140625" style="8" customWidth="1"/>
    <col min="7368" max="7368" width="13.85546875" style="8" customWidth="1"/>
    <col min="7369" max="7370" width="14.7109375" style="8" customWidth="1"/>
    <col min="7371" max="7371" width="12.85546875" style="8" customWidth="1"/>
    <col min="7372" max="7372" width="13.5703125" style="8" customWidth="1"/>
    <col min="7373" max="7373" width="12.7109375" style="8" customWidth="1"/>
    <col min="7374" max="7374" width="13.42578125" style="8" customWidth="1"/>
    <col min="7375" max="7375" width="13.140625" style="8" customWidth="1"/>
    <col min="7376" max="7376" width="14.7109375" style="8" customWidth="1"/>
    <col min="7377" max="7377" width="14.5703125" style="8" customWidth="1"/>
    <col min="7378" max="7378" width="13" style="8" customWidth="1"/>
    <col min="7379" max="7379" width="15" style="8" customWidth="1"/>
    <col min="7380" max="7381" width="12.140625" style="8" customWidth="1"/>
    <col min="7382" max="7382" width="12" style="8" customWidth="1"/>
    <col min="7383" max="7383" width="13.5703125" style="8" customWidth="1"/>
    <col min="7384" max="7384" width="14" style="8" customWidth="1"/>
    <col min="7385" max="7385" width="12.28515625" style="8" customWidth="1"/>
    <col min="7386" max="7386" width="14.140625" style="8" customWidth="1"/>
    <col min="7387" max="7387" width="13" style="8" customWidth="1"/>
    <col min="7388" max="7388" width="13.5703125" style="8" customWidth="1"/>
    <col min="7389" max="7389" width="12.42578125" style="8" customWidth="1"/>
    <col min="7390" max="7390" width="12.5703125" style="8" customWidth="1"/>
    <col min="7391" max="7391" width="11.7109375" style="8" customWidth="1"/>
    <col min="7392" max="7392" width="13.7109375" style="8" customWidth="1"/>
    <col min="7393" max="7393" width="13.28515625" style="8" customWidth="1"/>
    <col min="7394" max="7394" width="13.140625" style="8" customWidth="1"/>
    <col min="7395" max="7395" width="12" style="8" customWidth="1"/>
    <col min="7396" max="7396" width="12.140625" style="8" customWidth="1"/>
    <col min="7397" max="7397" width="12.28515625" style="8" customWidth="1"/>
    <col min="7398" max="7398" width="12.140625" style="8" customWidth="1"/>
    <col min="7399" max="7399" width="12.5703125" style="8" customWidth="1"/>
    <col min="7400" max="7616" width="9.140625" style="8"/>
    <col min="7617" max="7617" width="25.42578125" style="8" customWidth="1"/>
    <col min="7618" max="7618" width="56.28515625" style="8" customWidth="1"/>
    <col min="7619" max="7619" width="14" style="8" customWidth="1"/>
    <col min="7620" max="7621" width="14.5703125" style="8" customWidth="1"/>
    <col min="7622" max="7622" width="14.140625" style="8" customWidth="1"/>
    <col min="7623" max="7623" width="15.140625" style="8" customWidth="1"/>
    <col min="7624" max="7624" width="13.85546875" style="8" customWidth="1"/>
    <col min="7625" max="7626" width="14.7109375" style="8" customWidth="1"/>
    <col min="7627" max="7627" width="12.85546875" style="8" customWidth="1"/>
    <col min="7628" max="7628" width="13.5703125" style="8" customWidth="1"/>
    <col min="7629" max="7629" width="12.7109375" style="8" customWidth="1"/>
    <col min="7630" max="7630" width="13.42578125" style="8" customWidth="1"/>
    <col min="7631" max="7631" width="13.140625" style="8" customWidth="1"/>
    <col min="7632" max="7632" width="14.7109375" style="8" customWidth="1"/>
    <col min="7633" max="7633" width="14.5703125" style="8" customWidth="1"/>
    <col min="7634" max="7634" width="13" style="8" customWidth="1"/>
    <col min="7635" max="7635" width="15" style="8" customWidth="1"/>
    <col min="7636" max="7637" width="12.140625" style="8" customWidth="1"/>
    <col min="7638" max="7638" width="12" style="8" customWidth="1"/>
    <col min="7639" max="7639" width="13.5703125" style="8" customWidth="1"/>
    <col min="7640" max="7640" width="14" style="8" customWidth="1"/>
    <col min="7641" max="7641" width="12.28515625" style="8" customWidth="1"/>
    <col min="7642" max="7642" width="14.140625" style="8" customWidth="1"/>
    <col min="7643" max="7643" width="13" style="8" customWidth="1"/>
    <col min="7644" max="7644" width="13.5703125" style="8" customWidth="1"/>
    <col min="7645" max="7645" width="12.42578125" style="8" customWidth="1"/>
    <col min="7646" max="7646" width="12.5703125" style="8" customWidth="1"/>
    <col min="7647" max="7647" width="11.7109375" style="8" customWidth="1"/>
    <col min="7648" max="7648" width="13.7109375" style="8" customWidth="1"/>
    <col min="7649" max="7649" width="13.28515625" style="8" customWidth="1"/>
    <col min="7650" max="7650" width="13.140625" style="8" customWidth="1"/>
    <col min="7651" max="7651" width="12" style="8" customWidth="1"/>
    <col min="7652" max="7652" width="12.140625" style="8" customWidth="1"/>
    <col min="7653" max="7653" width="12.28515625" style="8" customWidth="1"/>
    <col min="7654" max="7654" width="12.140625" style="8" customWidth="1"/>
    <col min="7655" max="7655" width="12.5703125" style="8" customWidth="1"/>
    <col min="7656" max="7872" width="9.140625" style="8"/>
    <col min="7873" max="7873" width="25.42578125" style="8" customWidth="1"/>
    <col min="7874" max="7874" width="56.28515625" style="8" customWidth="1"/>
    <col min="7875" max="7875" width="14" style="8" customWidth="1"/>
    <col min="7876" max="7877" width="14.5703125" style="8" customWidth="1"/>
    <col min="7878" max="7878" width="14.140625" style="8" customWidth="1"/>
    <col min="7879" max="7879" width="15.140625" style="8" customWidth="1"/>
    <col min="7880" max="7880" width="13.85546875" style="8" customWidth="1"/>
    <col min="7881" max="7882" width="14.7109375" style="8" customWidth="1"/>
    <col min="7883" max="7883" width="12.85546875" style="8" customWidth="1"/>
    <col min="7884" max="7884" width="13.5703125" style="8" customWidth="1"/>
    <col min="7885" max="7885" width="12.7109375" style="8" customWidth="1"/>
    <col min="7886" max="7886" width="13.42578125" style="8" customWidth="1"/>
    <col min="7887" max="7887" width="13.140625" style="8" customWidth="1"/>
    <col min="7888" max="7888" width="14.7109375" style="8" customWidth="1"/>
    <col min="7889" max="7889" width="14.5703125" style="8" customWidth="1"/>
    <col min="7890" max="7890" width="13" style="8" customWidth="1"/>
    <col min="7891" max="7891" width="15" style="8" customWidth="1"/>
    <col min="7892" max="7893" width="12.140625" style="8" customWidth="1"/>
    <col min="7894" max="7894" width="12" style="8" customWidth="1"/>
    <col min="7895" max="7895" width="13.5703125" style="8" customWidth="1"/>
    <col min="7896" max="7896" width="14" style="8" customWidth="1"/>
    <col min="7897" max="7897" width="12.28515625" style="8" customWidth="1"/>
    <col min="7898" max="7898" width="14.140625" style="8" customWidth="1"/>
    <col min="7899" max="7899" width="13" style="8" customWidth="1"/>
    <col min="7900" max="7900" width="13.5703125" style="8" customWidth="1"/>
    <col min="7901" max="7901" width="12.42578125" style="8" customWidth="1"/>
    <col min="7902" max="7902" width="12.5703125" style="8" customWidth="1"/>
    <col min="7903" max="7903" width="11.7109375" style="8" customWidth="1"/>
    <col min="7904" max="7904" width="13.7109375" style="8" customWidth="1"/>
    <col min="7905" max="7905" width="13.28515625" style="8" customWidth="1"/>
    <col min="7906" max="7906" width="13.140625" style="8" customWidth="1"/>
    <col min="7907" max="7907" width="12" style="8" customWidth="1"/>
    <col min="7908" max="7908" width="12.140625" style="8" customWidth="1"/>
    <col min="7909" max="7909" width="12.28515625" style="8" customWidth="1"/>
    <col min="7910" max="7910" width="12.140625" style="8" customWidth="1"/>
    <col min="7911" max="7911" width="12.5703125" style="8" customWidth="1"/>
    <col min="7912" max="8128" width="9.140625" style="8"/>
    <col min="8129" max="8129" width="25.42578125" style="8" customWidth="1"/>
    <col min="8130" max="8130" width="56.28515625" style="8" customWidth="1"/>
    <col min="8131" max="8131" width="14" style="8" customWidth="1"/>
    <col min="8132" max="8133" width="14.5703125" style="8" customWidth="1"/>
    <col min="8134" max="8134" width="14.140625" style="8" customWidth="1"/>
    <col min="8135" max="8135" width="15.140625" style="8" customWidth="1"/>
    <col min="8136" max="8136" width="13.85546875" style="8" customWidth="1"/>
    <col min="8137" max="8138" width="14.7109375" style="8" customWidth="1"/>
    <col min="8139" max="8139" width="12.85546875" style="8" customWidth="1"/>
    <col min="8140" max="8140" width="13.5703125" style="8" customWidth="1"/>
    <col min="8141" max="8141" width="12.7109375" style="8" customWidth="1"/>
    <col min="8142" max="8142" width="13.42578125" style="8" customWidth="1"/>
    <col min="8143" max="8143" width="13.140625" style="8" customWidth="1"/>
    <col min="8144" max="8144" width="14.7109375" style="8" customWidth="1"/>
    <col min="8145" max="8145" width="14.5703125" style="8" customWidth="1"/>
    <col min="8146" max="8146" width="13" style="8" customWidth="1"/>
    <col min="8147" max="8147" width="15" style="8" customWidth="1"/>
    <col min="8148" max="8149" width="12.140625" style="8" customWidth="1"/>
    <col min="8150" max="8150" width="12" style="8" customWidth="1"/>
    <col min="8151" max="8151" width="13.5703125" style="8" customWidth="1"/>
    <col min="8152" max="8152" width="14" style="8" customWidth="1"/>
    <col min="8153" max="8153" width="12.28515625" style="8" customWidth="1"/>
    <col min="8154" max="8154" width="14.140625" style="8" customWidth="1"/>
    <col min="8155" max="8155" width="13" style="8" customWidth="1"/>
    <col min="8156" max="8156" width="13.5703125" style="8" customWidth="1"/>
    <col min="8157" max="8157" width="12.42578125" style="8" customWidth="1"/>
    <col min="8158" max="8158" width="12.5703125" style="8" customWidth="1"/>
    <col min="8159" max="8159" width="11.7109375" style="8" customWidth="1"/>
    <col min="8160" max="8160" width="13.7109375" style="8" customWidth="1"/>
    <col min="8161" max="8161" width="13.28515625" style="8" customWidth="1"/>
    <col min="8162" max="8162" width="13.140625" style="8" customWidth="1"/>
    <col min="8163" max="8163" width="12" style="8" customWidth="1"/>
    <col min="8164" max="8164" width="12.140625" style="8" customWidth="1"/>
    <col min="8165" max="8165" width="12.28515625" style="8" customWidth="1"/>
    <col min="8166" max="8166" width="12.140625" style="8" customWidth="1"/>
    <col min="8167" max="8167" width="12.5703125" style="8" customWidth="1"/>
    <col min="8168" max="8384" width="9.140625" style="8"/>
    <col min="8385" max="8385" width="25.42578125" style="8" customWidth="1"/>
    <col min="8386" max="8386" width="56.28515625" style="8" customWidth="1"/>
    <col min="8387" max="8387" width="14" style="8" customWidth="1"/>
    <col min="8388" max="8389" width="14.5703125" style="8" customWidth="1"/>
    <col min="8390" max="8390" width="14.140625" style="8" customWidth="1"/>
    <col min="8391" max="8391" width="15.140625" style="8" customWidth="1"/>
    <col min="8392" max="8392" width="13.85546875" style="8" customWidth="1"/>
    <col min="8393" max="8394" width="14.7109375" style="8" customWidth="1"/>
    <col min="8395" max="8395" width="12.85546875" style="8" customWidth="1"/>
    <col min="8396" max="8396" width="13.5703125" style="8" customWidth="1"/>
    <col min="8397" max="8397" width="12.7109375" style="8" customWidth="1"/>
    <col min="8398" max="8398" width="13.42578125" style="8" customWidth="1"/>
    <col min="8399" max="8399" width="13.140625" style="8" customWidth="1"/>
    <col min="8400" max="8400" width="14.7109375" style="8" customWidth="1"/>
    <col min="8401" max="8401" width="14.5703125" style="8" customWidth="1"/>
    <col min="8402" max="8402" width="13" style="8" customWidth="1"/>
    <col min="8403" max="8403" width="15" style="8" customWidth="1"/>
    <col min="8404" max="8405" width="12.140625" style="8" customWidth="1"/>
    <col min="8406" max="8406" width="12" style="8" customWidth="1"/>
    <col min="8407" max="8407" width="13.5703125" style="8" customWidth="1"/>
    <col min="8408" max="8408" width="14" style="8" customWidth="1"/>
    <col min="8409" max="8409" width="12.28515625" style="8" customWidth="1"/>
    <col min="8410" max="8410" width="14.140625" style="8" customWidth="1"/>
    <col min="8411" max="8411" width="13" style="8" customWidth="1"/>
    <col min="8412" max="8412" width="13.5703125" style="8" customWidth="1"/>
    <col min="8413" max="8413" width="12.42578125" style="8" customWidth="1"/>
    <col min="8414" max="8414" width="12.5703125" style="8" customWidth="1"/>
    <col min="8415" max="8415" width="11.7109375" style="8" customWidth="1"/>
    <col min="8416" max="8416" width="13.7109375" style="8" customWidth="1"/>
    <col min="8417" max="8417" width="13.28515625" style="8" customWidth="1"/>
    <col min="8418" max="8418" width="13.140625" style="8" customWidth="1"/>
    <col min="8419" max="8419" width="12" style="8" customWidth="1"/>
    <col min="8420" max="8420" width="12.140625" style="8" customWidth="1"/>
    <col min="8421" max="8421" width="12.28515625" style="8" customWidth="1"/>
    <col min="8422" max="8422" width="12.140625" style="8" customWidth="1"/>
    <col min="8423" max="8423" width="12.5703125" style="8" customWidth="1"/>
    <col min="8424" max="8640" width="9.140625" style="8"/>
    <col min="8641" max="8641" width="25.42578125" style="8" customWidth="1"/>
    <col min="8642" max="8642" width="56.28515625" style="8" customWidth="1"/>
    <col min="8643" max="8643" width="14" style="8" customWidth="1"/>
    <col min="8644" max="8645" width="14.5703125" style="8" customWidth="1"/>
    <col min="8646" max="8646" width="14.140625" style="8" customWidth="1"/>
    <col min="8647" max="8647" width="15.140625" style="8" customWidth="1"/>
    <col min="8648" max="8648" width="13.85546875" style="8" customWidth="1"/>
    <col min="8649" max="8650" width="14.7109375" style="8" customWidth="1"/>
    <col min="8651" max="8651" width="12.85546875" style="8" customWidth="1"/>
    <col min="8652" max="8652" width="13.5703125" style="8" customWidth="1"/>
    <col min="8653" max="8653" width="12.7109375" style="8" customWidth="1"/>
    <col min="8654" max="8654" width="13.42578125" style="8" customWidth="1"/>
    <col min="8655" max="8655" width="13.140625" style="8" customWidth="1"/>
    <col min="8656" max="8656" width="14.7109375" style="8" customWidth="1"/>
    <col min="8657" max="8657" width="14.5703125" style="8" customWidth="1"/>
    <col min="8658" max="8658" width="13" style="8" customWidth="1"/>
    <col min="8659" max="8659" width="15" style="8" customWidth="1"/>
    <col min="8660" max="8661" width="12.140625" style="8" customWidth="1"/>
    <col min="8662" max="8662" width="12" style="8" customWidth="1"/>
    <col min="8663" max="8663" width="13.5703125" style="8" customWidth="1"/>
    <col min="8664" max="8664" width="14" style="8" customWidth="1"/>
    <col min="8665" max="8665" width="12.28515625" style="8" customWidth="1"/>
    <col min="8666" max="8666" width="14.140625" style="8" customWidth="1"/>
    <col min="8667" max="8667" width="13" style="8" customWidth="1"/>
    <col min="8668" max="8668" width="13.5703125" style="8" customWidth="1"/>
    <col min="8669" max="8669" width="12.42578125" style="8" customWidth="1"/>
    <col min="8670" max="8670" width="12.5703125" style="8" customWidth="1"/>
    <col min="8671" max="8671" width="11.7109375" style="8" customWidth="1"/>
    <col min="8672" max="8672" width="13.7109375" style="8" customWidth="1"/>
    <col min="8673" max="8673" width="13.28515625" style="8" customWidth="1"/>
    <col min="8674" max="8674" width="13.140625" style="8" customWidth="1"/>
    <col min="8675" max="8675" width="12" style="8" customWidth="1"/>
    <col min="8676" max="8676" width="12.140625" style="8" customWidth="1"/>
    <col min="8677" max="8677" width="12.28515625" style="8" customWidth="1"/>
    <col min="8678" max="8678" width="12.140625" style="8" customWidth="1"/>
    <col min="8679" max="8679" width="12.5703125" style="8" customWidth="1"/>
    <col min="8680" max="8896" width="9.140625" style="8"/>
    <col min="8897" max="8897" width="25.42578125" style="8" customWidth="1"/>
    <col min="8898" max="8898" width="56.28515625" style="8" customWidth="1"/>
    <col min="8899" max="8899" width="14" style="8" customWidth="1"/>
    <col min="8900" max="8901" width="14.5703125" style="8" customWidth="1"/>
    <col min="8902" max="8902" width="14.140625" style="8" customWidth="1"/>
    <col min="8903" max="8903" width="15.140625" style="8" customWidth="1"/>
    <col min="8904" max="8904" width="13.85546875" style="8" customWidth="1"/>
    <col min="8905" max="8906" width="14.7109375" style="8" customWidth="1"/>
    <col min="8907" max="8907" width="12.85546875" style="8" customWidth="1"/>
    <col min="8908" max="8908" width="13.5703125" style="8" customWidth="1"/>
    <col min="8909" max="8909" width="12.7109375" style="8" customWidth="1"/>
    <col min="8910" max="8910" width="13.42578125" style="8" customWidth="1"/>
    <col min="8911" max="8911" width="13.140625" style="8" customWidth="1"/>
    <col min="8912" max="8912" width="14.7109375" style="8" customWidth="1"/>
    <col min="8913" max="8913" width="14.5703125" style="8" customWidth="1"/>
    <col min="8914" max="8914" width="13" style="8" customWidth="1"/>
    <col min="8915" max="8915" width="15" style="8" customWidth="1"/>
    <col min="8916" max="8917" width="12.140625" style="8" customWidth="1"/>
    <col min="8918" max="8918" width="12" style="8" customWidth="1"/>
    <col min="8919" max="8919" width="13.5703125" style="8" customWidth="1"/>
    <col min="8920" max="8920" width="14" style="8" customWidth="1"/>
    <col min="8921" max="8921" width="12.28515625" style="8" customWidth="1"/>
    <col min="8922" max="8922" width="14.140625" style="8" customWidth="1"/>
    <col min="8923" max="8923" width="13" style="8" customWidth="1"/>
    <col min="8924" max="8924" width="13.5703125" style="8" customWidth="1"/>
    <col min="8925" max="8925" width="12.42578125" style="8" customWidth="1"/>
    <col min="8926" max="8926" width="12.5703125" style="8" customWidth="1"/>
    <col min="8927" max="8927" width="11.7109375" style="8" customWidth="1"/>
    <col min="8928" max="8928" width="13.7109375" style="8" customWidth="1"/>
    <col min="8929" max="8929" width="13.28515625" style="8" customWidth="1"/>
    <col min="8930" max="8930" width="13.140625" style="8" customWidth="1"/>
    <col min="8931" max="8931" width="12" style="8" customWidth="1"/>
    <col min="8932" max="8932" width="12.140625" style="8" customWidth="1"/>
    <col min="8933" max="8933" width="12.28515625" style="8" customWidth="1"/>
    <col min="8934" max="8934" width="12.140625" style="8" customWidth="1"/>
    <col min="8935" max="8935" width="12.5703125" style="8" customWidth="1"/>
    <col min="8936" max="9152" width="9.140625" style="8"/>
    <col min="9153" max="9153" width="25.42578125" style="8" customWidth="1"/>
    <col min="9154" max="9154" width="56.28515625" style="8" customWidth="1"/>
    <col min="9155" max="9155" width="14" style="8" customWidth="1"/>
    <col min="9156" max="9157" width="14.5703125" style="8" customWidth="1"/>
    <col min="9158" max="9158" width="14.140625" style="8" customWidth="1"/>
    <col min="9159" max="9159" width="15.140625" style="8" customWidth="1"/>
    <col min="9160" max="9160" width="13.85546875" style="8" customWidth="1"/>
    <col min="9161" max="9162" width="14.7109375" style="8" customWidth="1"/>
    <col min="9163" max="9163" width="12.85546875" style="8" customWidth="1"/>
    <col min="9164" max="9164" width="13.5703125" style="8" customWidth="1"/>
    <col min="9165" max="9165" width="12.7109375" style="8" customWidth="1"/>
    <col min="9166" max="9166" width="13.42578125" style="8" customWidth="1"/>
    <col min="9167" max="9167" width="13.140625" style="8" customWidth="1"/>
    <col min="9168" max="9168" width="14.7109375" style="8" customWidth="1"/>
    <col min="9169" max="9169" width="14.5703125" style="8" customWidth="1"/>
    <col min="9170" max="9170" width="13" style="8" customWidth="1"/>
    <col min="9171" max="9171" width="15" style="8" customWidth="1"/>
    <col min="9172" max="9173" width="12.140625" style="8" customWidth="1"/>
    <col min="9174" max="9174" width="12" style="8" customWidth="1"/>
    <col min="9175" max="9175" width="13.5703125" style="8" customWidth="1"/>
    <col min="9176" max="9176" width="14" style="8" customWidth="1"/>
    <col min="9177" max="9177" width="12.28515625" style="8" customWidth="1"/>
    <col min="9178" max="9178" width="14.140625" style="8" customWidth="1"/>
    <col min="9179" max="9179" width="13" style="8" customWidth="1"/>
    <col min="9180" max="9180" width="13.5703125" style="8" customWidth="1"/>
    <col min="9181" max="9181" width="12.42578125" style="8" customWidth="1"/>
    <col min="9182" max="9182" width="12.5703125" style="8" customWidth="1"/>
    <col min="9183" max="9183" width="11.7109375" style="8" customWidth="1"/>
    <col min="9184" max="9184" width="13.7109375" style="8" customWidth="1"/>
    <col min="9185" max="9185" width="13.28515625" style="8" customWidth="1"/>
    <col min="9186" max="9186" width="13.140625" style="8" customWidth="1"/>
    <col min="9187" max="9187" width="12" style="8" customWidth="1"/>
    <col min="9188" max="9188" width="12.140625" style="8" customWidth="1"/>
    <col min="9189" max="9189" width="12.28515625" style="8" customWidth="1"/>
    <col min="9190" max="9190" width="12.140625" style="8" customWidth="1"/>
    <col min="9191" max="9191" width="12.5703125" style="8" customWidth="1"/>
    <col min="9192" max="9408" width="9.140625" style="8"/>
    <col min="9409" max="9409" width="25.42578125" style="8" customWidth="1"/>
    <col min="9410" max="9410" width="56.28515625" style="8" customWidth="1"/>
    <col min="9411" max="9411" width="14" style="8" customWidth="1"/>
    <col min="9412" max="9413" width="14.5703125" style="8" customWidth="1"/>
    <col min="9414" max="9414" width="14.140625" style="8" customWidth="1"/>
    <col min="9415" max="9415" width="15.140625" style="8" customWidth="1"/>
    <col min="9416" max="9416" width="13.85546875" style="8" customWidth="1"/>
    <col min="9417" max="9418" width="14.7109375" style="8" customWidth="1"/>
    <col min="9419" max="9419" width="12.85546875" style="8" customWidth="1"/>
    <col min="9420" max="9420" width="13.5703125" style="8" customWidth="1"/>
    <col min="9421" max="9421" width="12.7109375" style="8" customWidth="1"/>
    <col min="9422" max="9422" width="13.42578125" style="8" customWidth="1"/>
    <col min="9423" max="9423" width="13.140625" style="8" customWidth="1"/>
    <col min="9424" max="9424" width="14.7109375" style="8" customWidth="1"/>
    <col min="9425" max="9425" width="14.5703125" style="8" customWidth="1"/>
    <col min="9426" max="9426" width="13" style="8" customWidth="1"/>
    <col min="9427" max="9427" width="15" style="8" customWidth="1"/>
    <col min="9428" max="9429" width="12.140625" style="8" customWidth="1"/>
    <col min="9430" max="9430" width="12" style="8" customWidth="1"/>
    <col min="9431" max="9431" width="13.5703125" style="8" customWidth="1"/>
    <col min="9432" max="9432" width="14" style="8" customWidth="1"/>
    <col min="9433" max="9433" width="12.28515625" style="8" customWidth="1"/>
    <col min="9434" max="9434" width="14.140625" style="8" customWidth="1"/>
    <col min="9435" max="9435" width="13" style="8" customWidth="1"/>
    <col min="9436" max="9436" width="13.5703125" style="8" customWidth="1"/>
    <col min="9437" max="9437" width="12.42578125" style="8" customWidth="1"/>
    <col min="9438" max="9438" width="12.5703125" style="8" customWidth="1"/>
    <col min="9439" max="9439" width="11.7109375" style="8" customWidth="1"/>
    <col min="9440" max="9440" width="13.7109375" style="8" customWidth="1"/>
    <col min="9441" max="9441" width="13.28515625" style="8" customWidth="1"/>
    <col min="9442" max="9442" width="13.140625" style="8" customWidth="1"/>
    <col min="9443" max="9443" width="12" style="8" customWidth="1"/>
    <col min="9444" max="9444" width="12.140625" style="8" customWidth="1"/>
    <col min="9445" max="9445" width="12.28515625" style="8" customWidth="1"/>
    <col min="9446" max="9446" width="12.140625" style="8" customWidth="1"/>
    <col min="9447" max="9447" width="12.5703125" style="8" customWidth="1"/>
    <col min="9448" max="9664" width="9.140625" style="8"/>
    <col min="9665" max="9665" width="25.42578125" style="8" customWidth="1"/>
    <col min="9666" max="9666" width="56.28515625" style="8" customWidth="1"/>
    <col min="9667" max="9667" width="14" style="8" customWidth="1"/>
    <col min="9668" max="9669" width="14.5703125" style="8" customWidth="1"/>
    <col min="9670" max="9670" width="14.140625" style="8" customWidth="1"/>
    <col min="9671" max="9671" width="15.140625" style="8" customWidth="1"/>
    <col min="9672" max="9672" width="13.85546875" style="8" customWidth="1"/>
    <col min="9673" max="9674" width="14.7109375" style="8" customWidth="1"/>
    <col min="9675" max="9675" width="12.85546875" style="8" customWidth="1"/>
    <col min="9676" max="9676" width="13.5703125" style="8" customWidth="1"/>
    <col min="9677" max="9677" width="12.7109375" style="8" customWidth="1"/>
    <col min="9678" max="9678" width="13.42578125" style="8" customWidth="1"/>
    <col min="9679" max="9679" width="13.140625" style="8" customWidth="1"/>
    <col min="9680" max="9680" width="14.7109375" style="8" customWidth="1"/>
    <col min="9681" max="9681" width="14.5703125" style="8" customWidth="1"/>
    <col min="9682" max="9682" width="13" style="8" customWidth="1"/>
    <col min="9683" max="9683" width="15" style="8" customWidth="1"/>
    <col min="9684" max="9685" width="12.140625" style="8" customWidth="1"/>
    <col min="9686" max="9686" width="12" style="8" customWidth="1"/>
    <col min="9687" max="9687" width="13.5703125" style="8" customWidth="1"/>
    <col min="9688" max="9688" width="14" style="8" customWidth="1"/>
    <col min="9689" max="9689" width="12.28515625" style="8" customWidth="1"/>
    <col min="9690" max="9690" width="14.140625" style="8" customWidth="1"/>
    <col min="9691" max="9691" width="13" style="8" customWidth="1"/>
    <col min="9692" max="9692" width="13.5703125" style="8" customWidth="1"/>
    <col min="9693" max="9693" width="12.42578125" style="8" customWidth="1"/>
    <col min="9694" max="9694" width="12.5703125" style="8" customWidth="1"/>
    <col min="9695" max="9695" width="11.7109375" style="8" customWidth="1"/>
    <col min="9696" max="9696" width="13.7109375" style="8" customWidth="1"/>
    <col min="9697" max="9697" width="13.28515625" style="8" customWidth="1"/>
    <col min="9698" max="9698" width="13.140625" style="8" customWidth="1"/>
    <col min="9699" max="9699" width="12" style="8" customWidth="1"/>
    <col min="9700" max="9700" width="12.140625" style="8" customWidth="1"/>
    <col min="9701" max="9701" width="12.28515625" style="8" customWidth="1"/>
    <col min="9702" max="9702" width="12.140625" style="8" customWidth="1"/>
    <col min="9703" max="9703" width="12.5703125" style="8" customWidth="1"/>
    <col min="9704" max="9920" width="9.140625" style="8"/>
    <col min="9921" max="9921" width="25.42578125" style="8" customWidth="1"/>
    <col min="9922" max="9922" width="56.28515625" style="8" customWidth="1"/>
    <col min="9923" max="9923" width="14" style="8" customWidth="1"/>
    <col min="9924" max="9925" width="14.5703125" style="8" customWidth="1"/>
    <col min="9926" max="9926" width="14.140625" style="8" customWidth="1"/>
    <col min="9927" max="9927" width="15.140625" style="8" customWidth="1"/>
    <col min="9928" max="9928" width="13.85546875" style="8" customWidth="1"/>
    <col min="9929" max="9930" width="14.7109375" style="8" customWidth="1"/>
    <col min="9931" max="9931" width="12.85546875" style="8" customWidth="1"/>
    <col min="9932" max="9932" width="13.5703125" style="8" customWidth="1"/>
    <col min="9933" max="9933" width="12.7109375" style="8" customWidth="1"/>
    <col min="9934" max="9934" width="13.42578125" style="8" customWidth="1"/>
    <col min="9935" max="9935" width="13.140625" style="8" customWidth="1"/>
    <col min="9936" max="9936" width="14.7109375" style="8" customWidth="1"/>
    <col min="9937" max="9937" width="14.5703125" style="8" customWidth="1"/>
    <col min="9938" max="9938" width="13" style="8" customWidth="1"/>
    <col min="9939" max="9939" width="15" style="8" customWidth="1"/>
    <col min="9940" max="9941" width="12.140625" style="8" customWidth="1"/>
    <col min="9942" max="9942" width="12" style="8" customWidth="1"/>
    <col min="9943" max="9943" width="13.5703125" style="8" customWidth="1"/>
    <col min="9944" max="9944" width="14" style="8" customWidth="1"/>
    <col min="9945" max="9945" width="12.28515625" style="8" customWidth="1"/>
    <col min="9946" max="9946" width="14.140625" style="8" customWidth="1"/>
    <col min="9947" max="9947" width="13" style="8" customWidth="1"/>
    <col min="9948" max="9948" width="13.5703125" style="8" customWidth="1"/>
    <col min="9949" max="9949" width="12.42578125" style="8" customWidth="1"/>
    <col min="9950" max="9950" width="12.5703125" style="8" customWidth="1"/>
    <col min="9951" max="9951" width="11.7109375" style="8" customWidth="1"/>
    <col min="9952" max="9952" width="13.7109375" style="8" customWidth="1"/>
    <col min="9953" max="9953" width="13.28515625" style="8" customWidth="1"/>
    <col min="9954" max="9954" width="13.140625" style="8" customWidth="1"/>
    <col min="9955" max="9955" width="12" style="8" customWidth="1"/>
    <col min="9956" max="9956" width="12.140625" style="8" customWidth="1"/>
    <col min="9957" max="9957" width="12.28515625" style="8" customWidth="1"/>
    <col min="9958" max="9958" width="12.140625" style="8" customWidth="1"/>
    <col min="9959" max="9959" width="12.5703125" style="8" customWidth="1"/>
    <col min="9960" max="10176" width="9.140625" style="8"/>
    <col min="10177" max="10177" width="25.42578125" style="8" customWidth="1"/>
    <col min="10178" max="10178" width="56.28515625" style="8" customWidth="1"/>
    <col min="10179" max="10179" width="14" style="8" customWidth="1"/>
    <col min="10180" max="10181" width="14.5703125" style="8" customWidth="1"/>
    <col min="10182" max="10182" width="14.140625" style="8" customWidth="1"/>
    <col min="10183" max="10183" width="15.140625" style="8" customWidth="1"/>
    <col min="10184" max="10184" width="13.85546875" style="8" customWidth="1"/>
    <col min="10185" max="10186" width="14.7109375" style="8" customWidth="1"/>
    <col min="10187" max="10187" width="12.85546875" style="8" customWidth="1"/>
    <col min="10188" max="10188" width="13.5703125" style="8" customWidth="1"/>
    <col min="10189" max="10189" width="12.7109375" style="8" customWidth="1"/>
    <col min="10190" max="10190" width="13.42578125" style="8" customWidth="1"/>
    <col min="10191" max="10191" width="13.140625" style="8" customWidth="1"/>
    <col min="10192" max="10192" width="14.7109375" style="8" customWidth="1"/>
    <col min="10193" max="10193" width="14.5703125" style="8" customWidth="1"/>
    <col min="10194" max="10194" width="13" style="8" customWidth="1"/>
    <col min="10195" max="10195" width="15" style="8" customWidth="1"/>
    <col min="10196" max="10197" width="12.140625" style="8" customWidth="1"/>
    <col min="10198" max="10198" width="12" style="8" customWidth="1"/>
    <col min="10199" max="10199" width="13.5703125" style="8" customWidth="1"/>
    <col min="10200" max="10200" width="14" style="8" customWidth="1"/>
    <col min="10201" max="10201" width="12.28515625" style="8" customWidth="1"/>
    <col min="10202" max="10202" width="14.140625" style="8" customWidth="1"/>
    <col min="10203" max="10203" width="13" style="8" customWidth="1"/>
    <col min="10204" max="10204" width="13.5703125" style="8" customWidth="1"/>
    <col min="10205" max="10205" width="12.42578125" style="8" customWidth="1"/>
    <col min="10206" max="10206" width="12.5703125" style="8" customWidth="1"/>
    <col min="10207" max="10207" width="11.7109375" style="8" customWidth="1"/>
    <col min="10208" max="10208" width="13.7109375" style="8" customWidth="1"/>
    <col min="10209" max="10209" width="13.28515625" style="8" customWidth="1"/>
    <col min="10210" max="10210" width="13.140625" style="8" customWidth="1"/>
    <col min="10211" max="10211" width="12" style="8" customWidth="1"/>
    <col min="10212" max="10212" width="12.140625" style="8" customWidth="1"/>
    <col min="10213" max="10213" width="12.28515625" style="8" customWidth="1"/>
    <col min="10214" max="10214" width="12.140625" style="8" customWidth="1"/>
    <col min="10215" max="10215" width="12.5703125" style="8" customWidth="1"/>
    <col min="10216" max="10432" width="9.140625" style="8"/>
    <col min="10433" max="10433" width="25.42578125" style="8" customWidth="1"/>
    <col min="10434" max="10434" width="56.28515625" style="8" customWidth="1"/>
    <col min="10435" max="10435" width="14" style="8" customWidth="1"/>
    <col min="10436" max="10437" width="14.5703125" style="8" customWidth="1"/>
    <col min="10438" max="10438" width="14.140625" style="8" customWidth="1"/>
    <col min="10439" max="10439" width="15.140625" style="8" customWidth="1"/>
    <col min="10440" max="10440" width="13.85546875" style="8" customWidth="1"/>
    <col min="10441" max="10442" width="14.7109375" style="8" customWidth="1"/>
    <col min="10443" max="10443" width="12.85546875" style="8" customWidth="1"/>
    <col min="10444" max="10444" width="13.5703125" style="8" customWidth="1"/>
    <col min="10445" max="10445" width="12.7109375" style="8" customWidth="1"/>
    <col min="10446" max="10446" width="13.42578125" style="8" customWidth="1"/>
    <col min="10447" max="10447" width="13.140625" style="8" customWidth="1"/>
    <col min="10448" max="10448" width="14.7109375" style="8" customWidth="1"/>
    <col min="10449" max="10449" width="14.5703125" style="8" customWidth="1"/>
    <col min="10450" max="10450" width="13" style="8" customWidth="1"/>
    <col min="10451" max="10451" width="15" style="8" customWidth="1"/>
    <col min="10452" max="10453" width="12.140625" style="8" customWidth="1"/>
    <col min="10454" max="10454" width="12" style="8" customWidth="1"/>
    <col min="10455" max="10455" width="13.5703125" style="8" customWidth="1"/>
    <col min="10456" max="10456" width="14" style="8" customWidth="1"/>
    <col min="10457" max="10457" width="12.28515625" style="8" customWidth="1"/>
    <col min="10458" max="10458" width="14.140625" style="8" customWidth="1"/>
    <col min="10459" max="10459" width="13" style="8" customWidth="1"/>
    <col min="10460" max="10460" width="13.5703125" style="8" customWidth="1"/>
    <col min="10461" max="10461" width="12.42578125" style="8" customWidth="1"/>
    <col min="10462" max="10462" width="12.5703125" style="8" customWidth="1"/>
    <col min="10463" max="10463" width="11.7109375" style="8" customWidth="1"/>
    <col min="10464" max="10464" width="13.7109375" style="8" customWidth="1"/>
    <col min="10465" max="10465" width="13.28515625" style="8" customWidth="1"/>
    <col min="10466" max="10466" width="13.140625" style="8" customWidth="1"/>
    <col min="10467" max="10467" width="12" style="8" customWidth="1"/>
    <col min="10468" max="10468" width="12.140625" style="8" customWidth="1"/>
    <col min="10469" max="10469" width="12.28515625" style="8" customWidth="1"/>
    <col min="10470" max="10470" width="12.140625" style="8" customWidth="1"/>
    <col min="10471" max="10471" width="12.5703125" style="8" customWidth="1"/>
    <col min="10472" max="10688" width="9.140625" style="8"/>
    <col min="10689" max="10689" width="25.42578125" style="8" customWidth="1"/>
    <col min="10690" max="10690" width="56.28515625" style="8" customWidth="1"/>
    <col min="10691" max="10691" width="14" style="8" customWidth="1"/>
    <col min="10692" max="10693" width="14.5703125" style="8" customWidth="1"/>
    <col min="10694" max="10694" width="14.140625" style="8" customWidth="1"/>
    <col min="10695" max="10695" width="15.140625" style="8" customWidth="1"/>
    <col min="10696" max="10696" width="13.85546875" style="8" customWidth="1"/>
    <col min="10697" max="10698" width="14.7109375" style="8" customWidth="1"/>
    <col min="10699" max="10699" width="12.85546875" style="8" customWidth="1"/>
    <col min="10700" max="10700" width="13.5703125" style="8" customWidth="1"/>
    <col min="10701" max="10701" width="12.7109375" style="8" customWidth="1"/>
    <col min="10702" max="10702" width="13.42578125" style="8" customWidth="1"/>
    <col min="10703" max="10703" width="13.140625" style="8" customWidth="1"/>
    <col min="10704" max="10704" width="14.7109375" style="8" customWidth="1"/>
    <col min="10705" max="10705" width="14.5703125" style="8" customWidth="1"/>
    <col min="10706" max="10706" width="13" style="8" customWidth="1"/>
    <col min="10707" max="10707" width="15" style="8" customWidth="1"/>
    <col min="10708" max="10709" width="12.140625" style="8" customWidth="1"/>
    <col min="10710" max="10710" width="12" style="8" customWidth="1"/>
    <col min="10711" max="10711" width="13.5703125" style="8" customWidth="1"/>
    <col min="10712" max="10712" width="14" style="8" customWidth="1"/>
    <col min="10713" max="10713" width="12.28515625" style="8" customWidth="1"/>
    <col min="10714" max="10714" width="14.140625" style="8" customWidth="1"/>
    <col min="10715" max="10715" width="13" style="8" customWidth="1"/>
    <col min="10716" max="10716" width="13.5703125" style="8" customWidth="1"/>
    <col min="10717" max="10717" width="12.42578125" style="8" customWidth="1"/>
    <col min="10718" max="10718" width="12.5703125" style="8" customWidth="1"/>
    <col min="10719" max="10719" width="11.7109375" style="8" customWidth="1"/>
    <col min="10720" max="10720" width="13.7109375" style="8" customWidth="1"/>
    <col min="10721" max="10721" width="13.28515625" style="8" customWidth="1"/>
    <col min="10722" max="10722" width="13.140625" style="8" customWidth="1"/>
    <col min="10723" max="10723" width="12" style="8" customWidth="1"/>
    <col min="10724" max="10724" width="12.140625" style="8" customWidth="1"/>
    <col min="10725" max="10725" width="12.28515625" style="8" customWidth="1"/>
    <col min="10726" max="10726" width="12.140625" style="8" customWidth="1"/>
    <col min="10727" max="10727" width="12.5703125" style="8" customWidth="1"/>
    <col min="10728" max="10944" width="9.140625" style="8"/>
    <col min="10945" max="10945" width="25.42578125" style="8" customWidth="1"/>
    <col min="10946" max="10946" width="56.28515625" style="8" customWidth="1"/>
    <col min="10947" max="10947" width="14" style="8" customWidth="1"/>
    <col min="10948" max="10949" width="14.5703125" style="8" customWidth="1"/>
    <col min="10950" max="10950" width="14.140625" style="8" customWidth="1"/>
    <col min="10951" max="10951" width="15.140625" style="8" customWidth="1"/>
    <col min="10952" max="10952" width="13.85546875" style="8" customWidth="1"/>
    <col min="10953" max="10954" width="14.7109375" style="8" customWidth="1"/>
    <col min="10955" max="10955" width="12.85546875" style="8" customWidth="1"/>
    <col min="10956" max="10956" width="13.5703125" style="8" customWidth="1"/>
    <col min="10957" max="10957" width="12.7109375" style="8" customWidth="1"/>
    <col min="10958" max="10958" width="13.42578125" style="8" customWidth="1"/>
    <col min="10959" max="10959" width="13.140625" style="8" customWidth="1"/>
    <col min="10960" max="10960" width="14.7109375" style="8" customWidth="1"/>
    <col min="10961" max="10961" width="14.5703125" style="8" customWidth="1"/>
    <col min="10962" max="10962" width="13" style="8" customWidth="1"/>
    <col min="10963" max="10963" width="15" style="8" customWidth="1"/>
    <col min="10964" max="10965" width="12.140625" style="8" customWidth="1"/>
    <col min="10966" max="10966" width="12" style="8" customWidth="1"/>
    <col min="10967" max="10967" width="13.5703125" style="8" customWidth="1"/>
    <col min="10968" max="10968" width="14" style="8" customWidth="1"/>
    <col min="10969" max="10969" width="12.28515625" style="8" customWidth="1"/>
    <col min="10970" max="10970" width="14.140625" style="8" customWidth="1"/>
    <col min="10971" max="10971" width="13" style="8" customWidth="1"/>
    <col min="10972" max="10972" width="13.5703125" style="8" customWidth="1"/>
    <col min="10973" max="10973" width="12.42578125" style="8" customWidth="1"/>
    <col min="10974" max="10974" width="12.5703125" style="8" customWidth="1"/>
    <col min="10975" max="10975" width="11.7109375" style="8" customWidth="1"/>
    <col min="10976" max="10976" width="13.7109375" style="8" customWidth="1"/>
    <col min="10977" max="10977" width="13.28515625" style="8" customWidth="1"/>
    <col min="10978" max="10978" width="13.140625" style="8" customWidth="1"/>
    <col min="10979" max="10979" width="12" style="8" customWidth="1"/>
    <col min="10980" max="10980" width="12.140625" style="8" customWidth="1"/>
    <col min="10981" max="10981" width="12.28515625" style="8" customWidth="1"/>
    <col min="10982" max="10982" width="12.140625" style="8" customWidth="1"/>
    <col min="10983" max="10983" width="12.5703125" style="8" customWidth="1"/>
    <col min="10984" max="11200" width="9.140625" style="8"/>
    <col min="11201" max="11201" width="25.42578125" style="8" customWidth="1"/>
    <col min="11202" max="11202" width="56.28515625" style="8" customWidth="1"/>
    <col min="11203" max="11203" width="14" style="8" customWidth="1"/>
    <col min="11204" max="11205" width="14.5703125" style="8" customWidth="1"/>
    <col min="11206" max="11206" width="14.140625" style="8" customWidth="1"/>
    <col min="11207" max="11207" width="15.140625" style="8" customWidth="1"/>
    <col min="11208" max="11208" width="13.85546875" style="8" customWidth="1"/>
    <col min="11209" max="11210" width="14.7109375" style="8" customWidth="1"/>
    <col min="11211" max="11211" width="12.85546875" style="8" customWidth="1"/>
    <col min="11212" max="11212" width="13.5703125" style="8" customWidth="1"/>
    <col min="11213" max="11213" width="12.7109375" style="8" customWidth="1"/>
    <col min="11214" max="11214" width="13.42578125" style="8" customWidth="1"/>
    <col min="11215" max="11215" width="13.140625" style="8" customWidth="1"/>
    <col min="11216" max="11216" width="14.7109375" style="8" customWidth="1"/>
    <col min="11217" max="11217" width="14.5703125" style="8" customWidth="1"/>
    <col min="11218" max="11218" width="13" style="8" customWidth="1"/>
    <col min="11219" max="11219" width="15" style="8" customWidth="1"/>
    <col min="11220" max="11221" width="12.140625" style="8" customWidth="1"/>
    <col min="11222" max="11222" width="12" style="8" customWidth="1"/>
    <col min="11223" max="11223" width="13.5703125" style="8" customWidth="1"/>
    <col min="11224" max="11224" width="14" style="8" customWidth="1"/>
    <col min="11225" max="11225" width="12.28515625" style="8" customWidth="1"/>
    <col min="11226" max="11226" width="14.140625" style="8" customWidth="1"/>
    <col min="11227" max="11227" width="13" style="8" customWidth="1"/>
    <col min="11228" max="11228" width="13.5703125" style="8" customWidth="1"/>
    <col min="11229" max="11229" width="12.42578125" style="8" customWidth="1"/>
    <col min="11230" max="11230" width="12.5703125" style="8" customWidth="1"/>
    <col min="11231" max="11231" width="11.7109375" style="8" customWidth="1"/>
    <col min="11232" max="11232" width="13.7109375" style="8" customWidth="1"/>
    <col min="11233" max="11233" width="13.28515625" style="8" customWidth="1"/>
    <col min="11234" max="11234" width="13.140625" style="8" customWidth="1"/>
    <col min="11235" max="11235" width="12" style="8" customWidth="1"/>
    <col min="11236" max="11236" width="12.140625" style="8" customWidth="1"/>
    <col min="11237" max="11237" width="12.28515625" style="8" customWidth="1"/>
    <col min="11238" max="11238" width="12.140625" style="8" customWidth="1"/>
    <col min="11239" max="11239" width="12.5703125" style="8" customWidth="1"/>
    <col min="11240" max="11456" width="9.140625" style="8"/>
    <col min="11457" max="11457" width="25.42578125" style="8" customWidth="1"/>
    <col min="11458" max="11458" width="56.28515625" style="8" customWidth="1"/>
    <col min="11459" max="11459" width="14" style="8" customWidth="1"/>
    <col min="11460" max="11461" width="14.5703125" style="8" customWidth="1"/>
    <col min="11462" max="11462" width="14.140625" style="8" customWidth="1"/>
    <col min="11463" max="11463" width="15.140625" style="8" customWidth="1"/>
    <col min="11464" max="11464" width="13.85546875" style="8" customWidth="1"/>
    <col min="11465" max="11466" width="14.7109375" style="8" customWidth="1"/>
    <col min="11467" max="11467" width="12.85546875" style="8" customWidth="1"/>
    <col min="11468" max="11468" width="13.5703125" style="8" customWidth="1"/>
    <col min="11469" max="11469" width="12.7109375" style="8" customWidth="1"/>
    <col min="11470" max="11470" width="13.42578125" style="8" customWidth="1"/>
    <col min="11471" max="11471" width="13.140625" style="8" customWidth="1"/>
    <col min="11472" max="11472" width="14.7109375" style="8" customWidth="1"/>
    <col min="11473" max="11473" width="14.5703125" style="8" customWidth="1"/>
    <col min="11474" max="11474" width="13" style="8" customWidth="1"/>
    <col min="11475" max="11475" width="15" style="8" customWidth="1"/>
    <col min="11476" max="11477" width="12.140625" style="8" customWidth="1"/>
    <col min="11478" max="11478" width="12" style="8" customWidth="1"/>
    <col min="11479" max="11479" width="13.5703125" style="8" customWidth="1"/>
    <col min="11480" max="11480" width="14" style="8" customWidth="1"/>
    <col min="11481" max="11481" width="12.28515625" style="8" customWidth="1"/>
    <col min="11482" max="11482" width="14.140625" style="8" customWidth="1"/>
    <col min="11483" max="11483" width="13" style="8" customWidth="1"/>
    <col min="11484" max="11484" width="13.5703125" style="8" customWidth="1"/>
    <col min="11485" max="11485" width="12.42578125" style="8" customWidth="1"/>
    <col min="11486" max="11486" width="12.5703125" style="8" customWidth="1"/>
    <col min="11487" max="11487" width="11.7109375" style="8" customWidth="1"/>
    <col min="11488" max="11488" width="13.7109375" style="8" customWidth="1"/>
    <col min="11489" max="11489" width="13.28515625" style="8" customWidth="1"/>
    <col min="11490" max="11490" width="13.140625" style="8" customWidth="1"/>
    <col min="11491" max="11491" width="12" style="8" customWidth="1"/>
    <col min="11492" max="11492" width="12.140625" style="8" customWidth="1"/>
    <col min="11493" max="11493" width="12.28515625" style="8" customWidth="1"/>
    <col min="11494" max="11494" width="12.140625" style="8" customWidth="1"/>
    <col min="11495" max="11495" width="12.5703125" style="8" customWidth="1"/>
    <col min="11496" max="11712" width="9.140625" style="8"/>
    <col min="11713" max="11713" width="25.42578125" style="8" customWidth="1"/>
    <col min="11714" max="11714" width="56.28515625" style="8" customWidth="1"/>
    <col min="11715" max="11715" width="14" style="8" customWidth="1"/>
    <col min="11716" max="11717" width="14.5703125" style="8" customWidth="1"/>
    <col min="11718" max="11718" width="14.140625" style="8" customWidth="1"/>
    <col min="11719" max="11719" width="15.140625" style="8" customWidth="1"/>
    <col min="11720" max="11720" width="13.85546875" style="8" customWidth="1"/>
    <col min="11721" max="11722" width="14.7109375" style="8" customWidth="1"/>
    <col min="11723" max="11723" width="12.85546875" style="8" customWidth="1"/>
    <col min="11724" max="11724" width="13.5703125" style="8" customWidth="1"/>
    <col min="11725" max="11725" width="12.7109375" style="8" customWidth="1"/>
    <col min="11726" max="11726" width="13.42578125" style="8" customWidth="1"/>
    <col min="11727" max="11727" width="13.140625" style="8" customWidth="1"/>
    <col min="11728" max="11728" width="14.7109375" style="8" customWidth="1"/>
    <col min="11729" max="11729" width="14.5703125" style="8" customWidth="1"/>
    <col min="11730" max="11730" width="13" style="8" customWidth="1"/>
    <col min="11731" max="11731" width="15" style="8" customWidth="1"/>
    <col min="11732" max="11733" width="12.140625" style="8" customWidth="1"/>
    <col min="11734" max="11734" width="12" style="8" customWidth="1"/>
    <col min="11735" max="11735" width="13.5703125" style="8" customWidth="1"/>
    <col min="11736" max="11736" width="14" style="8" customWidth="1"/>
    <col min="11737" max="11737" width="12.28515625" style="8" customWidth="1"/>
    <col min="11738" max="11738" width="14.140625" style="8" customWidth="1"/>
    <col min="11739" max="11739" width="13" style="8" customWidth="1"/>
    <col min="11740" max="11740" width="13.5703125" style="8" customWidth="1"/>
    <col min="11741" max="11741" width="12.42578125" style="8" customWidth="1"/>
    <col min="11742" max="11742" width="12.5703125" style="8" customWidth="1"/>
    <col min="11743" max="11743" width="11.7109375" style="8" customWidth="1"/>
    <col min="11744" max="11744" width="13.7109375" style="8" customWidth="1"/>
    <col min="11745" max="11745" width="13.28515625" style="8" customWidth="1"/>
    <col min="11746" max="11746" width="13.140625" style="8" customWidth="1"/>
    <col min="11747" max="11747" width="12" style="8" customWidth="1"/>
    <col min="11748" max="11748" width="12.140625" style="8" customWidth="1"/>
    <col min="11749" max="11749" width="12.28515625" style="8" customWidth="1"/>
    <col min="11750" max="11750" width="12.140625" style="8" customWidth="1"/>
    <col min="11751" max="11751" width="12.5703125" style="8" customWidth="1"/>
    <col min="11752" max="11968" width="9.140625" style="8"/>
    <col min="11969" max="11969" width="25.42578125" style="8" customWidth="1"/>
    <col min="11970" max="11970" width="56.28515625" style="8" customWidth="1"/>
    <col min="11971" max="11971" width="14" style="8" customWidth="1"/>
    <col min="11972" max="11973" width="14.5703125" style="8" customWidth="1"/>
    <col min="11974" max="11974" width="14.140625" style="8" customWidth="1"/>
    <col min="11975" max="11975" width="15.140625" style="8" customWidth="1"/>
    <col min="11976" max="11976" width="13.85546875" style="8" customWidth="1"/>
    <col min="11977" max="11978" width="14.7109375" style="8" customWidth="1"/>
    <col min="11979" max="11979" width="12.85546875" style="8" customWidth="1"/>
    <col min="11980" max="11980" width="13.5703125" style="8" customWidth="1"/>
    <col min="11981" max="11981" width="12.7109375" style="8" customWidth="1"/>
    <col min="11982" max="11982" width="13.42578125" style="8" customWidth="1"/>
    <col min="11983" max="11983" width="13.140625" style="8" customWidth="1"/>
    <col min="11984" max="11984" width="14.7109375" style="8" customWidth="1"/>
    <col min="11985" max="11985" width="14.5703125" style="8" customWidth="1"/>
    <col min="11986" max="11986" width="13" style="8" customWidth="1"/>
    <col min="11987" max="11987" width="15" style="8" customWidth="1"/>
    <col min="11988" max="11989" width="12.140625" style="8" customWidth="1"/>
    <col min="11990" max="11990" width="12" style="8" customWidth="1"/>
    <col min="11991" max="11991" width="13.5703125" style="8" customWidth="1"/>
    <col min="11992" max="11992" width="14" style="8" customWidth="1"/>
    <col min="11993" max="11993" width="12.28515625" style="8" customWidth="1"/>
    <col min="11994" max="11994" width="14.140625" style="8" customWidth="1"/>
    <col min="11995" max="11995" width="13" style="8" customWidth="1"/>
    <col min="11996" max="11996" width="13.5703125" style="8" customWidth="1"/>
    <col min="11997" max="11997" width="12.42578125" style="8" customWidth="1"/>
    <col min="11998" max="11998" width="12.5703125" style="8" customWidth="1"/>
    <col min="11999" max="11999" width="11.7109375" style="8" customWidth="1"/>
    <col min="12000" max="12000" width="13.7109375" style="8" customWidth="1"/>
    <col min="12001" max="12001" width="13.28515625" style="8" customWidth="1"/>
    <col min="12002" max="12002" width="13.140625" style="8" customWidth="1"/>
    <col min="12003" max="12003" width="12" style="8" customWidth="1"/>
    <col min="12004" max="12004" width="12.140625" style="8" customWidth="1"/>
    <col min="12005" max="12005" width="12.28515625" style="8" customWidth="1"/>
    <col min="12006" max="12006" width="12.140625" style="8" customWidth="1"/>
    <col min="12007" max="12007" width="12.5703125" style="8" customWidth="1"/>
    <col min="12008" max="12224" width="9.140625" style="8"/>
    <col min="12225" max="12225" width="25.42578125" style="8" customWidth="1"/>
    <col min="12226" max="12226" width="56.28515625" style="8" customWidth="1"/>
    <col min="12227" max="12227" width="14" style="8" customWidth="1"/>
    <col min="12228" max="12229" width="14.5703125" style="8" customWidth="1"/>
    <col min="12230" max="12230" width="14.140625" style="8" customWidth="1"/>
    <col min="12231" max="12231" width="15.140625" style="8" customWidth="1"/>
    <col min="12232" max="12232" width="13.85546875" style="8" customWidth="1"/>
    <col min="12233" max="12234" width="14.7109375" style="8" customWidth="1"/>
    <col min="12235" max="12235" width="12.85546875" style="8" customWidth="1"/>
    <col min="12236" max="12236" width="13.5703125" style="8" customWidth="1"/>
    <col min="12237" max="12237" width="12.7109375" style="8" customWidth="1"/>
    <col min="12238" max="12238" width="13.42578125" style="8" customWidth="1"/>
    <col min="12239" max="12239" width="13.140625" style="8" customWidth="1"/>
    <col min="12240" max="12240" width="14.7109375" style="8" customWidth="1"/>
    <col min="12241" max="12241" width="14.5703125" style="8" customWidth="1"/>
    <col min="12242" max="12242" width="13" style="8" customWidth="1"/>
    <col min="12243" max="12243" width="15" style="8" customWidth="1"/>
    <col min="12244" max="12245" width="12.140625" style="8" customWidth="1"/>
    <col min="12246" max="12246" width="12" style="8" customWidth="1"/>
    <col min="12247" max="12247" width="13.5703125" style="8" customWidth="1"/>
    <col min="12248" max="12248" width="14" style="8" customWidth="1"/>
    <col min="12249" max="12249" width="12.28515625" style="8" customWidth="1"/>
    <col min="12250" max="12250" width="14.140625" style="8" customWidth="1"/>
    <col min="12251" max="12251" width="13" style="8" customWidth="1"/>
    <col min="12252" max="12252" width="13.5703125" style="8" customWidth="1"/>
    <col min="12253" max="12253" width="12.42578125" style="8" customWidth="1"/>
    <col min="12254" max="12254" width="12.5703125" style="8" customWidth="1"/>
    <col min="12255" max="12255" width="11.7109375" style="8" customWidth="1"/>
    <col min="12256" max="12256" width="13.7109375" style="8" customWidth="1"/>
    <col min="12257" max="12257" width="13.28515625" style="8" customWidth="1"/>
    <col min="12258" max="12258" width="13.140625" style="8" customWidth="1"/>
    <col min="12259" max="12259" width="12" style="8" customWidth="1"/>
    <col min="12260" max="12260" width="12.140625" style="8" customWidth="1"/>
    <col min="12261" max="12261" width="12.28515625" style="8" customWidth="1"/>
    <col min="12262" max="12262" width="12.140625" style="8" customWidth="1"/>
    <col min="12263" max="12263" width="12.5703125" style="8" customWidth="1"/>
    <col min="12264" max="12480" width="9.140625" style="8"/>
    <col min="12481" max="12481" width="25.42578125" style="8" customWidth="1"/>
    <col min="12482" max="12482" width="56.28515625" style="8" customWidth="1"/>
    <col min="12483" max="12483" width="14" style="8" customWidth="1"/>
    <col min="12484" max="12485" width="14.5703125" style="8" customWidth="1"/>
    <col min="12486" max="12486" width="14.140625" style="8" customWidth="1"/>
    <col min="12487" max="12487" width="15.140625" style="8" customWidth="1"/>
    <col min="12488" max="12488" width="13.85546875" style="8" customWidth="1"/>
    <col min="12489" max="12490" width="14.7109375" style="8" customWidth="1"/>
    <col min="12491" max="12491" width="12.85546875" style="8" customWidth="1"/>
    <col min="12492" max="12492" width="13.5703125" style="8" customWidth="1"/>
    <col min="12493" max="12493" width="12.7109375" style="8" customWidth="1"/>
    <col min="12494" max="12494" width="13.42578125" style="8" customWidth="1"/>
    <col min="12495" max="12495" width="13.140625" style="8" customWidth="1"/>
    <col min="12496" max="12496" width="14.7109375" style="8" customWidth="1"/>
    <col min="12497" max="12497" width="14.5703125" style="8" customWidth="1"/>
    <col min="12498" max="12498" width="13" style="8" customWidth="1"/>
    <col min="12499" max="12499" width="15" style="8" customWidth="1"/>
    <col min="12500" max="12501" width="12.140625" style="8" customWidth="1"/>
    <col min="12502" max="12502" width="12" style="8" customWidth="1"/>
    <col min="12503" max="12503" width="13.5703125" style="8" customWidth="1"/>
    <col min="12504" max="12504" width="14" style="8" customWidth="1"/>
    <col min="12505" max="12505" width="12.28515625" style="8" customWidth="1"/>
    <col min="12506" max="12506" width="14.140625" style="8" customWidth="1"/>
    <col min="12507" max="12507" width="13" style="8" customWidth="1"/>
    <col min="12508" max="12508" width="13.5703125" style="8" customWidth="1"/>
    <col min="12509" max="12509" width="12.42578125" style="8" customWidth="1"/>
    <col min="12510" max="12510" width="12.5703125" style="8" customWidth="1"/>
    <col min="12511" max="12511" width="11.7109375" style="8" customWidth="1"/>
    <col min="12512" max="12512" width="13.7109375" style="8" customWidth="1"/>
    <col min="12513" max="12513" width="13.28515625" style="8" customWidth="1"/>
    <col min="12514" max="12514" width="13.140625" style="8" customWidth="1"/>
    <col min="12515" max="12515" width="12" style="8" customWidth="1"/>
    <col min="12516" max="12516" width="12.140625" style="8" customWidth="1"/>
    <col min="12517" max="12517" width="12.28515625" style="8" customWidth="1"/>
    <col min="12518" max="12518" width="12.140625" style="8" customWidth="1"/>
    <col min="12519" max="12519" width="12.5703125" style="8" customWidth="1"/>
    <col min="12520" max="12736" width="9.140625" style="8"/>
    <col min="12737" max="12737" width="25.42578125" style="8" customWidth="1"/>
    <col min="12738" max="12738" width="56.28515625" style="8" customWidth="1"/>
    <col min="12739" max="12739" width="14" style="8" customWidth="1"/>
    <col min="12740" max="12741" width="14.5703125" style="8" customWidth="1"/>
    <col min="12742" max="12742" width="14.140625" style="8" customWidth="1"/>
    <col min="12743" max="12743" width="15.140625" style="8" customWidth="1"/>
    <col min="12744" max="12744" width="13.85546875" style="8" customWidth="1"/>
    <col min="12745" max="12746" width="14.7109375" style="8" customWidth="1"/>
    <col min="12747" max="12747" width="12.85546875" style="8" customWidth="1"/>
    <col min="12748" max="12748" width="13.5703125" style="8" customWidth="1"/>
    <col min="12749" max="12749" width="12.7109375" style="8" customWidth="1"/>
    <col min="12750" max="12750" width="13.42578125" style="8" customWidth="1"/>
    <col min="12751" max="12751" width="13.140625" style="8" customWidth="1"/>
    <col min="12752" max="12752" width="14.7109375" style="8" customWidth="1"/>
    <col min="12753" max="12753" width="14.5703125" style="8" customWidth="1"/>
    <col min="12754" max="12754" width="13" style="8" customWidth="1"/>
    <col min="12755" max="12755" width="15" style="8" customWidth="1"/>
    <col min="12756" max="12757" width="12.140625" style="8" customWidth="1"/>
    <col min="12758" max="12758" width="12" style="8" customWidth="1"/>
    <col min="12759" max="12759" width="13.5703125" style="8" customWidth="1"/>
    <col min="12760" max="12760" width="14" style="8" customWidth="1"/>
    <col min="12761" max="12761" width="12.28515625" style="8" customWidth="1"/>
    <col min="12762" max="12762" width="14.140625" style="8" customWidth="1"/>
    <col min="12763" max="12763" width="13" style="8" customWidth="1"/>
    <col min="12764" max="12764" width="13.5703125" style="8" customWidth="1"/>
    <col min="12765" max="12765" width="12.42578125" style="8" customWidth="1"/>
    <col min="12766" max="12766" width="12.5703125" style="8" customWidth="1"/>
    <col min="12767" max="12767" width="11.7109375" style="8" customWidth="1"/>
    <col min="12768" max="12768" width="13.7109375" style="8" customWidth="1"/>
    <col min="12769" max="12769" width="13.28515625" style="8" customWidth="1"/>
    <col min="12770" max="12770" width="13.140625" style="8" customWidth="1"/>
    <col min="12771" max="12771" width="12" style="8" customWidth="1"/>
    <col min="12772" max="12772" width="12.140625" style="8" customWidth="1"/>
    <col min="12773" max="12773" width="12.28515625" style="8" customWidth="1"/>
    <col min="12774" max="12774" width="12.140625" style="8" customWidth="1"/>
    <col min="12775" max="12775" width="12.5703125" style="8" customWidth="1"/>
    <col min="12776" max="12992" width="9.140625" style="8"/>
    <col min="12993" max="12993" width="25.42578125" style="8" customWidth="1"/>
    <col min="12994" max="12994" width="56.28515625" style="8" customWidth="1"/>
    <col min="12995" max="12995" width="14" style="8" customWidth="1"/>
    <col min="12996" max="12997" width="14.5703125" style="8" customWidth="1"/>
    <col min="12998" max="12998" width="14.140625" style="8" customWidth="1"/>
    <col min="12999" max="12999" width="15.140625" style="8" customWidth="1"/>
    <col min="13000" max="13000" width="13.85546875" style="8" customWidth="1"/>
    <col min="13001" max="13002" width="14.7109375" style="8" customWidth="1"/>
    <col min="13003" max="13003" width="12.85546875" style="8" customWidth="1"/>
    <col min="13004" max="13004" width="13.5703125" style="8" customWidth="1"/>
    <col min="13005" max="13005" width="12.7109375" style="8" customWidth="1"/>
    <col min="13006" max="13006" width="13.42578125" style="8" customWidth="1"/>
    <col min="13007" max="13007" width="13.140625" style="8" customWidth="1"/>
    <col min="13008" max="13008" width="14.7109375" style="8" customWidth="1"/>
    <col min="13009" max="13009" width="14.5703125" style="8" customWidth="1"/>
    <col min="13010" max="13010" width="13" style="8" customWidth="1"/>
    <col min="13011" max="13011" width="15" style="8" customWidth="1"/>
    <col min="13012" max="13013" width="12.140625" style="8" customWidth="1"/>
    <col min="13014" max="13014" width="12" style="8" customWidth="1"/>
    <col min="13015" max="13015" width="13.5703125" style="8" customWidth="1"/>
    <col min="13016" max="13016" width="14" style="8" customWidth="1"/>
    <col min="13017" max="13017" width="12.28515625" style="8" customWidth="1"/>
    <col min="13018" max="13018" width="14.140625" style="8" customWidth="1"/>
    <col min="13019" max="13019" width="13" style="8" customWidth="1"/>
    <col min="13020" max="13020" width="13.5703125" style="8" customWidth="1"/>
    <col min="13021" max="13021" width="12.42578125" style="8" customWidth="1"/>
    <col min="13022" max="13022" width="12.5703125" style="8" customWidth="1"/>
    <col min="13023" max="13023" width="11.7109375" style="8" customWidth="1"/>
    <col min="13024" max="13024" width="13.7109375" style="8" customWidth="1"/>
    <col min="13025" max="13025" width="13.28515625" style="8" customWidth="1"/>
    <col min="13026" max="13026" width="13.140625" style="8" customWidth="1"/>
    <col min="13027" max="13027" width="12" style="8" customWidth="1"/>
    <col min="13028" max="13028" width="12.140625" style="8" customWidth="1"/>
    <col min="13029" max="13029" width="12.28515625" style="8" customWidth="1"/>
    <col min="13030" max="13030" width="12.140625" style="8" customWidth="1"/>
    <col min="13031" max="13031" width="12.5703125" style="8" customWidth="1"/>
    <col min="13032" max="13248" width="9.140625" style="8"/>
    <col min="13249" max="13249" width="25.42578125" style="8" customWidth="1"/>
    <col min="13250" max="13250" width="56.28515625" style="8" customWidth="1"/>
    <col min="13251" max="13251" width="14" style="8" customWidth="1"/>
    <col min="13252" max="13253" width="14.5703125" style="8" customWidth="1"/>
    <col min="13254" max="13254" width="14.140625" style="8" customWidth="1"/>
    <col min="13255" max="13255" width="15.140625" style="8" customWidth="1"/>
    <col min="13256" max="13256" width="13.85546875" style="8" customWidth="1"/>
    <col min="13257" max="13258" width="14.7109375" style="8" customWidth="1"/>
    <col min="13259" max="13259" width="12.85546875" style="8" customWidth="1"/>
    <col min="13260" max="13260" width="13.5703125" style="8" customWidth="1"/>
    <col min="13261" max="13261" width="12.7109375" style="8" customWidth="1"/>
    <col min="13262" max="13262" width="13.42578125" style="8" customWidth="1"/>
    <col min="13263" max="13263" width="13.140625" style="8" customWidth="1"/>
    <col min="13264" max="13264" width="14.7109375" style="8" customWidth="1"/>
    <col min="13265" max="13265" width="14.5703125" style="8" customWidth="1"/>
    <col min="13266" max="13266" width="13" style="8" customWidth="1"/>
    <col min="13267" max="13267" width="15" style="8" customWidth="1"/>
    <col min="13268" max="13269" width="12.140625" style="8" customWidth="1"/>
    <col min="13270" max="13270" width="12" style="8" customWidth="1"/>
    <col min="13271" max="13271" width="13.5703125" style="8" customWidth="1"/>
    <col min="13272" max="13272" width="14" style="8" customWidth="1"/>
    <col min="13273" max="13273" width="12.28515625" style="8" customWidth="1"/>
    <col min="13274" max="13274" width="14.140625" style="8" customWidth="1"/>
    <col min="13275" max="13275" width="13" style="8" customWidth="1"/>
    <col min="13276" max="13276" width="13.5703125" style="8" customWidth="1"/>
    <col min="13277" max="13277" width="12.42578125" style="8" customWidth="1"/>
    <col min="13278" max="13278" width="12.5703125" style="8" customWidth="1"/>
    <col min="13279" max="13279" width="11.7109375" style="8" customWidth="1"/>
    <col min="13280" max="13280" width="13.7109375" style="8" customWidth="1"/>
    <col min="13281" max="13281" width="13.28515625" style="8" customWidth="1"/>
    <col min="13282" max="13282" width="13.140625" style="8" customWidth="1"/>
    <col min="13283" max="13283" width="12" style="8" customWidth="1"/>
    <col min="13284" max="13284" width="12.140625" style="8" customWidth="1"/>
    <col min="13285" max="13285" width="12.28515625" style="8" customWidth="1"/>
    <col min="13286" max="13286" width="12.140625" style="8" customWidth="1"/>
    <col min="13287" max="13287" width="12.5703125" style="8" customWidth="1"/>
    <col min="13288" max="13504" width="9.140625" style="8"/>
    <col min="13505" max="13505" width="25.42578125" style="8" customWidth="1"/>
    <col min="13506" max="13506" width="56.28515625" style="8" customWidth="1"/>
    <col min="13507" max="13507" width="14" style="8" customWidth="1"/>
    <col min="13508" max="13509" width="14.5703125" style="8" customWidth="1"/>
    <col min="13510" max="13510" width="14.140625" style="8" customWidth="1"/>
    <col min="13511" max="13511" width="15.140625" style="8" customWidth="1"/>
    <col min="13512" max="13512" width="13.85546875" style="8" customWidth="1"/>
    <col min="13513" max="13514" width="14.7109375" style="8" customWidth="1"/>
    <col min="13515" max="13515" width="12.85546875" style="8" customWidth="1"/>
    <col min="13516" max="13516" width="13.5703125" style="8" customWidth="1"/>
    <col min="13517" max="13517" width="12.7109375" style="8" customWidth="1"/>
    <col min="13518" max="13518" width="13.42578125" style="8" customWidth="1"/>
    <col min="13519" max="13519" width="13.140625" style="8" customWidth="1"/>
    <col min="13520" max="13520" width="14.7109375" style="8" customWidth="1"/>
    <col min="13521" max="13521" width="14.5703125" style="8" customWidth="1"/>
    <col min="13522" max="13522" width="13" style="8" customWidth="1"/>
    <col min="13523" max="13523" width="15" style="8" customWidth="1"/>
    <col min="13524" max="13525" width="12.140625" style="8" customWidth="1"/>
    <col min="13526" max="13526" width="12" style="8" customWidth="1"/>
    <col min="13527" max="13527" width="13.5703125" style="8" customWidth="1"/>
    <col min="13528" max="13528" width="14" style="8" customWidth="1"/>
    <col min="13529" max="13529" width="12.28515625" style="8" customWidth="1"/>
    <col min="13530" max="13530" width="14.140625" style="8" customWidth="1"/>
    <col min="13531" max="13531" width="13" style="8" customWidth="1"/>
    <col min="13532" max="13532" width="13.5703125" style="8" customWidth="1"/>
    <col min="13533" max="13533" width="12.42578125" style="8" customWidth="1"/>
    <col min="13534" max="13534" width="12.5703125" style="8" customWidth="1"/>
    <col min="13535" max="13535" width="11.7109375" style="8" customWidth="1"/>
    <col min="13536" max="13536" width="13.7109375" style="8" customWidth="1"/>
    <col min="13537" max="13537" width="13.28515625" style="8" customWidth="1"/>
    <col min="13538" max="13538" width="13.140625" style="8" customWidth="1"/>
    <col min="13539" max="13539" width="12" style="8" customWidth="1"/>
    <col min="13540" max="13540" width="12.140625" style="8" customWidth="1"/>
    <col min="13541" max="13541" width="12.28515625" style="8" customWidth="1"/>
    <col min="13542" max="13542" width="12.140625" style="8" customWidth="1"/>
    <col min="13543" max="13543" width="12.5703125" style="8" customWidth="1"/>
    <col min="13544" max="13760" width="9.140625" style="8"/>
    <col min="13761" max="13761" width="25.42578125" style="8" customWidth="1"/>
    <col min="13762" max="13762" width="56.28515625" style="8" customWidth="1"/>
    <col min="13763" max="13763" width="14" style="8" customWidth="1"/>
    <col min="13764" max="13765" width="14.5703125" style="8" customWidth="1"/>
    <col min="13766" max="13766" width="14.140625" style="8" customWidth="1"/>
    <col min="13767" max="13767" width="15.140625" style="8" customWidth="1"/>
    <col min="13768" max="13768" width="13.85546875" style="8" customWidth="1"/>
    <col min="13769" max="13770" width="14.7109375" style="8" customWidth="1"/>
    <col min="13771" max="13771" width="12.85546875" style="8" customWidth="1"/>
    <col min="13772" max="13772" width="13.5703125" style="8" customWidth="1"/>
    <col min="13773" max="13773" width="12.7109375" style="8" customWidth="1"/>
    <col min="13774" max="13774" width="13.42578125" style="8" customWidth="1"/>
    <col min="13775" max="13775" width="13.140625" style="8" customWidth="1"/>
    <col min="13776" max="13776" width="14.7109375" style="8" customWidth="1"/>
    <col min="13777" max="13777" width="14.5703125" style="8" customWidth="1"/>
    <col min="13778" max="13778" width="13" style="8" customWidth="1"/>
    <col min="13779" max="13779" width="15" style="8" customWidth="1"/>
    <col min="13780" max="13781" width="12.140625" style="8" customWidth="1"/>
    <col min="13782" max="13782" width="12" style="8" customWidth="1"/>
    <col min="13783" max="13783" width="13.5703125" style="8" customWidth="1"/>
    <col min="13784" max="13784" width="14" style="8" customWidth="1"/>
    <col min="13785" max="13785" width="12.28515625" style="8" customWidth="1"/>
    <col min="13786" max="13786" width="14.140625" style="8" customWidth="1"/>
    <col min="13787" max="13787" width="13" style="8" customWidth="1"/>
    <col min="13788" max="13788" width="13.5703125" style="8" customWidth="1"/>
    <col min="13789" max="13789" width="12.42578125" style="8" customWidth="1"/>
    <col min="13790" max="13790" width="12.5703125" style="8" customWidth="1"/>
    <col min="13791" max="13791" width="11.7109375" style="8" customWidth="1"/>
    <col min="13792" max="13792" width="13.7109375" style="8" customWidth="1"/>
    <col min="13793" max="13793" width="13.28515625" style="8" customWidth="1"/>
    <col min="13794" max="13794" width="13.140625" style="8" customWidth="1"/>
    <col min="13795" max="13795" width="12" style="8" customWidth="1"/>
    <col min="13796" max="13796" width="12.140625" style="8" customWidth="1"/>
    <col min="13797" max="13797" width="12.28515625" style="8" customWidth="1"/>
    <col min="13798" max="13798" width="12.140625" style="8" customWidth="1"/>
    <col min="13799" max="13799" width="12.5703125" style="8" customWidth="1"/>
    <col min="13800" max="14016" width="9.140625" style="8"/>
    <col min="14017" max="14017" width="25.42578125" style="8" customWidth="1"/>
    <col min="14018" max="14018" width="56.28515625" style="8" customWidth="1"/>
    <col min="14019" max="14019" width="14" style="8" customWidth="1"/>
    <col min="14020" max="14021" width="14.5703125" style="8" customWidth="1"/>
    <col min="14022" max="14022" width="14.140625" style="8" customWidth="1"/>
    <col min="14023" max="14023" width="15.140625" style="8" customWidth="1"/>
    <col min="14024" max="14024" width="13.85546875" style="8" customWidth="1"/>
    <col min="14025" max="14026" width="14.7109375" style="8" customWidth="1"/>
    <col min="14027" max="14027" width="12.85546875" style="8" customWidth="1"/>
    <col min="14028" max="14028" width="13.5703125" style="8" customWidth="1"/>
    <col min="14029" max="14029" width="12.7109375" style="8" customWidth="1"/>
    <col min="14030" max="14030" width="13.42578125" style="8" customWidth="1"/>
    <col min="14031" max="14031" width="13.140625" style="8" customWidth="1"/>
    <col min="14032" max="14032" width="14.7109375" style="8" customWidth="1"/>
    <col min="14033" max="14033" width="14.5703125" style="8" customWidth="1"/>
    <col min="14034" max="14034" width="13" style="8" customWidth="1"/>
    <col min="14035" max="14035" width="15" style="8" customWidth="1"/>
    <col min="14036" max="14037" width="12.140625" style="8" customWidth="1"/>
    <col min="14038" max="14038" width="12" style="8" customWidth="1"/>
    <col min="14039" max="14039" width="13.5703125" style="8" customWidth="1"/>
    <col min="14040" max="14040" width="14" style="8" customWidth="1"/>
    <col min="14041" max="14041" width="12.28515625" style="8" customWidth="1"/>
    <col min="14042" max="14042" width="14.140625" style="8" customWidth="1"/>
    <col min="14043" max="14043" width="13" style="8" customWidth="1"/>
    <col min="14044" max="14044" width="13.5703125" style="8" customWidth="1"/>
    <col min="14045" max="14045" width="12.42578125" style="8" customWidth="1"/>
    <col min="14046" max="14046" width="12.5703125" style="8" customWidth="1"/>
    <col min="14047" max="14047" width="11.7109375" style="8" customWidth="1"/>
    <col min="14048" max="14048" width="13.7109375" style="8" customWidth="1"/>
    <col min="14049" max="14049" width="13.28515625" style="8" customWidth="1"/>
    <col min="14050" max="14050" width="13.140625" style="8" customWidth="1"/>
    <col min="14051" max="14051" width="12" style="8" customWidth="1"/>
    <col min="14052" max="14052" width="12.140625" style="8" customWidth="1"/>
    <col min="14053" max="14053" width="12.28515625" style="8" customWidth="1"/>
    <col min="14054" max="14054" width="12.140625" style="8" customWidth="1"/>
    <col min="14055" max="14055" width="12.5703125" style="8" customWidth="1"/>
    <col min="14056" max="14272" width="9.140625" style="8"/>
    <col min="14273" max="14273" width="25.42578125" style="8" customWidth="1"/>
    <col min="14274" max="14274" width="56.28515625" style="8" customWidth="1"/>
    <col min="14275" max="14275" width="14" style="8" customWidth="1"/>
    <col min="14276" max="14277" width="14.5703125" style="8" customWidth="1"/>
    <col min="14278" max="14278" width="14.140625" style="8" customWidth="1"/>
    <col min="14279" max="14279" width="15.140625" style="8" customWidth="1"/>
    <col min="14280" max="14280" width="13.85546875" style="8" customWidth="1"/>
    <col min="14281" max="14282" width="14.7109375" style="8" customWidth="1"/>
    <col min="14283" max="14283" width="12.85546875" style="8" customWidth="1"/>
    <col min="14284" max="14284" width="13.5703125" style="8" customWidth="1"/>
    <col min="14285" max="14285" width="12.7109375" style="8" customWidth="1"/>
    <col min="14286" max="14286" width="13.42578125" style="8" customWidth="1"/>
    <col min="14287" max="14287" width="13.140625" style="8" customWidth="1"/>
    <col min="14288" max="14288" width="14.7109375" style="8" customWidth="1"/>
    <col min="14289" max="14289" width="14.5703125" style="8" customWidth="1"/>
    <col min="14290" max="14290" width="13" style="8" customWidth="1"/>
    <col min="14291" max="14291" width="15" style="8" customWidth="1"/>
    <col min="14292" max="14293" width="12.140625" style="8" customWidth="1"/>
    <col min="14294" max="14294" width="12" style="8" customWidth="1"/>
    <col min="14295" max="14295" width="13.5703125" style="8" customWidth="1"/>
    <col min="14296" max="14296" width="14" style="8" customWidth="1"/>
    <col min="14297" max="14297" width="12.28515625" style="8" customWidth="1"/>
    <col min="14298" max="14298" width="14.140625" style="8" customWidth="1"/>
    <col min="14299" max="14299" width="13" style="8" customWidth="1"/>
    <col min="14300" max="14300" width="13.5703125" style="8" customWidth="1"/>
    <col min="14301" max="14301" width="12.42578125" style="8" customWidth="1"/>
    <col min="14302" max="14302" width="12.5703125" style="8" customWidth="1"/>
    <col min="14303" max="14303" width="11.7109375" style="8" customWidth="1"/>
    <col min="14304" max="14304" width="13.7109375" style="8" customWidth="1"/>
    <col min="14305" max="14305" width="13.28515625" style="8" customWidth="1"/>
    <col min="14306" max="14306" width="13.140625" style="8" customWidth="1"/>
    <col min="14307" max="14307" width="12" style="8" customWidth="1"/>
    <col min="14308" max="14308" width="12.140625" style="8" customWidth="1"/>
    <col min="14309" max="14309" width="12.28515625" style="8" customWidth="1"/>
    <col min="14310" max="14310" width="12.140625" style="8" customWidth="1"/>
    <col min="14311" max="14311" width="12.5703125" style="8" customWidth="1"/>
    <col min="14312" max="14528" width="9.140625" style="8"/>
    <col min="14529" max="14529" width="25.42578125" style="8" customWidth="1"/>
    <col min="14530" max="14530" width="56.28515625" style="8" customWidth="1"/>
    <col min="14531" max="14531" width="14" style="8" customWidth="1"/>
    <col min="14532" max="14533" width="14.5703125" style="8" customWidth="1"/>
    <col min="14534" max="14534" width="14.140625" style="8" customWidth="1"/>
    <col min="14535" max="14535" width="15.140625" style="8" customWidth="1"/>
    <col min="14536" max="14536" width="13.85546875" style="8" customWidth="1"/>
    <col min="14537" max="14538" width="14.7109375" style="8" customWidth="1"/>
    <col min="14539" max="14539" width="12.85546875" style="8" customWidth="1"/>
    <col min="14540" max="14540" width="13.5703125" style="8" customWidth="1"/>
    <col min="14541" max="14541" width="12.7109375" style="8" customWidth="1"/>
    <col min="14542" max="14542" width="13.42578125" style="8" customWidth="1"/>
    <col min="14543" max="14543" width="13.140625" style="8" customWidth="1"/>
    <col min="14544" max="14544" width="14.7109375" style="8" customWidth="1"/>
    <col min="14545" max="14545" width="14.5703125" style="8" customWidth="1"/>
    <col min="14546" max="14546" width="13" style="8" customWidth="1"/>
    <col min="14547" max="14547" width="15" style="8" customWidth="1"/>
    <col min="14548" max="14549" width="12.140625" style="8" customWidth="1"/>
    <col min="14550" max="14550" width="12" style="8" customWidth="1"/>
    <col min="14551" max="14551" width="13.5703125" style="8" customWidth="1"/>
    <col min="14552" max="14552" width="14" style="8" customWidth="1"/>
    <col min="14553" max="14553" width="12.28515625" style="8" customWidth="1"/>
    <col min="14554" max="14554" width="14.140625" style="8" customWidth="1"/>
    <col min="14555" max="14555" width="13" style="8" customWidth="1"/>
    <col min="14556" max="14556" width="13.5703125" style="8" customWidth="1"/>
    <col min="14557" max="14557" width="12.42578125" style="8" customWidth="1"/>
    <col min="14558" max="14558" width="12.5703125" style="8" customWidth="1"/>
    <col min="14559" max="14559" width="11.7109375" style="8" customWidth="1"/>
    <col min="14560" max="14560" width="13.7109375" style="8" customWidth="1"/>
    <col min="14561" max="14561" width="13.28515625" style="8" customWidth="1"/>
    <col min="14562" max="14562" width="13.140625" style="8" customWidth="1"/>
    <col min="14563" max="14563" width="12" style="8" customWidth="1"/>
    <col min="14564" max="14564" width="12.140625" style="8" customWidth="1"/>
    <col min="14565" max="14565" width="12.28515625" style="8" customWidth="1"/>
    <col min="14566" max="14566" width="12.140625" style="8" customWidth="1"/>
    <col min="14567" max="14567" width="12.5703125" style="8" customWidth="1"/>
    <col min="14568" max="14784" width="9.140625" style="8"/>
    <col min="14785" max="14785" width="25.42578125" style="8" customWidth="1"/>
    <col min="14786" max="14786" width="56.28515625" style="8" customWidth="1"/>
    <col min="14787" max="14787" width="14" style="8" customWidth="1"/>
    <col min="14788" max="14789" width="14.5703125" style="8" customWidth="1"/>
    <col min="14790" max="14790" width="14.140625" style="8" customWidth="1"/>
    <col min="14791" max="14791" width="15.140625" style="8" customWidth="1"/>
    <col min="14792" max="14792" width="13.85546875" style="8" customWidth="1"/>
    <col min="14793" max="14794" width="14.7109375" style="8" customWidth="1"/>
    <col min="14795" max="14795" width="12.85546875" style="8" customWidth="1"/>
    <col min="14796" max="14796" width="13.5703125" style="8" customWidth="1"/>
    <col min="14797" max="14797" width="12.7109375" style="8" customWidth="1"/>
    <col min="14798" max="14798" width="13.42578125" style="8" customWidth="1"/>
    <col min="14799" max="14799" width="13.140625" style="8" customWidth="1"/>
    <col min="14800" max="14800" width="14.7109375" style="8" customWidth="1"/>
    <col min="14801" max="14801" width="14.5703125" style="8" customWidth="1"/>
    <col min="14802" max="14802" width="13" style="8" customWidth="1"/>
    <col min="14803" max="14803" width="15" style="8" customWidth="1"/>
    <col min="14804" max="14805" width="12.140625" style="8" customWidth="1"/>
    <col min="14806" max="14806" width="12" style="8" customWidth="1"/>
    <col min="14807" max="14807" width="13.5703125" style="8" customWidth="1"/>
    <col min="14808" max="14808" width="14" style="8" customWidth="1"/>
    <col min="14809" max="14809" width="12.28515625" style="8" customWidth="1"/>
    <col min="14810" max="14810" width="14.140625" style="8" customWidth="1"/>
    <col min="14811" max="14811" width="13" style="8" customWidth="1"/>
    <col min="14812" max="14812" width="13.5703125" style="8" customWidth="1"/>
    <col min="14813" max="14813" width="12.42578125" style="8" customWidth="1"/>
    <col min="14814" max="14814" width="12.5703125" style="8" customWidth="1"/>
    <col min="14815" max="14815" width="11.7109375" style="8" customWidth="1"/>
    <col min="14816" max="14816" width="13.7109375" style="8" customWidth="1"/>
    <col min="14817" max="14817" width="13.28515625" style="8" customWidth="1"/>
    <col min="14818" max="14818" width="13.140625" style="8" customWidth="1"/>
    <col min="14819" max="14819" width="12" style="8" customWidth="1"/>
    <col min="14820" max="14820" width="12.140625" style="8" customWidth="1"/>
    <col min="14821" max="14821" width="12.28515625" style="8" customWidth="1"/>
    <col min="14822" max="14822" width="12.140625" style="8" customWidth="1"/>
    <col min="14823" max="14823" width="12.5703125" style="8" customWidth="1"/>
    <col min="14824" max="15040" width="9.140625" style="8"/>
    <col min="15041" max="15041" width="25.42578125" style="8" customWidth="1"/>
    <col min="15042" max="15042" width="56.28515625" style="8" customWidth="1"/>
    <col min="15043" max="15043" width="14" style="8" customWidth="1"/>
    <col min="15044" max="15045" width="14.5703125" style="8" customWidth="1"/>
    <col min="15046" max="15046" width="14.140625" style="8" customWidth="1"/>
    <col min="15047" max="15047" width="15.140625" style="8" customWidth="1"/>
    <col min="15048" max="15048" width="13.85546875" style="8" customWidth="1"/>
    <col min="15049" max="15050" width="14.7109375" style="8" customWidth="1"/>
    <col min="15051" max="15051" width="12.85546875" style="8" customWidth="1"/>
    <col min="15052" max="15052" width="13.5703125" style="8" customWidth="1"/>
    <col min="15053" max="15053" width="12.7109375" style="8" customWidth="1"/>
    <col min="15054" max="15054" width="13.42578125" style="8" customWidth="1"/>
    <col min="15055" max="15055" width="13.140625" style="8" customWidth="1"/>
    <col min="15056" max="15056" width="14.7109375" style="8" customWidth="1"/>
    <col min="15057" max="15057" width="14.5703125" style="8" customWidth="1"/>
    <col min="15058" max="15058" width="13" style="8" customWidth="1"/>
    <col min="15059" max="15059" width="15" style="8" customWidth="1"/>
    <col min="15060" max="15061" width="12.140625" style="8" customWidth="1"/>
    <col min="15062" max="15062" width="12" style="8" customWidth="1"/>
    <col min="15063" max="15063" width="13.5703125" style="8" customWidth="1"/>
    <col min="15064" max="15064" width="14" style="8" customWidth="1"/>
    <col min="15065" max="15065" width="12.28515625" style="8" customWidth="1"/>
    <col min="15066" max="15066" width="14.140625" style="8" customWidth="1"/>
    <col min="15067" max="15067" width="13" style="8" customWidth="1"/>
    <col min="15068" max="15068" width="13.5703125" style="8" customWidth="1"/>
    <col min="15069" max="15069" width="12.42578125" style="8" customWidth="1"/>
    <col min="15070" max="15070" width="12.5703125" style="8" customWidth="1"/>
    <col min="15071" max="15071" width="11.7109375" style="8" customWidth="1"/>
    <col min="15072" max="15072" width="13.7109375" style="8" customWidth="1"/>
    <col min="15073" max="15073" width="13.28515625" style="8" customWidth="1"/>
    <col min="15074" max="15074" width="13.140625" style="8" customWidth="1"/>
    <col min="15075" max="15075" width="12" style="8" customWidth="1"/>
    <col min="15076" max="15076" width="12.140625" style="8" customWidth="1"/>
    <col min="15077" max="15077" width="12.28515625" style="8" customWidth="1"/>
    <col min="15078" max="15078" width="12.140625" style="8" customWidth="1"/>
    <col min="15079" max="15079" width="12.5703125" style="8" customWidth="1"/>
    <col min="15080" max="15296" width="9.140625" style="8"/>
    <col min="15297" max="15297" width="25.42578125" style="8" customWidth="1"/>
    <col min="15298" max="15298" width="56.28515625" style="8" customWidth="1"/>
    <col min="15299" max="15299" width="14" style="8" customWidth="1"/>
    <col min="15300" max="15301" width="14.5703125" style="8" customWidth="1"/>
    <col min="15302" max="15302" width="14.140625" style="8" customWidth="1"/>
    <col min="15303" max="15303" width="15.140625" style="8" customWidth="1"/>
    <col min="15304" max="15304" width="13.85546875" style="8" customWidth="1"/>
    <col min="15305" max="15306" width="14.7109375" style="8" customWidth="1"/>
    <col min="15307" max="15307" width="12.85546875" style="8" customWidth="1"/>
    <col min="15308" max="15308" width="13.5703125" style="8" customWidth="1"/>
    <col min="15309" max="15309" width="12.7109375" style="8" customWidth="1"/>
    <col min="15310" max="15310" width="13.42578125" style="8" customWidth="1"/>
    <col min="15311" max="15311" width="13.140625" style="8" customWidth="1"/>
    <col min="15312" max="15312" width="14.7109375" style="8" customWidth="1"/>
    <col min="15313" max="15313" width="14.5703125" style="8" customWidth="1"/>
    <col min="15314" max="15314" width="13" style="8" customWidth="1"/>
    <col min="15315" max="15315" width="15" style="8" customWidth="1"/>
    <col min="15316" max="15317" width="12.140625" style="8" customWidth="1"/>
    <col min="15318" max="15318" width="12" style="8" customWidth="1"/>
    <col min="15319" max="15319" width="13.5703125" style="8" customWidth="1"/>
    <col min="15320" max="15320" width="14" style="8" customWidth="1"/>
    <col min="15321" max="15321" width="12.28515625" style="8" customWidth="1"/>
    <col min="15322" max="15322" width="14.140625" style="8" customWidth="1"/>
    <col min="15323" max="15323" width="13" style="8" customWidth="1"/>
    <col min="15324" max="15324" width="13.5703125" style="8" customWidth="1"/>
    <col min="15325" max="15325" width="12.42578125" style="8" customWidth="1"/>
    <col min="15326" max="15326" width="12.5703125" style="8" customWidth="1"/>
    <col min="15327" max="15327" width="11.7109375" style="8" customWidth="1"/>
    <col min="15328" max="15328" width="13.7109375" style="8" customWidth="1"/>
    <col min="15329" max="15329" width="13.28515625" style="8" customWidth="1"/>
    <col min="15330" max="15330" width="13.140625" style="8" customWidth="1"/>
    <col min="15331" max="15331" width="12" style="8" customWidth="1"/>
    <col min="15332" max="15332" width="12.140625" style="8" customWidth="1"/>
    <col min="15333" max="15333" width="12.28515625" style="8" customWidth="1"/>
    <col min="15334" max="15334" width="12.140625" style="8" customWidth="1"/>
    <col min="15335" max="15335" width="12.5703125" style="8" customWidth="1"/>
    <col min="15336" max="15552" width="9.140625" style="8"/>
    <col min="15553" max="15553" width="25.42578125" style="8" customWidth="1"/>
    <col min="15554" max="15554" width="56.28515625" style="8" customWidth="1"/>
    <col min="15555" max="15555" width="14" style="8" customWidth="1"/>
    <col min="15556" max="15557" width="14.5703125" style="8" customWidth="1"/>
    <col min="15558" max="15558" width="14.140625" style="8" customWidth="1"/>
    <col min="15559" max="15559" width="15.140625" style="8" customWidth="1"/>
    <col min="15560" max="15560" width="13.85546875" style="8" customWidth="1"/>
    <col min="15561" max="15562" width="14.7109375" style="8" customWidth="1"/>
    <col min="15563" max="15563" width="12.85546875" style="8" customWidth="1"/>
    <col min="15564" max="15564" width="13.5703125" style="8" customWidth="1"/>
    <col min="15565" max="15565" width="12.7109375" style="8" customWidth="1"/>
    <col min="15566" max="15566" width="13.42578125" style="8" customWidth="1"/>
    <col min="15567" max="15567" width="13.140625" style="8" customWidth="1"/>
    <col min="15568" max="15568" width="14.7109375" style="8" customWidth="1"/>
    <col min="15569" max="15569" width="14.5703125" style="8" customWidth="1"/>
    <col min="15570" max="15570" width="13" style="8" customWidth="1"/>
    <col min="15571" max="15571" width="15" style="8" customWidth="1"/>
    <col min="15572" max="15573" width="12.140625" style="8" customWidth="1"/>
    <col min="15574" max="15574" width="12" style="8" customWidth="1"/>
    <col min="15575" max="15575" width="13.5703125" style="8" customWidth="1"/>
    <col min="15576" max="15576" width="14" style="8" customWidth="1"/>
    <col min="15577" max="15577" width="12.28515625" style="8" customWidth="1"/>
    <col min="15578" max="15578" width="14.140625" style="8" customWidth="1"/>
    <col min="15579" max="15579" width="13" style="8" customWidth="1"/>
    <col min="15580" max="15580" width="13.5703125" style="8" customWidth="1"/>
    <col min="15581" max="15581" width="12.42578125" style="8" customWidth="1"/>
    <col min="15582" max="15582" width="12.5703125" style="8" customWidth="1"/>
    <col min="15583" max="15583" width="11.7109375" style="8" customWidth="1"/>
    <col min="15584" max="15584" width="13.7109375" style="8" customWidth="1"/>
    <col min="15585" max="15585" width="13.28515625" style="8" customWidth="1"/>
    <col min="15586" max="15586" width="13.140625" style="8" customWidth="1"/>
    <col min="15587" max="15587" width="12" style="8" customWidth="1"/>
    <col min="15588" max="15588" width="12.140625" style="8" customWidth="1"/>
    <col min="15589" max="15589" width="12.28515625" style="8" customWidth="1"/>
    <col min="15590" max="15590" width="12.140625" style="8" customWidth="1"/>
    <col min="15591" max="15591" width="12.5703125" style="8" customWidth="1"/>
    <col min="15592" max="15808" width="9.140625" style="8"/>
    <col min="15809" max="15809" width="25.42578125" style="8" customWidth="1"/>
    <col min="15810" max="15810" width="56.28515625" style="8" customWidth="1"/>
    <col min="15811" max="15811" width="14" style="8" customWidth="1"/>
    <col min="15812" max="15813" width="14.5703125" style="8" customWidth="1"/>
    <col min="15814" max="15814" width="14.140625" style="8" customWidth="1"/>
    <col min="15815" max="15815" width="15.140625" style="8" customWidth="1"/>
    <col min="15816" max="15816" width="13.85546875" style="8" customWidth="1"/>
    <col min="15817" max="15818" width="14.7109375" style="8" customWidth="1"/>
    <col min="15819" max="15819" width="12.85546875" style="8" customWidth="1"/>
    <col min="15820" max="15820" width="13.5703125" style="8" customWidth="1"/>
    <col min="15821" max="15821" width="12.7109375" style="8" customWidth="1"/>
    <col min="15822" max="15822" width="13.42578125" style="8" customWidth="1"/>
    <col min="15823" max="15823" width="13.140625" style="8" customWidth="1"/>
    <col min="15824" max="15824" width="14.7109375" style="8" customWidth="1"/>
    <col min="15825" max="15825" width="14.5703125" style="8" customWidth="1"/>
    <col min="15826" max="15826" width="13" style="8" customWidth="1"/>
    <col min="15827" max="15827" width="15" style="8" customWidth="1"/>
    <col min="15828" max="15829" width="12.140625" style="8" customWidth="1"/>
    <col min="15830" max="15830" width="12" style="8" customWidth="1"/>
    <col min="15831" max="15831" width="13.5703125" style="8" customWidth="1"/>
    <col min="15832" max="15832" width="14" style="8" customWidth="1"/>
    <col min="15833" max="15833" width="12.28515625" style="8" customWidth="1"/>
    <col min="15834" max="15834" width="14.140625" style="8" customWidth="1"/>
    <col min="15835" max="15835" width="13" style="8" customWidth="1"/>
    <col min="15836" max="15836" width="13.5703125" style="8" customWidth="1"/>
    <col min="15837" max="15837" width="12.42578125" style="8" customWidth="1"/>
    <col min="15838" max="15838" width="12.5703125" style="8" customWidth="1"/>
    <col min="15839" max="15839" width="11.7109375" style="8" customWidth="1"/>
    <col min="15840" max="15840" width="13.7109375" style="8" customWidth="1"/>
    <col min="15841" max="15841" width="13.28515625" style="8" customWidth="1"/>
    <col min="15842" max="15842" width="13.140625" style="8" customWidth="1"/>
    <col min="15843" max="15843" width="12" style="8" customWidth="1"/>
    <col min="15844" max="15844" width="12.140625" style="8" customWidth="1"/>
    <col min="15845" max="15845" width="12.28515625" style="8" customWidth="1"/>
    <col min="15846" max="15846" width="12.140625" style="8" customWidth="1"/>
    <col min="15847" max="15847" width="12.5703125" style="8" customWidth="1"/>
    <col min="15848" max="16064" width="9.140625" style="8"/>
    <col min="16065" max="16065" width="25.42578125" style="8" customWidth="1"/>
    <col min="16066" max="16066" width="56.28515625" style="8" customWidth="1"/>
    <col min="16067" max="16067" width="14" style="8" customWidth="1"/>
    <col min="16068" max="16069" width="14.5703125" style="8" customWidth="1"/>
    <col min="16070" max="16070" width="14.140625" style="8" customWidth="1"/>
    <col min="16071" max="16071" width="15.140625" style="8" customWidth="1"/>
    <col min="16072" max="16072" width="13.85546875" style="8" customWidth="1"/>
    <col min="16073" max="16074" width="14.7109375" style="8" customWidth="1"/>
    <col min="16075" max="16075" width="12.85546875" style="8" customWidth="1"/>
    <col min="16076" max="16076" width="13.5703125" style="8" customWidth="1"/>
    <col min="16077" max="16077" width="12.7109375" style="8" customWidth="1"/>
    <col min="16078" max="16078" width="13.42578125" style="8" customWidth="1"/>
    <col min="16079" max="16079" width="13.140625" style="8" customWidth="1"/>
    <col min="16080" max="16080" width="14.7109375" style="8" customWidth="1"/>
    <col min="16081" max="16081" width="14.5703125" style="8" customWidth="1"/>
    <col min="16082" max="16082" width="13" style="8" customWidth="1"/>
    <col min="16083" max="16083" width="15" style="8" customWidth="1"/>
    <col min="16084" max="16085" width="12.140625" style="8" customWidth="1"/>
    <col min="16086" max="16086" width="12" style="8" customWidth="1"/>
    <col min="16087" max="16087" width="13.5703125" style="8" customWidth="1"/>
    <col min="16088" max="16088" width="14" style="8" customWidth="1"/>
    <col min="16089" max="16089" width="12.28515625" style="8" customWidth="1"/>
    <col min="16090" max="16090" width="14.140625" style="8" customWidth="1"/>
    <col min="16091" max="16091" width="13" style="8" customWidth="1"/>
    <col min="16092" max="16092" width="13.5703125" style="8" customWidth="1"/>
    <col min="16093" max="16093" width="12.42578125" style="8" customWidth="1"/>
    <col min="16094" max="16094" width="12.5703125" style="8" customWidth="1"/>
    <col min="16095" max="16095" width="11.7109375" style="8" customWidth="1"/>
    <col min="16096" max="16096" width="13.7109375" style="8" customWidth="1"/>
    <col min="16097" max="16097" width="13.28515625" style="8" customWidth="1"/>
    <col min="16098" max="16098" width="13.140625" style="8" customWidth="1"/>
    <col min="16099" max="16099" width="12" style="8" customWidth="1"/>
    <col min="16100" max="16100" width="12.140625" style="8" customWidth="1"/>
    <col min="16101" max="16101" width="12.28515625" style="8" customWidth="1"/>
    <col min="16102" max="16102" width="12.140625" style="8" customWidth="1"/>
    <col min="16103" max="16103" width="12.5703125" style="8" customWidth="1"/>
    <col min="16104" max="16384" width="9.140625" style="8"/>
  </cols>
  <sheetData>
    <row r="1" spans="1:23" s="3" customFormat="1" hidden="1" x14ac:dyDescent="0.25">
      <c r="A1" s="1"/>
      <c r="B1" s="2"/>
      <c r="D1" s="3" t="s">
        <v>0</v>
      </c>
      <c r="J1" s="3" t="s">
        <v>1</v>
      </c>
    </row>
    <row r="2" spans="1:23" s="3" customFormat="1" ht="36.75" hidden="1" customHeight="1" x14ac:dyDescent="0.25">
      <c r="A2" s="1"/>
      <c r="G2" s="4"/>
      <c r="I2" s="4"/>
      <c r="J2" s="169" t="s">
        <v>2</v>
      </c>
      <c r="K2" s="169"/>
      <c r="L2" s="169"/>
      <c r="M2" s="169"/>
      <c r="N2" s="169"/>
      <c r="O2" s="169"/>
      <c r="P2" s="169"/>
    </row>
    <row r="3" spans="1:23" s="3" customFormat="1" ht="20.25" customHeight="1" x14ac:dyDescent="0.25">
      <c r="A3" s="170" t="s">
        <v>322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</row>
    <row r="4" spans="1:23" ht="13.5" customHeight="1" x14ac:dyDescent="0.25">
      <c r="A4" s="5" t="s">
        <v>3</v>
      </c>
      <c r="B4" s="6" t="s">
        <v>3</v>
      </c>
      <c r="C4" s="7"/>
      <c r="D4" s="6"/>
      <c r="E4" s="6"/>
      <c r="F4" s="6"/>
      <c r="G4" s="6"/>
      <c r="H4" s="6"/>
      <c r="I4" s="6"/>
      <c r="J4" s="7" t="e">
        <f>J7-#REF!-#REF!</f>
        <v>#REF!</v>
      </c>
      <c r="K4" s="7" t="e">
        <f>K7-#REF!-#REF!</f>
        <v>#REF!</v>
      </c>
      <c r="L4" s="7"/>
      <c r="M4" s="7"/>
      <c r="N4" s="7"/>
      <c r="O4" s="7"/>
      <c r="P4" s="7" t="e">
        <f>P7-#REF!-#REF!</f>
        <v>#REF!</v>
      </c>
      <c r="Q4" s="7" t="e">
        <f>Q7-#REF!-#REF!</f>
        <v>#REF!</v>
      </c>
      <c r="R4" s="7" t="e">
        <f>R7-#REF!-#REF!</f>
        <v>#REF!</v>
      </c>
      <c r="S4" s="7" t="e">
        <f>S7-#REF!-#REF!</f>
        <v>#REF!</v>
      </c>
      <c r="T4" s="7" t="e">
        <f>T7-#REF!-#REF!</f>
        <v>#REF!</v>
      </c>
    </row>
    <row r="5" spans="1:23" ht="54" customHeight="1" x14ac:dyDescent="0.25">
      <c r="A5" s="9" t="s">
        <v>4</v>
      </c>
      <c r="B5" s="10" t="s">
        <v>5</v>
      </c>
      <c r="C5" s="11" t="s">
        <v>316</v>
      </c>
      <c r="D5" s="10" t="s">
        <v>312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313</v>
      </c>
      <c r="M5" s="10" t="s">
        <v>314</v>
      </c>
      <c r="N5" s="10" t="s">
        <v>315</v>
      </c>
      <c r="O5" s="11" t="s">
        <v>316</v>
      </c>
      <c r="P5" s="12" t="s">
        <v>13</v>
      </c>
      <c r="Q5" s="11" t="s">
        <v>14</v>
      </c>
      <c r="R5" s="11" t="s">
        <v>15</v>
      </c>
      <c r="S5" s="11" t="s">
        <v>16</v>
      </c>
      <c r="T5" s="13" t="s">
        <v>17</v>
      </c>
      <c r="U5" s="14" t="s">
        <v>18</v>
      </c>
      <c r="V5" s="12" t="s">
        <v>318</v>
      </c>
      <c r="W5" s="11" t="s">
        <v>317</v>
      </c>
    </row>
    <row r="6" spans="1:23" s="93" customFormat="1" ht="24.75" customHeight="1" x14ac:dyDescent="0.25">
      <c r="A6" s="95">
        <v>1</v>
      </c>
      <c r="B6" s="94">
        <v>2</v>
      </c>
      <c r="C6" s="96">
        <v>8</v>
      </c>
      <c r="D6" s="94">
        <v>4</v>
      </c>
      <c r="E6" s="94"/>
      <c r="F6" s="94"/>
      <c r="G6" s="94"/>
      <c r="H6" s="94"/>
      <c r="I6" s="94"/>
      <c r="J6" s="94"/>
      <c r="K6" s="94"/>
      <c r="L6" s="94">
        <v>5</v>
      </c>
      <c r="M6" s="94">
        <v>6</v>
      </c>
      <c r="N6" s="94">
        <v>7</v>
      </c>
      <c r="O6" s="96">
        <v>8</v>
      </c>
      <c r="P6" s="97"/>
      <c r="Q6" s="96"/>
      <c r="R6" s="96"/>
      <c r="S6" s="96"/>
      <c r="T6" s="98"/>
      <c r="U6" s="94" t="s">
        <v>319</v>
      </c>
      <c r="V6" s="97" t="s">
        <v>320</v>
      </c>
      <c r="W6" s="94" t="s">
        <v>321</v>
      </c>
    </row>
    <row r="7" spans="1:23" s="24" customFormat="1" ht="28.5" customHeight="1" x14ac:dyDescent="0.25">
      <c r="A7" s="18" t="s">
        <v>19</v>
      </c>
      <c r="B7" s="99" t="s">
        <v>20</v>
      </c>
      <c r="C7" s="19">
        <f t="shared" ref="C7" si="0">C8+C14+C20+C29+C32+C38+C51+C61+C69+C57</f>
        <v>56788202.139999993</v>
      </c>
      <c r="D7" s="19">
        <f t="shared" ref="D7:R7" si="1">D8+D14+D20+D29+D32+D38+D51+D61+D69+D57</f>
        <v>54579000</v>
      </c>
      <c r="E7" s="19">
        <f t="shared" ref="E7:L7" si="2">E8+E14+E20+E29+E32+E38+E51+E61+E69+E57</f>
        <v>0</v>
      </c>
      <c r="F7" s="19">
        <f t="shared" si="2"/>
        <v>54579000</v>
      </c>
      <c r="G7" s="19">
        <f t="shared" si="2"/>
        <v>0</v>
      </c>
      <c r="H7" s="19">
        <f t="shared" si="2"/>
        <v>54579000</v>
      </c>
      <c r="I7" s="19">
        <f t="shared" si="2"/>
        <v>0</v>
      </c>
      <c r="J7" s="19">
        <f t="shared" si="2"/>
        <v>54579000</v>
      </c>
      <c r="K7" s="19">
        <f t="shared" si="2"/>
        <v>0</v>
      </c>
      <c r="L7" s="19">
        <f t="shared" si="2"/>
        <v>0</v>
      </c>
      <c r="M7" s="19">
        <f t="shared" si="1"/>
        <v>54579000</v>
      </c>
      <c r="N7" s="19">
        <f t="shared" si="1"/>
        <v>54579000</v>
      </c>
      <c r="O7" s="19">
        <f t="shared" si="1"/>
        <v>56788202.139999993</v>
      </c>
      <c r="P7" s="20">
        <f t="shared" si="1"/>
        <v>10922291.390000001</v>
      </c>
      <c r="Q7" s="19">
        <f t="shared" si="1"/>
        <v>67704493.530000001</v>
      </c>
      <c r="R7" s="19">
        <f t="shared" si="1"/>
        <v>20196334.920000002</v>
      </c>
      <c r="S7" s="19">
        <f>S8+S14+S20+S29+S32+S38+S51+S61+S69+S57</f>
        <v>18771511.949999996</v>
      </c>
      <c r="T7" s="21">
        <f t="shared" ref="T7" si="3">T8+T14+T20+T29+T32+T38+T51+T61+T69+T57</f>
        <v>82707336.11999999</v>
      </c>
      <c r="U7" s="22">
        <f>O7/M7*100</f>
        <v>104.04771457886733</v>
      </c>
      <c r="V7" s="23">
        <f t="shared" ref="V7:V70" si="4">O7-C7</f>
        <v>0</v>
      </c>
      <c r="W7" s="22">
        <f t="shared" ref="W7:W9" si="5">O7/C7*100</f>
        <v>100</v>
      </c>
    </row>
    <row r="8" spans="1:23" s="24" customFormat="1" ht="15" customHeight="1" x14ac:dyDescent="0.25">
      <c r="A8" s="18" t="s">
        <v>21</v>
      </c>
      <c r="B8" s="99" t="s">
        <v>22</v>
      </c>
      <c r="C8" s="19">
        <f t="shared" ref="C8:T8" si="6">C9</f>
        <v>38592806.289999999</v>
      </c>
      <c r="D8" s="19">
        <f t="shared" si="6"/>
        <v>38920000</v>
      </c>
      <c r="E8" s="19">
        <f t="shared" si="6"/>
        <v>0</v>
      </c>
      <c r="F8" s="19">
        <f t="shared" si="6"/>
        <v>38920000</v>
      </c>
      <c r="G8" s="19">
        <f t="shared" si="6"/>
        <v>0</v>
      </c>
      <c r="H8" s="19">
        <f t="shared" si="6"/>
        <v>38920000</v>
      </c>
      <c r="I8" s="19">
        <f t="shared" si="6"/>
        <v>0</v>
      </c>
      <c r="J8" s="19">
        <f t="shared" si="6"/>
        <v>38920000</v>
      </c>
      <c r="K8" s="19">
        <f t="shared" si="6"/>
        <v>-540600</v>
      </c>
      <c r="L8" s="19">
        <f t="shared" si="6"/>
        <v>-540600</v>
      </c>
      <c r="M8" s="19">
        <f t="shared" si="6"/>
        <v>38379400</v>
      </c>
      <c r="N8" s="19">
        <f t="shared" si="6"/>
        <v>38379400</v>
      </c>
      <c r="O8" s="19">
        <f t="shared" si="6"/>
        <v>38592806.289999999</v>
      </c>
      <c r="P8" s="19">
        <f t="shared" si="6"/>
        <v>5284500</v>
      </c>
      <c r="Q8" s="19">
        <f t="shared" si="6"/>
        <v>43877306.289999999</v>
      </c>
      <c r="R8" s="19">
        <f t="shared" si="6"/>
        <v>4957306.2900000019</v>
      </c>
      <c r="S8" s="19">
        <f t="shared" si="6"/>
        <v>-462520</v>
      </c>
      <c r="T8" s="19">
        <f t="shared" si="6"/>
        <v>38457480</v>
      </c>
      <c r="U8" s="22">
        <f t="shared" ref="U8:U75" si="7">O8/M8*100</f>
        <v>100.55604384122732</v>
      </c>
      <c r="V8" s="23">
        <f t="shared" si="4"/>
        <v>0</v>
      </c>
      <c r="W8" s="22">
        <f t="shared" si="5"/>
        <v>100</v>
      </c>
    </row>
    <row r="9" spans="1:23" s="28" customFormat="1" ht="15.75" customHeight="1" x14ac:dyDescent="0.25">
      <c r="A9" s="25" t="s">
        <v>23</v>
      </c>
      <c r="B9" s="100" t="s">
        <v>24</v>
      </c>
      <c r="C9" s="26">
        <f t="shared" ref="C9" si="8">C10+C11+C12+C13</f>
        <v>38592806.289999999</v>
      </c>
      <c r="D9" s="26">
        <f t="shared" ref="D9" si="9">D10+D11+D12+D13</f>
        <v>38920000</v>
      </c>
      <c r="E9" s="26"/>
      <c r="F9" s="26">
        <f>D9+E9</f>
        <v>38920000</v>
      </c>
      <c r="G9" s="26"/>
      <c r="H9" s="26">
        <f>F9+G9</f>
        <v>38920000</v>
      </c>
      <c r="I9" s="26"/>
      <c r="J9" s="26">
        <f>H9+I9</f>
        <v>38920000</v>
      </c>
      <c r="K9" s="26">
        <f t="shared" ref="K9" si="10">K10+K11+K12+K13</f>
        <v>-540600</v>
      </c>
      <c r="L9" s="30">
        <f t="shared" ref="L9:L12" si="11">M9-D9</f>
        <v>-540600</v>
      </c>
      <c r="M9" s="26">
        <f>M10+M11+M12+M13</f>
        <v>38379400</v>
      </c>
      <c r="N9" s="26">
        <f>N10+N11+N12+N13</f>
        <v>38379400</v>
      </c>
      <c r="O9" s="26">
        <f t="shared" ref="O9:T9" si="12">O10+O11+O12+O13</f>
        <v>38592806.289999999</v>
      </c>
      <c r="P9" s="26">
        <f t="shared" si="12"/>
        <v>5284500</v>
      </c>
      <c r="Q9" s="26">
        <f t="shared" si="12"/>
        <v>43877306.289999999</v>
      </c>
      <c r="R9" s="26">
        <f t="shared" si="12"/>
        <v>4957306.2900000019</v>
      </c>
      <c r="S9" s="26">
        <f t="shared" si="12"/>
        <v>-462520</v>
      </c>
      <c r="T9" s="26">
        <f t="shared" si="12"/>
        <v>38457480</v>
      </c>
      <c r="U9" s="22">
        <f t="shared" si="7"/>
        <v>100.55604384122732</v>
      </c>
      <c r="V9" s="27">
        <f t="shared" si="4"/>
        <v>0</v>
      </c>
      <c r="W9" s="22">
        <f t="shared" si="5"/>
        <v>100</v>
      </c>
    </row>
    <row r="10" spans="1:23" s="24" customFormat="1" ht="97.5" customHeight="1" x14ac:dyDescent="0.25">
      <c r="A10" s="29" t="s">
        <v>25</v>
      </c>
      <c r="B10" s="101" t="s">
        <v>26</v>
      </c>
      <c r="C10" s="30">
        <v>37903375.380000003</v>
      </c>
      <c r="D10" s="30">
        <v>38370000</v>
      </c>
      <c r="E10" s="30"/>
      <c r="F10" s="26">
        <f t="shared" ref="F10:F85" si="13">D10+E10</f>
        <v>38370000</v>
      </c>
      <c r="G10" s="30"/>
      <c r="H10" s="26">
        <f t="shared" ref="H10:H85" si="14">F10+G10</f>
        <v>38370000</v>
      </c>
      <c r="I10" s="30"/>
      <c r="J10" s="26">
        <f t="shared" ref="J10:J85" si="15">H10+I10</f>
        <v>38370000</v>
      </c>
      <c r="K10" s="30">
        <v>-674700</v>
      </c>
      <c r="L10" s="30">
        <f t="shared" si="11"/>
        <v>-674700</v>
      </c>
      <c r="M10" s="26">
        <f t="shared" ref="M10:M85" si="16">J10+K10</f>
        <v>37695300</v>
      </c>
      <c r="N10" s="31">
        <f t="shared" ref="N10:N72" si="17">M10</f>
        <v>37695300</v>
      </c>
      <c r="O10" s="30">
        <v>37903375.380000003</v>
      </c>
      <c r="P10" s="32">
        <v>5240000</v>
      </c>
      <c r="Q10" s="33">
        <f t="shared" ref="Q10:Q85" si="18">O10+P10</f>
        <v>43143375.380000003</v>
      </c>
      <c r="R10" s="33">
        <f>Q10-J10</f>
        <v>4773375.3800000027</v>
      </c>
      <c r="S10" s="33">
        <v>-165500</v>
      </c>
      <c r="T10" s="34">
        <f>J10+S10</f>
        <v>38204500</v>
      </c>
      <c r="U10" s="22">
        <f>O10/M10*100</f>
        <v>100.55199290097174</v>
      </c>
      <c r="V10" s="27">
        <f>O10-C10</f>
        <v>0</v>
      </c>
      <c r="W10" s="22">
        <f>O10/C10*100</f>
        <v>100</v>
      </c>
    </row>
    <row r="11" spans="1:23" s="24" customFormat="1" ht="133.5" customHeight="1" x14ac:dyDescent="0.25">
      <c r="A11" s="29" t="s">
        <v>27</v>
      </c>
      <c r="B11" s="102" t="s">
        <v>28</v>
      </c>
      <c r="C11" s="30">
        <v>300055.53999999998</v>
      </c>
      <c r="D11" s="30">
        <v>80000</v>
      </c>
      <c r="E11" s="30"/>
      <c r="F11" s="26">
        <f t="shared" si="13"/>
        <v>80000</v>
      </c>
      <c r="G11" s="30"/>
      <c r="H11" s="26">
        <f t="shared" si="14"/>
        <v>80000</v>
      </c>
      <c r="I11" s="30"/>
      <c r="J11" s="26">
        <f t="shared" si="15"/>
        <v>80000</v>
      </c>
      <c r="K11" s="30">
        <v>219000</v>
      </c>
      <c r="L11" s="30">
        <f t="shared" si="11"/>
        <v>219000</v>
      </c>
      <c r="M11" s="26">
        <f t="shared" si="16"/>
        <v>299000</v>
      </c>
      <c r="N11" s="31">
        <f t="shared" si="17"/>
        <v>299000</v>
      </c>
      <c r="O11" s="30">
        <v>300055.53999999998</v>
      </c>
      <c r="P11" s="32">
        <v>31000</v>
      </c>
      <c r="Q11" s="33">
        <f t="shared" si="18"/>
        <v>331055.53999999998</v>
      </c>
      <c r="R11" s="33">
        <f t="shared" ref="R11:R87" si="19">Q11-J11</f>
        <v>251055.53999999998</v>
      </c>
      <c r="S11" s="33">
        <f>110120-8943-5310-339487+27000</f>
        <v>-216620</v>
      </c>
      <c r="T11" s="34">
        <f t="shared" ref="T11:T87" si="20">J11+S11</f>
        <v>-136620</v>
      </c>
      <c r="U11" s="22">
        <f t="shared" si="7"/>
        <v>100.35302341137123</v>
      </c>
      <c r="V11" s="27">
        <f t="shared" si="4"/>
        <v>0</v>
      </c>
      <c r="W11" s="22">
        <f t="shared" ref="W11:W74" si="21">O11/C11*100</f>
        <v>100</v>
      </c>
    </row>
    <row r="12" spans="1:23" s="24" customFormat="1" ht="63.75" customHeight="1" x14ac:dyDescent="0.25">
      <c r="A12" s="29" t="s">
        <v>29</v>
      </c>
      <c r="B12" s="101" t="s">
        <v>30</v>
      </c>
      <c r="C12" s="30">
        <v>280561.23</v>
      </c>
      <c r="D12" s="30">
        <v>350000</v>
      </c>
      <c r="E12" s="30"/>
      <c r="F12" s="26">
        <f t="shared" si="13"/>
        <v>350000</v>
      </c>
      <c r="G12" s="30"/>
      <c r="H12" s="26">
        <f t="shared" si="14"/>
        <v>350000</v>
      </c>
      <c r="I12" s="30"/>
      <c r="J12" s="26">
        <f t="shared" si="15"/>
        <v>350000</v>
      </c>
      <c r="K12" s="30">
        <v>-73500</v>
      </c>
      <c r="L12" s="30">
        <f t="shared" si="11"/>
        <v>-73500</v>
      </c>
      <c r="M12" s="26">
        <f t="shared" si="16"/>
        <v>276500</v>
      </c>
      <c r="N12" s="31">
        <f t="shared" si="17"/>
        <v>276500</v>
      </c>
      <c r="O12" s="30">
        <v>280561.23</v>
      </c>
      <c r="P12" s="32">
        <v>10000</v>
      </c>
      <c r="Q12" s="33">
        <f t="shared" si="18"/>
        <v>290561.23</v>
      </c>
      <c r="R12" s="33">
        <f t="shared" si="19"/>
        <v>-59438.770000000019</v>
      </c>
      <c r="S12" s="33">
        <v>-69000</v>
      </c>
      <c r="T12" s="34">
        <f t="shared" si="20"/>
        <v>281000</v>
      </c>
      <c r="U12" s="22">
        <f t="shared" si="7"/>
        <v>101.4687992766727</v>
      </c>
      <c r="V12" s="27">
        <f t="shared" si="4"/>
        <v>0</v>
      </c>
      <c r="W12" s="22">
        <f t="shared" si="21"/>
        <v>100</v>
      </c>
    </row>
    <row r="13" spans="1:23" s="24" customFormat="1" ht="119.25" customHeight="1" x14ac:dyDescent="0.25">
      <c r="A13" s="29" t="s">
        <v>31</v>
      </c>
      <c r="B13" s="102" t="s">
        <v>32</v>
      </c>
      <c r="C13" s="30">
        <v>108814.14</v>
      </c>
      <c r="D13" s="30">
        <v>120000</v>
      </c>
      <c r="E13" s="30"/>
      <c r="F13" s="26">
        <f t="shared" si="13"/>
        <v>120000</v>
      </c>
      <c r="G13" s="30"/>
      <c r="H13" s="26">
        <f t="shared" si="14"/>
        <v>120000</v>
      </c>
      <c r="I13" s="30"/>
      <c r="J13" s="26">
        <f t="shared" si="15"/>
        <v>120000</v>
      </c>
      <c r="K13" s="30">
        <v>-11400</v>
      </c>
      <c r="L13" s="30">
        <f>M13-D13</f>
        <v>-11400</v>
      </c>
      <c r="M13" s="26">
        <f t="shared" si="16"/>
        <v>108600</v>
      </c>
      <c r="N13" s="31">
        <f t="shared" si="17"/>
        <v>108600</v>
      </c>
      <c r="O13" s="30">
        <v>108814.14</v>
      </c>
      <c r="P13" s="32">
        <v>3500</v>
      </c>
      <c r="Q13" s="33">
        <f t="shared" si="18"/>
        <v>112314.14</v>
      </c>
      <c r="R13" s="33">
        <f t="shared" si="19"/>
        <v>-7685.8600000000006</v>
      </c>
      <c r="S13" s="33">
        <v>-11400</v>
      </c>
      <c r="T13" s="34">
        <f t="shared" si="20"/>
        <v>108600</v>
      </c>
      <c r="U13" s="22">
        <f t="shared" si="7"/>
        <v>100.197182320442</v>
      </c>
      <c r="V13" s="27">
        <f>O13-C13</f>
        <v>0</v>
      </c>
      <c r="W13" s="22">
        <f t="shared" si="21"/>
        <v>100</v>
      </c>
    </row>
    <row r="14" spans="1:23" s="24" customFormat="1" ht="42" customHeight="1" x14ac:dyDescent="0.25">
      <c r="A14" s="18" t="s">
        <v>33</v>
      </c>
      <c r="B14" s="99" t="s">
        <v>34</v>
      </c>
      <c r="C14" s="35">
        <f>C15</f>
        <v>6158174.3700000001</v>
      </c>
      <c r="D14" s="19">
        <f t="shared" ref="D14:T14" si="22">D15</f>
        <v>4202530</v>
      </c>
      <c r="E14" s="19">
        <f t="shared" si="22"/>
        <v>0</v>
      </c>
      <c r="F14" s="26">
        <f t="shared" si="13"/>
        <v>4202530</v>
      </c>
      <c r="G14" s="19">
        <f t="shared" si="22"/>
        <v>0</v>
      </c>
      <c r="H14" s="26">
        <f t="shared" si="14"/>
        <v>4202530</v>
      </c>
      <c r="I14" s="19">
        <f t="shared" si="22"/>
        <v>0</v>
      </c>
      <c r="J14" s="35">
        <f t="shared" si="15"/>
        <v>4202530</v>
      </c>
      <c r="K14" s="19">
        <f t="shared" si="22"/>
        <v>0</v>
      </c>
      <c r="L14" s="35">
        <f>L15</f>
        <v>0</v>
      </c>
      <c r="M14" s="35">
        <f>M15</f>
        <v>4202530</v>
      </c>
      <c r="N14" s="35">
        <f>N15</f>
        <v>4202530</v>
      </c>
      <c r="O14" s="35">
        <f>O15</f>
        <v>6158174.3700000001</v>
      </c>
      <c r="P14" s="20">
        <f t="shared" si="22"/>
        <v>500000</v>
      </c>
      <c r="Q14" s="19">
        <f t="shared" si="22"/>
        <v>6658174.3700000001</v>
      </c>
      <c r="R14" s="19">
        <f t="shared" si="22"/>
        <v>2455644.37</v>
      </c>
      <c r="S14" s="19">
        <f t="shared" si="22"/>
        <v>0</v>
      </c>
      <c r="T14" s="21">
        <f t="shared" si="22"/>
        <v>4202530</v>
      </c>
      <c r="U14" s="36">
        <f t="shared" si="7"/>
        <v>146.53492943536395</v>
      </c>
      <c r="V14" s="23">
        <f t="shared" si="4"/>
        <v>0</v>
      </c>
      <c r="W14" s="36">
        <f t="shared" si="21"/>
        <v>100</v>
      </c>
    </row>
    <row r="15" spans="1:23" s="24" customFormat="1" ht="37.5" customHeight="1" x14ac:dyDescent="0.25">
      <c r="A15" s="25" t="s">
        <v>35</v>
      </c>
      <c r="B15" s="102" t="s">
        <v>36</v>
      </c>
      <c r="C15" s="26">
        <f>C16+C17+C18+C19</f>
        <v>6158174.3700000001</v>
      </c>
      <c r="D15" s="33">
        <f t="shared" ref="D15" si="23">D16+D17+D18+D19</f>
        <v>4202530</v>
      </c>
      <c r="E15" s="33"/>
      <c r="F15" s="26">
        <f t="shared" si="13"/>
        <v>4202530</v>
      </c>
      <c r="G15" s="33"/>
      <c r="H15" s="26">
        <f t="shared" si="14"/>
        <v>4202530</v>
      </c>
      <c r="I15" s="33"/>
      <c r="J15" s="26">
        <f t="shared" si="15"/>
        <v>4202530</v>
      </c>
      <c r="K15" s="33"/>
      <c r="L15" s="30">
        <f t="shared" ref="L15:L77" si="24">M15-D15</f>
        <v>0</v>
      </c>
      <c r="M15" s="26">
        <f>M16+M17+M18+M19</f>
        <v>4202530</v>
      </c>
      <c r="N15" s="26">
        <f>N16+N17+N18+N19</f>
        <v>4202530</v>
      </c>
      <c r="O15" s="26">
        <f>O16+O17+O18+O19</f>
        <v>6158174.3700000001</v>
      </c>
      <c r="P15" s="32">
        <f t="shared" ref="P15:T15" si="25">P16+P17+P18+P19</f>
        <v>500000</v>
      </c>
      <c r="Q15" s="33">
        <f t="shared" si="25"/>
        <v>6658174.3700000001</v>
      </c>
      <c r="R15" s="33">
        <f t="shared" si="25"/>
        <v>2455644.37</v>
      </c>
      <c r="S15" s="33">
        <f t="shared" si="25"/>
        <v>0</v>
      </c>
      <c r="T15" s="34">
        <f t="shared" si="25"/>
        <v>4202530</v>
      </c>
      <c r="U15" s="22">
        <f t="shared" si="7"/>
        <v>146.53492943536395</v>
      </c>
      <c r="V15" s="27">
        <f t="shared" si="4"/>
        <v>0</v>
      </c>
      <c r="W15" s="22">
        <f t="shared" si="21"/>
        <v>100</v>
      </c>
    </row>
    <row r="16" spans="1:23" s="24" customFormat="1" ht="84.75" customHeight="1" x14ac:dyDescent="0.25">
      <c r="A16" s="25" t="s">
        <v>37</v>
      </c>
      <c r="B16" s="102" t="s">
        <v>38</v>
      </c>
      <c r="C16" s="30">
        <v>2105227.79</v>
      </c>
      <c r="D16" s="30">
        <v>1334960</v>
      </c>
      <c r="E16" s="30"/>
      <c r="F16" s="26">
        <f t="shared" si="13"/>
        <v>1334960</v>
      </c>
      <c r="G16" s="30"/>
      <c r="H16" s="26">
        <f t="shared" si="14"/>
        <v>1334960</v>
      </c>
      <c r="I16" s="30"/>
      <c r="J16" s="26">
        <f t="shared" si="15"/>
        <v>1334960</v>
      </c>
      <c r="K16" s="30"/>
      <c r="L16" s="30">
        <f t="shared" si="24"/>
        <v>0</v>
      </c>
      <c r="M16" s="26">
        <f t="shared" si="16"/>
        <v>1334960</v>
      </c>
      <c r="N16" s="31">
        <f t="shared" si="17"/>
        <v>1334960</v>
      </c>
      <c r="O16" s="30">
        <v>2105227.79</v>
      </c>
      <c r="P16" s="32">
        <v>180000</v>
      </c>
      <c r="Q16" s="33">
        <f t="shared" si="18"/>
        <v>2285227.79</v>
      </c>
      <c r="R16" s="33">
        <f t="shared" si="19"/>
        <v>950267.79</v>
      </c>
      <c r="S16" s="33"/>
      <c r="T16" s="34">
        <f t="shared" si="20"/>
        <v>1334960</v>
      </c>
      <c r="U16" s="22">
        <f t="shared" si="7"/>
        <v>157.69969062743453</v>
      </c>
      <c r="V16" s="27">
        <f t="shared" si="4"/>
        <v>0</v>
      </c>
      <c r="W16" s="22">
        <f t="shared" si="21"/>
        <v>100</v>
      </c>
    </row>
    <row r="17" spans="1:23" s="24" customFormat="1" ht="122.25" customHeight="1" x14ac:dyDescent="0.25">
      <c r="A17" s="25" t="s">
        <v>39</v>
      </c>
      <c r="B17" s="102" t="s">
        <v>40</v>
      </c>
      <c r="C17" s="30">
        <v>32135.29</v>
      </c>
      <c r="D17" s="30">
        <v>34656</v>
      </c>
      <c r="E17" s="30"/>
      <c r="F17" s="26">
        <f t="shared" si="13"/>
        <v>34656</v>
      </c>
      <c r="G17" s="30"/>
      <c r="H17" s="26">
        <f t="shared" si="14"/>
        <v>34656</v>
      </c>
      <c r="I17" s="30"/>
      <c r="J17" s="26">
        <f t="shared" si="15"/>
        <v>34656</v>
      </c>
      <c r="K17" s="30"/>
      <c r="L17" s="30">
        <f t="shared" si="24"/>
        <v>0</v>
      </c>
      <c r="M17" s="26">
        <f t="shared" si="16"/>
        <v>34656</v>
      </c>
      <c r="N17" s="31">
        <f t="shared" si="17"/>
        <v>34656</v>
      </c>
      <c r="O17" s="30">
        <v>32135.29</v>
      </c>
      <c r="P17" s="32">
        <v>4700</v>
      </c>
      <c r="Q17" s="33">
        <f t="shared" si="18"/>
        <v>36835.29</v>
      </c>
      <c r="R17" s="33">
        <f t="shared" si="19"/>
        <v>2179.2900000000009</v>
      </c>
      <c r="S17" s="33"/>
      <c r="T17" s="34">
        <f t="shared" si="20"/>
        <v>34656</v>
      </c>
      <c r="U17" s="22">
        <f t="shared" si="7"/>
        <v>92.726483148661131</v>
      </c>
      <c r="V17" s="27">
        <f t="shared" si="4"/>
        <v>0</v>
      </c>
      <c r="W17" s="22">
        <f t="shared" si="21"/>
        <v>100</v>
      </c>
    </row>
    <row r="18" spans="1:23" s="24" customFormat="1" ht="95.25" customHeight="1" x14ac:dyDescent="0.25">
      <c r="A18" s="25" t="s">
        <v>41</v>
      </c>
      <c r="B18" s="102" t="s">
        <v>42</v>
      </c>
      <c r="C18" s="30">
        <v>4332623.46</v>
      </c>
      <c r="D18" s="30">
        <v>3060004</v>
      </c>
      <c r="E18" s="30"/>
      <c r="F18" s="26">
        <f t="shared" si="13"/>
        <v>3060004</v>
      </c>
      <c r="G18" s="30"/>
      <c r="H18" s="26">
        <f t="shared" si="14"/>
        <v>3060004</v>
      </c>
      <c r="I18" s="30"/>
      <c r="J18" s="26">
        <f t="shared" si="15"/>
        <v>3060004</v>
      </c>
      <c r="K18" s="30"/>
      <c r="L18" s="30">
        <f t="shared" si="24"/>
        <v>0</v>
      </c>
      <c r="M18" s="26">
        <f t="shared" si="16"/>
        <v>3060004</v>
      </c>
      <c r="N18" s="31">
        <f t="shared" si="17"/>
        <v>3060004</v>
      </c>
      <c r="O18" s="30">
        <v>4332623.46</v>
      </c>
      <c r="P18" s="32">
        <v>355000</v>
      </c>
      <c r="Q18" s="33">
        <f t="shared" si="18"/>
        <v>4687623.46</v>
      </c>
      <c r="R18" s="33">
        <f t="shared" si="19"/>
        <v>1627619.46</v>
      </c>
      <c r="S18" s="33"/>
      <c r="T18" s="34">
        <f t="shared" si="20"/>
        <v>3060004</v>
      </c>
      <c r="U18" s="22">
        <f t="shared" si="7"/>
        <v>141.58881687736354</v>
      </c>
      <c r="V18" s="27">
        <f t="shared" si="4"/>
        <v>0</v>
      </c>
      <c r="W18" s="22">
        <f t="shared" si="21"/>
        <v>100</v>
      </c>
    </row>
    <row r="19" spans="1:23" s="24" customFormat="1" ht="95.25" customHeight="1" x14ac:dyDescent="0.25">
      <c r="A19" s="25" t="s">
        <v>43</v>
      </c>
      <c r="B19" s="102" t="s">
        <v>44</v>
      </c>
      <c r="C19" s="30">
        <v>-311812.17</v>
      </c>
      <c r="D19" s="30">
        <v>-227090</v>
      </c>
      <c r="E19" s="30"/>
      <c r="F19" s="26">
        <f t="shared" si="13"/>
        <v>-227090</v>
      </c>
      <c r="G19" s="30"/>
      <c r="H19" s="26">
        <f t="shared" si="14"/>
        <v>-227090</v>
      </c>
      <c r="I19" s="30"/>
      <c r="J19" s="26">
        <f t="shared" si="15"/>
        <v>-227090</v>
      </c>
      <c r="K19" s="30"/>
      <c r="L19" s="30">
        <f t="shared" si="24"/>
        <v>0</v>
      </c>
      <c r="M19" s="26">
        <f t="shared" si="16"/>
        <v>-227090</v>
      </c>
      <c r="N19" s="31">
        <f t="shared" si="17"/>
        <v>-227090</v>
      </c>
      <c r="O19" s="30">
        <v>-311812.17</v>
      </c>
      <c r="P19" s="32">
        <v>-39700</v>
      </c>
      <c r="Q19" s="33">
        <f t="shared" si="18"/>
        <v>-351512.17</v>
      </c>
      <c r="R19" s="33">
        <f t="shared" si="19"/>
        <v>-124422.16999999998</v>
      </c>
      <c r="S19" s="33"/>
      <c r="T19" s="34">
        <f t="shared" si="20"/>
        <v>-227090</v>
      </c>
      <c r="U19" s="22">
        <f t="shared" si="7"/>
        <v>137.30775023118588</v>
      </c>
      <c r="V19" s="27">
        <f t="shared" si="4"/>
        <v>0</v>
      </c>
      <c r="W19" s="22">
        <f t="shared" si="21"/>
        <v>100</v>
      </c>
    </row>
    <row r="20" spans="1:23" s="24" customFormat="1" ht="14.25" customHeight="1" x14ac:dyDescent="0.25">
      <c r="A20" s="37" t="s">
        <v>45</v>
      </c>
      <c r="B20" s="103" t="s">
        <v>46</v>
      </c>
      <c r="C20" s="35">
        <f>C21+C24+C27</f>
        <v>6620377.0299999993</v>
      </c>
      <c r="D20" s="19">
        <f xml:space="preserve"> D21+D24+D27</f>
        <v>6551600</v>
      </c>
      <c r="E20" s="19">
        <f t="shared" ref="E20:G20" si="26" xml:space="preserve"> E21+E24+E27</f>
        <v>0</v>
      </c>
      <c r="F20" s="26">
        <f t="shared" si="13"/>
        <v>6551600</v>
      </c>
      <c r="G20" s="19">
        <f t="shared" si="26"/>
        <v>0</v>
      </c>
      <c r="H20" s="26">
        <f t="shared" si="14"/>
        <v>6551600</v>
      </c>
      <c r="I20" s="19">
        <f t="shared" ref="I20:K20" si="27" xml:space="preserve"> I21+I24+I27</f>
        <v>0</v>
      </c>
      <c r="J20" s="35">
        <f t="shared" si="15"/>
        <v>6551600</v>
      </c>
      <c r="K20" s="19">
        <f t="shared" si="27"/>
        <v>49230</v>
      </c>
      <c r="L20" s="35">
        <f>L21+L24+L27</f>
        <v>49230</v>
      </c>
      <c r="M20" s="35">
        <f>M21+M24+M27</f>
        <v>6600830</v>
      </c>
      <c r="N20" s="35">
        <f>N21+N24+N27</f>
        <v>6600830</v>
      </c>
      <c r="O20" s="35">
        <f>O21+O24+O27</f>
        <v>6620377.0299999993</v>
      </c>
      <c r="P20" s="20">
        <f t="shared" ref="P20:T20" si="28" xml:space="preserve"> P21+P24+P27</f>
        <v>206400</v>
      </c>
      <c r="Q20" s="19">
        <f t="shared" si="28"/>
        <v>6826777.0299999993</v>
      </c>
      <c r="R20" s="19">
        <f t="shared" si="28"/>
        <v>275177.02999999974</v>
      </c>
      <c r="S20" s="19">
        <f t="shared" si="28"/>
        <v>41520</v>
      </c>
      <c r="T20" s="21">
        <f t="shared" si="28"/>
        <v>6593120</v>
      </c>
      <c r="U20" s="36">
        <f t="shared" si="7"/>
        <v>100.29612988063622</v>
      </c>
      <c r="V20" s="23">
        <f t="shared" si="4"/>
        <v>0</v>
      </c>
      <c r="W20" s="36">
        <f t="shared" si="21"/>
        <v>100</v>
      </c>
    </row>
    <row r="21" spans="1:23" s="24" customFormat="1" ht="29.25" customHeight="1" x14ac:dyDescent="0.25">
      <c r="A21" s="29" t="s">
        <v>47</v>
      </c>
      <c r="B21" s="101" t="s">
        <v>48</v>
      </c>
      <c r="C21" s="26">
        <f>C22+C23</f>
        <v>6454413.5999999996</v>
      </c>
      <c r="D21" s="26">
        <f t="shared" ref="D21" si="29">D22+D23</f>
        <v>6435000</v>
      </c>
      <c r="E21" s="26"/>
      <c r="F21" s="26">
        <f t="shared" si="13"/>
        <v>6435000</v>
      </c>
      <c r="G21" s="26"/>
      <c r="H21" s="26">
        <f t="shared" si="14"/>
        <v>6435000</v>
      </c>
      <c r="I21" s="26"/>
      <c r="J21" s="26">
        <f t="shared" si="15"/>
        <v>6435000</v>
      </c>
      <c r="K21" s="26">
        <f>K22+K23</f>
        <v>10</v>
      </c>
      <c r="L21" s="30">
        <f t="shared" si="24"/>
        <v>10</v>
      </c>
      <c r="M21" s="26">
        <f>M22+M23</f>
        <v>6435010</v>
      </c>
      <c r="N21" s="26">
        <f>N22+N23</f>
        <v>6435010</v>
      </c>
      <c r="O21" s="26">
        <f>O22+O23</f>
        <v>6454413.5999999996</v>
      </c>
      <c r="P21" s="38">
        <f t="shared" ref="P21:T21" si="30">P22+P23</f>
        <v>182000</v>
      </c>
      <c r="Q21" s="26">
        <f t="shared" si="30"/>
        <v>6636413.5999999996</v>
      </c>
      <c r="R21" s="26">
        <f t="shared" si="30"/>
        <v>201413.59999999974</v>
      </c>
      <c r="S21" s="26">
        <f t="shared" si="30"/>
        <v>0</v>
      </c>
      <c r="T21" s="39">
        <f t="shared" si="30"/>
        <v>6435000</v>
      </c>
      <c r="U21" s="22">
        <f t="shared" si="7"/>
        <v>100.30153177695138</v>
      </c>
      <c r="V21" s="27">
        <f t="shared" si="4"/>
        <v>0</v>
      </c>
      <c r="W21" s="22">
        <f t="shared" si="21"/>
        <v>100</v>
      </c>
    </row>
    <row r="22" spans="1:23" s="24" customFormat="1" ht="29.25" customHeight="1" x14ac:dyDescent="0.25">
      <c r="A22" s="29" t="s">
        <v>49</v>
      </c>
      <c r="B22" s="101" t="s">
        <v>48</v>
      </c>
      <c r="C22" s="30">
        <v>6453899.2199999997</v>
      </c>
      <c r="D22" s="30">
        <v>6434000</v>
      </c>
      <c r="E22" s="30"/>
      <c r="F22" s="26">
        <f t="shared" si="13"/>
        <v>6434000</v>
      </c>
      <c r="G22" s="30"/>
      <c r="H22" s="26">
        <f t="shared" si="14"/>
        <v>6434000</v>
      </c>
      <c r="I22" s="30"/>
      <c r="J22" s="26">
        <f t="shared" si="15"/>
        <v>6434000</v>
      </c>
      <c r="K22" s="30">
        <v>500</v>
      </c>
      <c r="L22" s="30">
        <f t="shared" si="24"/>
        <v>500</v>
      </c>
      <c r="M22" s="26">
        <f t="shared" si="16"/>
        <v>6434500</v>
      </c>
      <c r="N22" s="31">
        <f t="shared" si="17"/>
        <v>6434500</v>
      </c>
      <c r="O22" s="30">
        <v>6453899.2199999997</v>
      </c>
      <c r="P22" s="40">
        <v>182000</v>
      </c>
      <c r="Q22" s="33">
        <f t="shared" si="18"/>
        <v>6635899.2199999997</v>
      </c>
      <c r="R22" s="33">
        <f t="shared" si="19"/>
        <v>201899.21999999974</v>
      </c>
      <c r="S22" s="30"/>
      <c r="T22" s="34">
        <f t="shared" si="20"/>
        <v>6434000</v>
      </c>
      <c r="U22" s="22">
        <f t="shared" si="7"/>
        <v>100.30148760587458</v>
      </c>
      <c r="V22" s="27">
        <f t="shared" si="4"/>
        <v>0</v>
      </c>
      <c r="W22" s="22">
        <f t="shared" si="21"/>
        <v>100</v>
      </c>
    </row>
    <row r="23" spans="1:23" s="24" customFormat="1" ht="48.75" customHeight="1" x14ac:dyDescent="0.25">
      <c r="A23" s="29" t="s">
        <v>50</v>
      </c>
      <c r="B23" s="101" t="s">
        <v>51</v>
      </c>
      <c r="C23" s="30">
        <v>514.38</v>
      </c>
      <c r="D23" s="30">
        <v>1000</v>
      </c>
      <c r="E23" s="30"/>
      <c r="F23" s="26">
        <f t="shared" si="13"/>
        <v>1000</v>
      </c>
      <c r="G23" s="30"/>
      <c r="H23" s="26">
        <f t="shared" si="14"/>
        <v>1000</v>
      </c>
      <c r="I23" s="30"/>
      <c r="J23" s="26">
        <f t="shared" si="15"/>
        <v>1000</v>
      </c>
      <c r="K23" s="30">
        <v>-490</v>
      </c>
      <c r="L23" s="30">
        <f t="shared" si="24"/>
        <v>-490</v>
      </c>
      <c r="M23" s="26">
        <f t="shared" si="16"/>
        <v>510</v>
      </c>
      <c r="N23" s="31">
        <f t="shared" si="17"/>
        <v>510</v>
      </c>
      <c r="O23" s="30">
        <v>514.38</v>
      </c>
      <c r="P23" s="40"/>
      <c r="Q23" s="33">
        <f t="shared" si="18"/>
        <v>514.38</v>
      </c>
      <c r="R23" s="33">
        <f t="shared" si="19"/>
        <v>-485.62</v>
      </c>
      <c r="S23" s="30"/>
      <c r="T23" s="34">
        <f t="shared" si="20"/>
        <v>1000</v>
      </c>
      <c r="U23" s="22">
        <f t="shared" si="7"/>
        <v>100.85882352941175</v>
      </c>
      <c r="V23" s="27">
        <f t="shared" si="4"/>
        <v>0</v>
      </c>
      <c r="W23" s="22">
        <f t="shared" si="21"/>
        <v>100</v>
      </c>
    </row>
    <row r="24" spans="1:23" s="24" customFormat="1" ht="13.5" customHeight="1" x14ac:dyDescent="0.25">
      <c r="A24" s="29" t="s">
        <v>52</v>
      </c>
      <c r="B24" s="101" t="s">
        <v>53</v>
      </c>
      <c r="C24" s="30">
        <f t="shared" ref="C24" si="31">C25+C26</f>
        <v>23189.43</v>
      </c>
      <c r="D24" s="30">
        <f>D25</f>
        <v>11000</v>
      </c>
      <c r="E24" s="30"/>
      <c r="F24" s="26">
        <f t="shared" si="13"/>
        <v>11000</v>
      </c>
      <c r="G24" s="30"/>
      <c r="H24" s="26">
        <f t="shared" si="14"/>
        <v>11000</v>
      </c>
      <c r="I24" s="30"/>
      <c r="J24" s="26">
        <f t="shared" si="15"/>
        <v>11000</v>
      </c>
      <c r="K24" s="30">
        <f t="shared" ref="K24" si="32">K25+K26</f>
        <v>12120</v>
      </c>
      <c r="L24" s="30">
        <f t="shared" si="24"/>
        <v>12120</v>
      </c>
      <c r="M24" s="30">
        <f>M25+M26</f>
        <v>23120</v>
      </c>
      <c r="N24" s="30">
        <f t="shared" ref="N24:T24" si="33">N25+N26</f>
        <v>23120</v>
      </c>
      <c r="O24" s="30">
        <f t="shared" si="33"/>
        <v>23189.43</v>
      </c>
      <c r="P24" s="30">
        <f t="shared" si="33"/>
        <v>0</v>
      </c>
      <c r="Q24" s="30">
        <f t="shared" si="33"/>
        <v>23189.43</v>
      </c>
      <c r="R24" s="30">
        <f t="shared" si="33"/>
        <v>12189.43</v>
      </c>
      <c r="S24" s="30">
        <f t="shared" si="33"/>
        <v>4420</v>
      </c>
      <c r="T24" s="30">
        <f t="shared" si="33"/>
        <v>15420</v>
      </c>
      <c r="U24" s="22">
        <f t="shared" si="7"/>
        <v>100.30030276816608</v>
      </c>
      <c r="V24" s="27">
        <f t="shared" si="4"/>
        <v>0</v>
      </c>
      <c r="W24" s="22">
        <f t="shared" si="21"/>
        <v>100</v>
      </c>
    </row>
    <row r="25" spans="1:23" s="24" customFormat="1" ht="12.75" customHeight="1" x14ac:dyDescent="0.25">
      <c r="A25" s="29" t="s">
        <v>54</v>
      </c>
      <c r="B25" s="104" t="s">
        <v>53</v>
      </c>
      <c r="C25" s="26">
        <v>12933.42</v>
      </c>
      <c r="D25" s="26">
        <v>11000</v>
      </c>
      <c r="E25" s="26"/>
      <c r="F25" s="26">
        <f t="shared" si="13"/>
        <v>11000</v>
      </c>
      <c r="G25" s="26"/>
      <c r="H25" s="26">
        <f t="shared" si="14"/>
        <v>11000</v>
      </c>
      <c r="I25" s="26"/>
      <c r="J25" s="26">
        <f t="shared" si="15"/>
        <v>11000</v>
      </c>
      <c r="K25" s="26">
        <v>1900</v>
      </c>
      <c r="L25" s="30">
        <f t="shared" si="24"/>
        <v>1900</v>
      </c>
      <c r="M25" s="26">
        <f t="shared" si="16"/>
        <v>12900</v>
      </c>
      <c r="N25" s="31">
        <f t="shared" si="17"/>
        <v>12900</v>
      </c>
      <c r="O25" s="26">
        <v>12933.42</v>
      </c>
      <c r="P25" s="38"/>
      <c r="Q25" s="33">
        <f t="shared" si="18"/>
        <v>12933.42</v>
      </c>
      <c r="R25" s="33">
        <f t="shared" si="19"/>
        <v>1933.42</v>
      </c>
      <c r="S25" s="26">
        <v>-5800</v>
      </c>
      <c r="T25" s="34">
        <f t="shared" si="20"/>
        <v>5200</v>
      </c>
      <c r="U25" s="22">
        <f t="shared" si="7"/>
        <v>100.25906976744186</v>
      </c>
      <c r="V25" s="27">
        <f t="shared" si="4"/>
        <v>0</v>
      </c>
      <c r="W25" s="22">
        <f t="shared" si="21"/>
        <v>100</v>
      </c>
    </row>
    <row r="26" spans="1:23" s="24" customFormat="1" ht="42.75" customHeight="1" x14ac:dyDescent="0.25">
      <c r="A26" s="29" t="s">
        <v>55</v>
      </c>
      <c r="B26" s="104" t="s">
        <v>56</v>
      </c>
      <c r="C26" s="26">
        <v>10256.01</v>
      </c>
      <c r="D26" s="26"/>
      <c r="E26" s="26"/>
      <c r="F26" s="26"/>
      <c r="G26" s="26"/>
      <c r="H26" s="26"/>
      <c r="I26" s="26"/>
      <c r="J26" s="26"/>
      <c r="K26" s="26">
        <v>10220</v>
      </c>
      <c r="L26" s="30">
        <f t="shared" si="24"/>
        <v>10220</v>
      </c>
      <c r="M26" s="26">
        <f t="shared" si="16"/>
        <v>10220</v>
      </c>
      <c r="N26" s="31">
        <f t="shared" si="17"/>
        <v>10220</v>
      </c>
      <c r="O26" s="26">
        <v>10256.01</v>
      </c>
      <c r="P26" s="38"/>
      <c r="Q26" s="33">
        <f t="shared" si="18"/>
        <v>10256.01</v>
      </c>
      <c r="R26" s="33">
        <f t="shared" si="19"/>
        <v>10256.01</v>
      </c>
      <c r="S26" s="26">
        <v>10220</v>
      </c>
      <c r="T26" s="34">
        <f t="shared" si="20"/>
        <v>10220</v>
      </c>
      <c r="U26" s="22">
        <f t="shared" si="7"/>
        <v>100.35234833659491</v>
      </c>
      <c r="V26" s="27">
        <f t="shared" si="4"/>
        <v>0</v>
      </c>
      <c r="W26" s="22"/>
    </row>
    <row r="27" spans="1:23" s="24" customFormat="1" ht="26.25" customHeight="1" x14ac:dyDescent="0.25">
      <c r="A27" s="29" t="s">
        <v>57</v>
      </c>
      <c r="B27" s="104" t="s">
        <v>58</v>
      </c>
      <c r="C27" s="26">
        <f>C28</f>
        <v>142774</v>
      </c>
      <c r="D27" s="26">
        <f t="shared" ref="D27" si="34">D28</f>
        <v>105600</v>
      </c>
      <c r="E27" s="26"/>
      <c r="F27" s="26">
        <f t="shared" si="13"/>
        <v>105600</v>
      </c>
      <c r="G27" s="26"/>
      <c r="H27" s="26">
        <f t="shared" si="14"/>
        <v>105600</v>
      </c>
      <c r="I27" s="26"/>
      <c r="J27" s="26">
        <f t="shared" si="15"/>
        <v>105600</v>
      </c>
      <c r="K27" s="26">
        <f t="shared" ref="K27:T27" si="35">K28</f>
        <v>37100</v>
      </c>
      <c r="L27" s="30">
        <f t="shared" si="24"/>
        <v>37100</v>
      </c>
      <c r="M27" s="26">
        <f>M28</f>
        <v>142700</v>
      </c>
      <c r="N27" s="26">
        <f>N28</f>
        <v>142700</v>
      </c>
      <c r="O27" s="26">
        <f>O28</f>
        <v>142774</v>
      </c>
      <c r="P27" s="38">
        <f t="shared" si="35"/>
        <v>24400</v>
      </c>
      <c r="Q27" s="26">
        <f t="shared" si="35"/>
        <v>167174</v>
      </c>
      <c r="R27" s="26">
        <f t="shared" si="35"/>
        <v>61574</v>
      </c>
      <c r="S27" s="26">
        <f t="shared" si="35"/>
        <v>37100</v>
      </c>
      <c r="T27" s="39">
        <f t="shared" si="35"/>
        <v>142700</v>
      </c>
      <c r="U27" s="22">
        <f t="shared" si="7"/>
        <v>100.05185704274702</v>
      </c>
      <c r="V27" s="27">
        <f t="shared" si="4"/>
        <v>0</v>
      </c>
      <c r="W27" s="22">
        <f t="shared" si="21"/>
        <v>100</v>
      </c>
    </row>
    <row r="28" spans="1:23" s="24" customFormat="1" ht="50.25" customHeight="1" x14ac:dyDescent="0.25">
      <c r="A28" s="29" t="s">
        <v>59</v>
      </c>
      <c r="B28" s="104" t="s">
        <v>60</v>
      </c>
      <c r="C28" s="30">
        <v>142774</v>
      </c>
      <c r="D28" s="30">
        <v>105600</v>
      </c>
      <c r="E28" s="30"/>
      <c r="F28" s="26">
        <f t="shared" si="13"/>
        <v>105600</v>
      </c>
      <c r="G28" s="30"/>
      <c r="H28" s="26">
        <f t="shared" si="14"/>
        <v>105600</v>
      </c>
      <c r="I28" s="30"/>
      <c r="J28" s="26">
        <f t="shared" si="15"/>
        <v>105600</v>
      </c>
      <c r="K28" s="30">
        <v>37100</v>
      </c>
      <c r="L28" s="30">
        <f t="shared" si="24"/>
        <v>37100</v>
      </c>
      <c r="M28" s="26">
        <f t="shared" si="16"/>
        <v>142700</v>
      </c>
      <c r="N28" s="31">
        <f t="shared" si="17"/>
        <v>142700</v>
      </c>
      <c r="O28" s="30">
        <v>142774</v>
      </c>
      <c r="P28" s="40">
        <v>24400</v>
      </c>
      <c r="Q28" s="33">
        <f t="shared" si="18"/>
        <v>167174</v>
      </c>
      <c r="R28" s="33">
        <f t="shared" si="19"/>
        <v>61574</v>
      </c>
      <c r="S28" s="30">
        <v>37100</v>
      </c>
      <c r="T28" s="34">
        <f t="shared" si="20"/>
        <v>142700</v>
      </c>
      <c r="U28" s="22">
        <f t="shared" si="7"/>
        <v>100.05185704274702</v>
      </c>
      <c r="V28" s="27">
        <f t="shared" si="4"/>
        <v>0</v>
      </c>
      <c r="W28" s="22">
        <f t="shared" si="21"/>
        <v>100</v>
      </c>
    </row>
    <row r="29" spans="1:23" s="24" customFormat="1" ht="14.25" customHeight="1" x14ac:dyDescent="0.25">
      <c r="A29" s="37" t="s">
        <v>61</v>
      </c>
      <c r="B29" s="103" t="s">
        <v>62</v>
      </c>
      <c r="C29" s="35">
        <f t="shared" ref="C29:C30" si="36">C30</f>
        <v>1137901.33</v>
      </c>
      <c r="D29" s="35">
        <f>D30</f>
        <v>1200000</v>
      </c>
      <c r="E29" s="35">
        <f t="shared" ref="E29:K30" si="37">E30</f>
        <v>0</v>
      </c>
      <c r="F29" s="26">
        <f t="shared" si="13"/>
        <v>1200000</v>
      </c>
      <c r="G29" s="35">
        <f t="shared" si="37"/>
        <v>0</v>
      </c>
      <c r="H29" s="26">
        <f t="shared" si="14"/>
        <v>1200000</v>
      </c>
      <c r="I29" s="35">
        <f t="shared" si="37"/>
        <v>0</v>
      </c>
      <c r="J29" s="35">
        <f t="shared" si="15"/>
        <v>1200000</v>
      </c>
      <c r="K29" s="35">
        <f t="shared" si="37"/>
        <v>-65000</v>
      </c>
      <c r="L29" s="35">
        <f>L30</f>
        <v>-65000</v>
      </c>
      <c r="M29" s="35">
        <f>M30</f>
        <v>1135000</v>
      </c>
      <c r="N29" s="35">
        <f t="shared" ref="N29:T30" si="38">N30</f>
        <v>1135000</v>
      </c>
      <c r="O29" s="35">
        <f t="shared" si="38"/>
        <v>1137901.33</v>
      </c>
      <c r="P29" s="35">
        <f t="shared" si="38"/>
        <v>65000</v>
      </c>
      <c r="Q29" s="35">
        <f t="shared" si="38"/>
        <v>1202901.33</v>
      </c>
      <c r="R29" s="35">
        <f t="shared" si="38"/>
        <v>2901.3300000000745</v>
      </c>
      <c r="S29" s="35">
        <f t="shared" si="38"/>
        <v>-101000</v>
      </c>
      <c r="T29" s="35">
        <f t="shared" si="38"/>
        <v>1099000</v>
      </c>
      <c r="U29" s="36">
        <f t="shared" si="7"/>
        <v>100.25562378854627</v>
      </c>
      <c r="V29" s="23">
        <f t="shared" si="4"/>
        <v>0</v>
      </c>
      <c r="W29" s="36">
        <f t="shared" si="21"/>
        <v>100</v>
      </c>
    </row>
    <row r="30" spans="1:23" s="24" customFormat="1" ht="41.25" customHeight="1" x14ac:dyDescent="0.25">
      <c r="A30" s="29" t="s">
        <v>63</v>
      </c>
      <c r="B30" s="101" t="s">
        <v>64</v>
      </c>
      <c r="C30" s="26">
        <f t="shared" si="36"/>
        <v>1137901.33</v>
      </c>
      <c r="D30" s="26">
        <f t="shared" ref="D30" si="39">D31</f>
        <v>1200000</v>
      </c>
      <c r="E30" s="26"/>
      <c r="F30" s="26">
        <f t="shared" si="13"/>
        <v>1200000</v>
      </c>
      <c r="G30" s="26"/>
      <c r="H30" s="26">
        <f t="shared" si="14"/>
        <v>1200000</v>
      </c>
      <c r="I30" s="26"/>
      <c r="J30" s="26">
        <f t="shared" si="15"/>
        <v>1200000</v>
      </c>
      <c r="K30" s="26">
        <f t="shared" si="37"/>
        <v>-65000</v>
      </c>
      <c r="L30" s="30">
        <f t="shared" si="24"/>
        <v>-65000</v>
      </c>
      <c r="M30" s="26">
        <f>M31</f>
        <v>1135000</v>
      </c>
      <c r="N30" s="26">
        <f t="shared" si="38"/>
        <v>1135000</v>
      </c>
      <c r="O30" s="26">
        <f t="shared" si="38"/>
        <v>1137901.33</v>
      </c>
      <c r="P30" s="26">
        <f t="shared" si="38"/>
        <v>65000</v>
      </c>
      <c r="Q30" s="26">
        <f t="shared" si="38"/>
        <v>1202901.33</v>
      </c>
      <c r="R30" s="26">
        <f t="shared" si="38"/>
        <v>2901.3300000000745</v>
      </c>
      <c r="S30" s="26">
        <f t="shared" si="38"/>
        <v>-101000</v>
      </c>
      <c r="T30" s="26">
        <f t="shared" si="38"/>
        <v>1099000</v>
      </c>
      <c r="U30" s="22">
        <f t="shared" si="7"/>
        <v>100.25562378854627</v>
      </c>
      <c r="V30" s="27">
        <f t="shared" si="4"/>
        <v>0</v>
      </c>
      <c r="W30" s="22">
        <f t="shared" si="21"/>
        <v>100</v>
      </c>
    </row>
    <row r="31" spans="1:23" s="24" customFormat="1" ht="81.75" customHeight="1" x14ac:dyDescent="0.25">
      <c r="A31" s="29" t="s">
        <v>65</v>
      </c>
      <c r="B31" s="101" t="s">
        <v>66</v>
      </c>
      <c r="C31" s="30">
        <v>1137901.33</v>
      </c>
      <c r="D31" s="30">
        <v>1200000</v>
      </c>
      <c r="E31" s="30"/>
      <c r="F31" s="26">
        <f t="shared" si="13"/>
        <v>1200000</v>
      </c>
      <c r="G31" s="30"/>
      <c r="H31" s="26">
        <f t="shared" si="14"/>
        <v>1200000</v>
      </c>
      <c r="I31" s="30"/>
      <c r="J31" s="26">
        <f t="shared" si="15"/>
        <v>1200000</v>
      </c>
      <c r="K31" s="33">
        <v>-65000</v>
      </c>
      <c r="L31" s="30">
        <f t="shared" si="24"/>
        <v>-65000</v>
      </c>
      <c r="M31" s="26">
        <f t="shared" si="16"/>
        <v>1135000</v>
      </c>
      <c r="N31" s="31">
        <f t="shared" si="17"/>
        <v>1135000</v>
      </c>
      <c r="O31" s="30">
        <v>1137901.33</v>
      </c>
      <c r="P31" s="32">
        <v>65000</v>
      </c>
      <c r="Q31" s="33">
        <f t="shared" si="18"/>
        <v>1202901.33</v>
      </c>
      <c r="R31" s="33">
        <f t="shared" si="19"/>
        <v>2901.3300000000745</v>
      </c>
      <c r="S31" s="33">
        <v>-101000</v>
      </c>
      <c r="T31" s="34">
        <f t="shared" si="20"/>
        <v>1099000</v>
      </c>
      <c r="U31" s="22">
        <f t="shared" si="7"/>
        <v>100.25562378854627</v>
      </c>
      <c r="V31" s="27">
        <f t="shared" si="4"/>
        <v>0</v>
      </c>
      <c r="W31" s="22">
        <f t="shared" si="21"/>
        <v>100</v>
      </c>
    </row>
    <row r="32" spans="1:23" s="44" customFormat="1" ht="55.5" customHeight="1" x14ac:dyDescent="0.25">
      <c r="A32" s="37" t="s">
        <v>67</v>
      </c>
      <c r="B32" s="103" t="s">
        <v>68</v>
      </c>
      <c r="C32" s="42">
        <f>C33+C35</f>
        <v>1563.02</v>
      </c>
      <c r="D32" s="42">
        <f t="shared" ref="D32:K32" si="40">D33+D35</f>
        <v>0</v>
      </c>
      <c r="E32" s="42">
        <f t="shared" si="40"/>
        <v>0</v>
      </c>
      <c r="F32" s="42">
        <f t="shared" si="40"/>
        <v>0</v>
      </c>
      <c r="G32" s="42">
        <f t="shared" si="40"/>
        <v>0</v>
      </c>
      <c r="H32" s="42">
        <f t="shared" si="40"/>
        <v>0</v>
      </c>
      <c r="I32" s="42">
        <f t="shared" si="40"/>
        <v>0</v>
      </c>
      <c r="J32" s="42">
        <f t="shared" si="40"/>
        <v>0</v>
      </c>
      <c r="K32" s="42">
        <f t="shared" si="40"/>
        <v>1560</v>
      </c>
      <c r="L32" s="42">
        <f>L33+L35</f>
        <v>1560</v>
      </c>
      <c r="M32" s="42">
        <f>M33+M35</f>
        <v>1560</v>
      </c>
      <c r="N32" s="42">
        <f>N33+N35</f>
        <v>1560</v>
      </c>
      <c r="O32" s="42">
        <f>O33+O35</f>
        <v>1563.02</v>
      </c>
      <c r="P32" s="20"/>
      <c r="Q32" s="19">
        <f t="shared" si="18"/>
        <v>1563.02</v>
      </c>
      <c r="R32" s="19">
        <f t="shared" si="19"/>
        <v>1563.02</v>
      </c>
      <c r="S32" s="43"/>
      <c r="T32" s="21">
        <f t="shared" si="20"/>
        <v>0</v>
      </c>
      <c r="U32" s="36">
        <f t="shared" si="7"/>
        <v>100.19358974358974</v>
      </c>
      <c r="V32" s="23">
        <f t="shared" si="4"/>
        <v>0</v>
      </c>
      <c r="W32" s="36">
        <f t="shared" si="21"/>
        <v>100</v>
      </c>
    </row>
    <row r="33" spans="1:23" s="24" customFormat="1" ht="39" customHeight="1" x14ac:dyDescent="0.25">
      <c r="A33" s="29" t="s">
        <v>69</v>
      </c>
      <c r="B33" s="101" t="s">
        <v>324</v>
      </c>
      <c r="C33" s="30">
        <f>C34</f>
        <v>1.18</v>
      </c>
      <c r="D33" s="30">
        <f t="shared" ref="D33:K33" si="41">D34</f>
        <v>0</v>
      </c>
      <c r="E33" s="30">
        <f t="shared" si="41"/>
        <v>0</v>
      </c>
      <c r="F33" s="30">
        <f t="shared" si="41"/>
        <v>0</v>
      </c>
      <c r="G33" s="30">
        <f t="shared" si="41"/>
        <v>0</v>
      </c>
      <c r="H33" s="30">
        <f t="shared" si="41"/>
        <v>0</v>
      </c>
      <c r="I33" s="30">
        <f t="shared" si="41"/>
        <v>0</v>
      </c>
      <c r="J33" s="30">
        <f t="shared" si="41"/>
        <v>0</v>
      </c>
      <c r="K33" s="30">
        <f t="shared" si="41"/>
        <v>1</v>
      </c>
      <c r="L33" s="30">
        <f t="shared" si="24"/>
        <v>1</v>
      </c>
      <c r="M33" s="30">
        <f>M34</f>
        <v>1</v>
      </c>
      <c r="N33" s="30">
        <f>N34</f>
        <v>1</v>
      </c>
      <c r="O33" s="30">
        <f>O34</f>
        <v>1.18</v>
      </c>
      <c r="P33" s="32"/>
      <c r="Q33" s="33">
        <f t="shared" si="18"/>
        <v>1.18</v>
      </c>
      <c r="R33" s="33">
        <f t="shared" si="19"/>
        <v>1.18</v>
      </c>
      <c r="S33" s="33"/>
      <c r="T33" s="34">
        <f t="shared" si="20"/>
        <v>0</v>
      </c>
      <c r="U33" s="22">
        <f t="shared" si="7"/>
        <v>118</v>
      </c>
      <c r="V33" s="27">
        <f t="shared" si="4"/>
        <v>0</v>
      </c>
      <c r="W33" s="22"/>
    </row>
    <row r="34" spans="1:23" s="24" customFormat="1" ht="15" customHeight="1" x14ac:dyDescent="0.25">
      <c r="A34" s="29" t="s">
        <v>70</v>
      </c>
      <c r="B34" s="101" t="s">
        <v>71</v>
      </c>
      <c r="C34" s="30">
        <v>1.18</v>
      </c>
      <c r="D34" s="30"/>
      <c r="E34" s="30"/>
      <c r="F34" s="26"/>
      <c r="G34" s="30"/>
      <c r="H34" s="26"/>
      <c r="I34" s="30"/>
      <c r="J34" s="26"/>
      <c r="K34" s="30">
        <v>1</v>
      </c>
      <c r="L34" s="30">
        <f t="shared" si="24"/>
        <v>1</v>
      </c>
      <c r="M34" s="26">
        <f t="shared" si="16"/>
        <v>1</v>
      </c>
      <c r="N34" s="31">
        <f t="shared" si="17"/>
        <v>1</v>
      </c>
      <c r="O34" s="30">
        <v>1.18</v>
      </c>
      <c r="P34" s="32"/>
      <c r="Q34" s="33"/>
      <c r="R34" s="33"/>
      <c r="S34" s="33"/>
      <c r="T34" s="34"/>
      <c r="U34" s="22">
        <f t="shared" si="7"/>
        <v>118</v>
      </c>
      <c r="V34" s="27">
        <f t="shared" si="4"/>
        <v>0</v>
      </c>
      <c r="W34" s="22"/>
    </row>
    <row r="35" spans="1:23" s="24" customFormat="1" ht="29.25" customHeight="1" x14ac:dyDescent="0.25">
      <c r="A35" s="29" t="s">
        <v>72</v>
      </c>
      <c r="B35" s="101" t="s">
        <v>73</v>
      </c>
      <c r="C35" s="30">
        <f t="shared" ref="C35:O36" si="42">C36</f>
        <v>1561.84</v>
      </c>
      <c r="D35" s="30">
        <f t="shared" si="42"/>
        <v>0</v>
      </c>
      <c r="E35" s="30">
        <f t="shared" si="42"/>
        <v>0</v>
      </c>
      <c r="F35" s="30">
        <f t="shared" si="42"/>
        <v>0</v>
      </c>
      <c r="G35" s="30">
        <f t="shared" si="42"/>
        <v>0</v>
      </c>
      <c r="H35" s="30">
        <f t="shared" si="42"/>
        <v>0</v>
      </c>
      <c r="I35" s="30">
        <f t="shared" si="42"/>
        <v>0</v>
      </c>
      <c r="J35" s="30">
        <f t="shared" si="42"/>
        <v>0</v>
      </c>
      <c r="K35" s="30">
        <f t="shared" si="42"/>
        <v>1559</v>
      </c>
      <c r="L35" s="30">
        <f t="shared" si="24"/>
        <v>1559</v>
      </c>
      <c r="M35" s="30">
        <f t="shared" si="42"/>
        <v>1559</v>
      </c>
      <c r="N35" s="30">
        <f t="shared" si="42"/>
        <v>1559</v>
      </c>
      <c r="O35" s="30">
        <f t="shared" si="42"/>
        <v>1561.84</v>
      </c>
      <c r="P35" s="32"/>
      <c r="Q35" s="33"/>
      <c r="R35" s="33"/>
      <c r="S35" s="33"/>
      <c r="T35" s="34"/>
      <c r="U35" s="22">
        <f t="shared" si="7"/>
        <v>100.18216805644644</v>
      </c>
      <c r="V35" s="27">
        <f t="shared" si="4"/>
        <v>0</v>
      </c>
      <c r="W35" s="22">
        <f t="shared" si="21"/>
        <v>100</v>
      </c>
    </row>
    <row r="36" spans="1:23" s="24" customFormat="1" ht="65.25" customHeight="1" x14ac:dyDescent="0.25">
      <c r="A36" s="29" t="s">
        <v>74</v>
      </c>
      <c r="B36" s="101" t="s">
        <v>75</v>
      </c>
      <c r="C36" s="30">
        <f t="shared" si="42"/>
        <v>1561.84</v>
      </c>
      <c r="D36" s="30">
        <f t="shared" si="42"/>
        <v>0</v>
      </c>
      <c r="E36" s="30">
        <f t="shared" si="42"/>
        <v>0</v>
      </c>
      <c r="F36" s="30">
        <f t="shared" si="42"/>
        <v>0</v>
      </c>
      <c r="G36" s="30">
        <f t="shared" si="42"/>
        <v>0</v>
      </c>
      <c r="H36" s="30">
        <f t="shared" si="42"/>
        <v>0</v>
      </c>
      <c r="I36" s="30">
        <f t="shared" si="42"/>
        <v>0</v>
      </c>
      <c r="J36" s="30">
        <f t="shared" si="42"/>
        <v>0</v>
      </c>
      <c r="K36" s="30">
        <f t="shared" si="42"/>
        <v>1559</v>
      </c>
      <c r="L36" s="30">
        <f t="shared" si="24"/>
        <v>1559</v>
      </c>
      <c r="M36" s="30">
        <f t="shared" si="42"/>
        <v>1559</v>
      </c>
      <c r="N36" s="30">
        <f t="shared" si="42"/>
        <v>1559</v>
      </c>
      <c r="O36" s="30">
        <f t="shared" si="42"/>
        <v>1561.84</v>
      </c>
      <c r="P36" s="32"/>
      <c r="Q36" s="33"/>
      <c r="R36" s="33"/>
      <c r="S36" s="33"/>
      <c r="T36" s="34"/>
      <c r="U36" s="22">
        <f t="shared" si="7"/>
        <v>100.18216805644644</v>
      </c>
      <c r="V36" s="27">
        <f t="shared" si="4"/>
        <v>0</v>
      </c>
      <c r="W36" s="22">
        <f t="shared" si="21"/>
        <v>100</v>
      </c>
    </row>
    <row r="37" spans="1:23" s="24" customFormat="1" ht="80.25" customHeight="1" x14ac:dyDescent="0.25">
      <c r="A37" s="29" t="s">
        <v>76</v>
      </c>
      <c r="B37" s="101" t="s">
        <v>77</v>
      </c>
      <c r="C37" s="30">
        <v>1561.84</v>
      </c>
      <c r="D37" s="30"/>
      <c r="E37" s="30"/>
      <c r="F37" s="26"/>
      <c r="G37" s="30"/>
      <c r="H37" s="26"/>
      <c r="I37" s="30"/>
      <c r="J37" s="26"/>
      <c r="K37" s="30">
        <v>1559</v>
      </c>
      <c r="L37" s="30">
        <f t="shared" si="24"/>
        <v>1559</v>
      </c>
      <c r="M37" s="26">
        <f t="shared" si="16"/>
        <v>1559</v>
      </c>
      <c r="N37" s="31">
        <f t="shared" si="17"/>
        <v>1559</v>
      </c>
      <c r="O37" s="30">
        <v>1561.84</v>
      </c>
      <c r="P37" s="32"/>
      <c r="Q37" s="33"/>
      <c r="R37" s="33"/>
      <c r="S37" s="33"/>
      <c r="T37" s="34"/>
      <c r="U37" s="22">
        <f t="shared" si="7"/>
        <v>100.18216805644644</v>
      </c>
      <c r="V37" s="27">
        <f t="shared" si="4"/>
        <v>0</v>
      </c>
      <c r="W37" s="22">
        <f t="shared" si="21"/>
        <v>100</v>
      </c>
    </row>
    <row r="38" spans="1:23" s="24" customFormat="1" ht="54" customHeight="1" x14ac:dyDescent="0.25">
      <c r="A38" s="37" t="s">
        <v>78</v>
      </c>
      <c r="B38" s="103" t="s">
        <v>79</v>
      </c>
      <c r="C38" s="35">
        <f>C39+C45+C48</f>
        <v>2350041.3899999997</v>
      </c>
      <c r="D38" s="45">
        <f>D39+D45+D48</f>
        <v>2378300</v>
      </c>
      <c r="E38" s="45">
        <f t="shared" ref="E38:G38" si="43">E39+E45+E48</f>
        <v>0</v>
      </c>
      <c r="F38" s="26">
        <f t="shared" si="13"/>
        <v>2378300</v>
      </c>
      <c r="G38" s="45">
        <f t="shared" si="43"/>
        <v>0</v>
      </c>
      <c r="H38" s="26">
        <f t="shared" si="14"/>
        <v>2378300</v>
      </c>
      <c r="I38" s="45">
        <f t="shared" ref="I38:K38" si="44">I39+I45+I48</f>
        <v>0</v>
      </c>
      <c r="J38" s="35">
        <f t="shared" si="15"/>
        <v>2378300</v>
      </c>
      <c r="K38" s="45">
        <f t="shared" si="44"/>
        <v>-35800</v>
      </c>
      <c r="L38" s="35">
        <f>L39+L45+L48</f>
        <v>-35800</v>
      </c>
      <c r="M38" s="35">
        <f>M39+M45+M48</f>
        <v>2342500</v>
      </c>
      <c r="N38" s="35">
        <f>N39+N45+N48</f>
        <v>2342500</v>
      </c>
      <c r="O38" s="35">
        <f>O39+O45+O48</f>
        <v>2350041.3899999997</v>
      </c>
      <c r="P38" s="35">
        <f t="shared" ref="P38" si="45">M38+O38</f>
        <v>4692541.3899999997</v>
      </c>
      <c r="Q38" s="35">
        <f t="shared" ref="Q38:T38" si="46">O38+P38</f>
        <v>7042582.7799999993</v>
      </c>
      <c r="R38" s="35">
        <f t="shared" si="46"/>
        <v>11735124.169999998</v>
      </c>
      <c r="S38" s="35">
        <f t="shared" si="46"/>
        <v>18777706.949999996</v>
      </c>
      <c r="T38" s="35">
        <f t="shared" si="46"/>
        <v>30512831.119999994</v>
      </c>
      <c r="U38" s="36">
        <f t="shared" si="7"/>
        <v>100.32193767342581</v>
      </c>
      <c r="V38" s="23">
        <f t="shared" si="4"/>
        <v>0</v>
      </c>
      <c r="W38" s="36">
        <f t="shared" si="21"/>
        <v>100</v>
      </c>
    </row>
    <row r="39" spans="1:23" s="24" customFormat="1" ht="111" customHeight="1" x14ac:dyDescent="0.25">
      <c r="A39" s="29" t="s">
        <v>80</v>
      </c>
      <c r="B39" s="102" t="s">
        <v>81</v>
      </c>
      <c r="C39" s="26">
        <f t="shared" ref="C39" si="47">C40+C43</f>
        <v>2229841.3899999997</v>
      </c>
      <c r="D39" s="46">
        <f>D40+D43</f>
        <v>2264800</v>
      </c>
      <c r="E39" s="46"/>
      <c r="F39" s="26">
        <f t="shared" si="13"/>
        <v>2264800</v>
      </c>
      <c r="G39" s="46"/>
      <c r="H39" s="26">
        <f t="shared" si="14"/>
        <v>2264800</v>
      </c>
      <c r="I39" s="46"/>
      <c r="J39" s="26">
        <f t="shared" si="15"/>
        <v>2264800</v>
      </c>
      <c r="K39" s="46">
        <f t="shared" ref="K39" si="48">K40+K43</f>
        <v>-42500</v>
      </c>
      <c r="L39" s="30">
        <f t="shared" si="24"/>
        <v>-42500</v>
      </c>
      <c r="M39" s="26">
        <f>M40+M43</f>
        <v>2222300</v>
      </c>
      <c r="N39" s="26">
        <f t="shared" ref="N39:T39" si="49">N40+N43</f>
        <v>2222300</v>
      </c>
      <c r="O39" s="26">
        <f t="shared" si="49"/>
        <v>2229841.3899999997</v>
      </c>
      <c r="P39" s="26">
        <f t="shared" si="49"/>
        <v>223000</v>
      </c>
      <c r="Q39" s="26">
        <f t="shared" si="49"/>
        <v>2452841.3899999997</v>
      </c>
      <c r="R39" s="26">
        <f t="shared" si="49"/>
        <v>188041.39</v>
      </c>
      <c r="S39" s="26">
        <f t="shared" si="49"/>
        <v>0</v>
      </c>
      <c r="T39" s="26">
        <f t="shared" si="49"/>
        <v>2264800</v>
      </c>
      <c r="U39" s="22">
        <f t="shared" si="7"/>
        <v>100.33935067272644</v>
      </c>
      <c r="V39" s="27">
        <f t="shared" si="4"/>
        <v>0</v>
      </c>
      <c r="W39" s="22">
        <f t="shared" si="21"/>
        <v>100</v>
      </c>
    </row>
    <row r="40" spans="1:23" s="24" customFormat="1" ht="85.5" customHeight="1" x14ac:dyDescent="0.25">
      <c r="A40" s="29" t="s">
        <v>82</v>
      </c>
      <c r="B40" s="101" t="s">
        <v>83</v>
      </c>
      <c r="C40" s="26">
        <f>C41+C42</f>
        <v>1229225.6299999999</v>
      </c>
      <c r="D40" s="26">
        <f>D41+D42</f>
        <v>1269800</v>
      </c>
      <c r="E40" s="26"/>
      <c r="F40" s="26">
        <f t="shared" si="13"/>
        <v>1269800</v>
      </c>
      <c r="G40" s="26"/>
      <c r="H40" s="26">
        <f t="shared" si="14"/>
        <v>1269800</v>
      </c>
      <c r="I40" s="26"/>
      <c r="J40" s="26">
        <f t="shared" si="15"/>
        <v>1269800</v>
      </c>
      <c r="K40" s="26">
        <f t="shared" ref="K40" si="50">K41+K42</f>
        <v>-42500</v>
      </c>
      <c r="L40" s="30">
        <f t="shared" si="24"/>
        <v>-42500</v>
      </c>
      <c r="M40" s="26">
        <f>M41+M42</f>
        <v>1227300</v>
      </c>
      <c r="N40" s="26">
        <f>N41+N42</f>
        <v>1227300</v>
      </c>
      <c r="O40" s="26">
        <f>O41+O42</f>
        <v>1229225.6299999999</v>
      </c>
      <c r="P40" s="38">
        <f t="shared" ref="P40:T40" si="51">P41+P42</f>
        <v>130000</v>
      </c>
      <c r="Q40" s="26">
        <f t="shared" si="51"/>
        <v>1359225.63</v>
      </c>
      <c r="R40" s="26">
        <f t="shared" si="51"/>
        <v>89425.63</v>
      </c>
      <c r="S40" s="26">
        <f t="shared" si="51"/>
        <v>0</v>
      </c>
      <c r="T40" s="39">
        <f t="shared" si="51"/>
        <v>1269800</v>
      </c>
      <c r="U40" s="22">
        <f t="shared" si="7"/>
        <v>100.15689969852521</v>
      </c>
      <c r="V40" s="27">
        <f t="shared" si="4"/>
        <v>0</v>
      </c>
      <c r="W40" s="22">
        <f t="shared" si="21"/>
        <v>100</v>
      </c>
    </row>
    <row r="41" spans="1:23" s="24" customFormat="1" ht="106.5" customHeight="1" x14ac:dyDescent="0.25">
      <c r="A41" s="29" t="s">
        <v>84</v>
      </c>
      <c r="B41" s="102" t="s">
        <v>85</v>
      </c>
      <c r="C41" s="26">
        <v>620168.37</v>
      </c>
      <c r="D41" s="26">
        <v>570200</v>
      </c>
      <c r="E41" s="26"/>
      <c r="F41" s="26">
        <f t="shared" si="13"/>
        <v>570200</v>
      </c>
      <c r="G41" s="26"/>
      <c r="H41" s="26">
        <f t="shared" si="14"/>
        <v>570200</v>
      </c>
      <c r="I41" s="26"/>
      <c r="J41" s="26">
        <f t="shared" si="15"/>
        <v>570200</v>
      </c>
      <c r="K41" s="26">
        <v>49500</v>
      </c>
      <c r="L41" s="30">
        <f t="shared" si="24"/>
        <v>49500</v>
      </c>
      <c r="M41" s="26">
        <f t="shared" si="16"/>
        <v>619700</v>
      </c>
      <c r="N41" s="31">
        <f t="shared" si="17"/>
        <v>619700</v>
      </c>
      <c r="O41" s="26">
        <v>620168.37</v>
      </c>
      <c r="P41" s="38">
        <v>68000</v>
      </c>
      <c r="Q41" s="33">
        <f t="shared" si="18"/>
        <v>688168.37</v>
      </c>
      <c r="R41" s="33">
        <f t="shared" si="19"/>
        <v>117968.37</v>
      </c>
      <c r="S41" s="26"/>
      <c r="T41" s="34">
        <f t="shared" si="20"/>
        <v>570200</v>
      </c>
      <c r="U41" s="22">
        <f t="shared" si="7"/>
        <v>100.07558011941262</v>
      </c>
      <c r="V41" s="27">
        <f t="shared" si="4"/>
        <v>0</v>
      </c>
      <c r="W41" s="22">
        <f t="shared" si="21"/>
        <v>100</v>
      </c>
    </row>
    <row r="42" spans="1:23" s="24" customFormat="1" ht="107.25" customHeight="1" x14ac:dyDescent="0.25">
      <c r="A42" s="29" t="s">
        <v>86</v>
      </c>
      <c r="B42" s="102" t="s">
        <v>87</v>
      </c>
      <c r="C42" s="26">
        <v>609057.26</v>
      </c>
      <c r="D42" s="26">
        <v>699600</v>
      </c>
      <c r="E42" s="26"/>
      <c r="F42" s="26">
        <f t="shared" si="13"/>
        <v>699600</v>
      </c>
      <c r="G42" s="26"/>
      <c r="H42" s="26">
        <f t="shared" si="14"/>
        <v>699600</v>
      </c>
      <c r="I42" s="26"/>
      <c r="J42" s="26">
        <f t="shared" si="15"/>
        <v>699600</v>
      </c>
      <c r="K42" s="26">
        <v>-92000</v>
      </c>
      <c r="L42" s="30">
        <f t="shared" si="24"/>
        <v>-92000</v>
      </c>
      <c r="M42" s="26">
        <f t="shared" si="16"/>
        <v>607600</v>
      </c>
      <c r="N42" s="31">
        <f t="shared" si="17"/>
        <v>607600</v>
      </c>
      <c r="O42" s="26">
        <v>609057.26</v>
      </c>
      <c r="P42" s="38">
        <v>62000</v>
      </c>
      <c r="Q42" s="33">
        <f t="shared" si="18"/>
        <v>671057.26</v>
      </c>
      <c r="R42" s="33">
        <f t="shared" si="19"/>
        <v>-28542.739999999991</v>
      </c>
      <c r="S42" s="26"/>
      <c r="T42" s="34">
        <f t="shared" si="20"/>
        <v>699600</v>
      </c>
      <c r="U42" s="22">
        <f t="shared" si="7"/>
        <v>100.23983870967743</v>
      </c>
      <c r="V42" s="27">
        <f t="shared" si="4"/>
        <v>0</v>
      </c>
      <c r="W42" s="22">
        <f t="shared" si="21"/>
        <v>100</v>
      </c>
    </row>
    <row r="43" spans="1:23" s="24" customFormat="1" ht="108" customHeight="1" x14ac:dyDescent="0.25">
      <c r="A43" s="29" t="s">
        <v>88</v>
      </c>
      <c r="B43" s="102" t="s">
        <v>89</v>
      </c>
      <c r="C43" s="26">
        <f>C44</f>
        <v>1000615.76</v>
      </c>
      <c r="D43" s="47">
        <f>D44</f>
        <v>995000</v>
      </c>
      <c r="E43" s="47"/>
      <c r="F43" s="26">
        <f t="shared" si="13"/>
        <v>995000</v>
      </c>
      <c r="G43" s="47"/>
      <c r="H43" s="26">
        <f t="shared" si="14"/>
        <v>995000</v>
      </c>
      <c r="I43" s="47"/>
      <c r="J43" s="26">
        <f t="shared" si="15"/>
        <v>995000</v>
      </c>
      <c r="K43" s="47">
        <f t="shared" ref="K43" si="52">K44</f>
        <v>0</v>
      </c>
      <c r="L43" s="30">
        <f t="shared" si="24"/>
        <v>0</v>
      </c>
      <c r="M43" s="26">
        <f>M44</f>
        <v>995000</v>
      </c>
      <c r="N43" s="26">
        <f>N44</f>
        <v>995000</v>
      </c>
      <c r="O43" s="26">
        <f>O44</f>
        <v>1000615.76</v>
      </c>
      <c r="P43" s="48">
        <f t="shared" ref="P43:T43" si="53">P44</f>
        <v>93000</v>
      </c>
      <c r="Q43" s="47">
        <f t="shared" si="53"/>
        <v>1093615.76</v>
      </c>
      <c r="R43" s="47">
        <f t="shared" si="53"/>
        <v>98615.760000000009</v>
      </c>
      <c r="S43" s="47">
        <f t="shared" si="53"/>
        <v>0</v>
      </c>
      <c r="T43" s="49">
        <f t="shared" si="53"/>
        <v>995000</v>
      </c>
      <c r="U43" s="22">
        <f t="shared" si="7"/>
        <v>100.56439798994974</v>
      </c>
      <c r="V43" s="27">
        <f t="shared" si="4"/>
        <v>0</v>
      </c>
      <c r="W43" s="22">
        <f t="shared" si="21"/>
        <v>100</v>
      </c>
    </row>
    <row r="44" spans="1:23" s="24" customFormat="1" ht="83.25" customHeight="1" x14ac:dyDescent="0.25">
      <c r="A44" s="29" t="s">
        <v>90</v>
      </c>
      <c r="B44" s="101" t="s">
        <v>323</v>
      </c>
      <c r="C44" s="30">
        <v>1000615.76</v>
      </c>
      <c r="D44" s="30">
        <v>995000</v>
      </c>
      <c r="E44" s="30"/>
      <c r="F44" s="26">
        <f t="shared" si="13"/>
        <v>995000</v>
      </c>
      <c r="G44" s="30"/>
      <c r="H44" s="26">
        <f t="shared" si="14"/>
        <v>995000</v>
      </c>
      <c r="I44" s="30"/>
      <c r="J44" s="26">
        <f t="shared" si="15"/>
        <v>995000</v>
      </c>
      <c r="K44" s="30"/>
      <c r="L44" s="30">
        <f t="shared" si="24"/>
        <v>0</v>
      </c>
      <c r="M44" s="26">
        <f t="shared" si="16"/>
        <v>995000</v>
      </c>
      <c r="N44" s="31">
        <f t="shared" si="17"/>
        <v>995000</v>
      </c>
      <c r="O44" s="30">
        <v>1000615.76</v>
      </c>
      <c r="P44" s="40">
        <v>93000</v>
      </c>
      <c r="Q44" s="33">
        <f t="shared" si="18"/>
        <v>1093615.76</v>
      </c>
      <c r="R44" s="33">
        <f t="shared" si="19"/>
        <v>98615.760000000009</v>
      </c>
      <c r="S44" s="30"/>
      <c r="T44" s="34">
        <f t="shared" si="20"/>
        <v>995000</v>
      </c>
      <c r="U44" s="22">
        <f t="shared" si="7"/>
        <v>100.56439798994974</v>
      </c>
      <c r="V44" s="27">
        <f t="shared" si="4"/>
        <v>0</v>
      </c>
      <c r="W44" s="22">
        <f t="shared" si="21"/>
        <v>100</v>
      </c>
    </row>
    <row r="45" spans="1:23" s="24" customFormat="1" ht="26.25" customHeight="1" x14ac:dyDescent="0.25">
      <c r="A45" s="29" t="s">
        <v>91</v>
      </c>
      <c r="B45" s="101" t="s">
        <v>92</v>
      </c>
      <c r="C45" s="26">
        <f t="shared" ref="C45:C46" si="54">C46</f>
        <v>10200</v>
      </c>
      <c r="D45" s="30">
        <f>D46</f>
        <v>3500</v>
      </c>
      <c r="E45" s="30"/>
      <c r="F45" s="26">
        <f t="shared" si="13"/>
        <v>3500</v>
      </c>
      <c r="G45" s="30"/>
      <c r="H45" s="26">
        <f t="shared" si="14"/>
        <v>3500</v>
      </c>
      <c r="I45" s="30"/>
      <c r="J45" s="26">
        <f t="shared" si="15"/>
        <v>3500</v>
      </c>
      <c r="K45" s="30">
        <f t="shared" ref="K45:T46" si="55">K46</f>
        <v>6700</v>
      </c>
      <c r="L45" s="30">
        <f t="shared" si="24"/>
        <v>6700</v>
      </c>
      <c r="M45" s="26">
        <f t="shared" si="55"/>
        <v>10200</v>
      </c>
      <c r="N45" s="26">
        <f t="shared" si="55"/>
        <v>10200</v>
      </c>
      <c r="O45" s="26">
        <f t="shared" si="55"/>
        <v>10200</v>
      </c>
      <c r="P45" s="40">
        <f t="shared" si="55"/>
        <v>0</v>
      </c>
      <c r="Q45" s="30">
        <f t="shared" si="55"/>
        <v>10200</v>
      </c>
      <c r="R45" s="30">
        <f t="shared" si="55"/>
        <v>6700</v>
      </c>
      <c r="S45" s="30">
        <f t="shared" si="55"/>
        <v>6700</v>
      </c>
      <c r="T45" s="50">
        <f t="shared" si="55"/>
        <v>10200</v>
      </c>
      <c r="U45" s="22">
        <f t="shared" si="7"/>
        <v>100</v>
      </c>
      <c r="V45" s="27">
        <f t="shared" si="4"/>
        <v>0</v>
      </c>
      <c r="W45" s="22"/>
    </row>
    <row r="46" spans="1:23" s="24" customFormat="1" ht="57" customHeight="1" x14ac:dyDescent="0.25">
      <c r="A46" s="29" t="s">
        <v>93</v>
      </c>
      <c r="B46" s="101" t="s">
        <v>94</v>
      </c>
      <c r="C46" s="26">
        <f t="shared" si="54"/>
        <v>10200</v>
      </c>
      <c r="D46" s="30">
        <f>D47</f>
        <v>3500</v>
      </c>
      <c r="E46" s="30"/>
      <c r="F46" s="26">
        <f t="shared" si="13"/>
        <v>3500</v>
      </c>
      <c r="G46" s="30"/>
      <c r="H46" s="26">
        <f t="shared" si="14"/>
        <v>3500</v>
      </c>
      <c r="I46" s="30"/>
      <c r="J46" s="26">
        <f t="shared" si="15"/>
        <v>3500</v>
      </c>
      <c r="K46" s="30">
        <f t="shared" si="55"/>
        <v>6700</v>
      </c>
      <c r="L46" s="30">
        <f t="shared" si="24"/>
        <v>6700</v>
      </c>
      <c r="M46" s="26">
        <f t="shared" si="55"/>
        <v>10200</v>
      </c>
      <c r="N46" s="26">
        <f t="shared" si="55"/>
        <v>10200</v>
      </c>
      <c r="O46" s="26">
        <f t="shared" si="55"/>
        <v>10200</v>
      </c>
      <c r="P46" s="40">
        <f t="shared" si="55"/>
        <v>0</v>
      </c>
      <c r="Q46" s="30">
        <f t="shared" si="55"/>
        <v>10200</v>
      </c>
      <c r="R46" s="30">
        <f t="shared" si="55"/>
        <v>6700</v>
      </c>
      <c r="S46" s="30">
        <f t="shared" si="55"/>
        <v>6700</v>
      </c>
      <c r="T46" s="50">
        <f t="shared" si="55"/>
        <v>10200</v>
      </c>
      <c r="U46" s="22">
        <f t="shared" si="7"/>
        <v>100</v>
      </c>
      <c r="V46" s="27">
        <f t="shared" si="4"/>
        <v>0</v>
      </c>
      <c r="W46" s="22"/>
    </row>
    <row r="47" spans="1:23" s="24" customFormat="1" ht="66" customHeight="1" x14ac:dyDescent="0.25">
      <c r="A47" s="29" t="s">
        <v>95</v>
      </c>
      <c r="B47" s="101" t="s">
        <v>96</v>
      </c>
      <c r="C47" s="30">
        <v>10200</v>
      </c>
      <c r="D47" s="30">
        <v>3500</v>
      </c>
      <c r="E47" s="30"/>
      <c r="F47" s="26">
        <f t="shared" si="13"/>
        <v>3500</v>
      </c>
      <c r="G47" s="30"/>
      <c r="H47" s="26">
        <f t="shared" si="14"/>
        <v>3500</v>
      </c>
      <c r="I47" s="30"/>
      <c r="J47" s="26">
        <f t="shared" si="15"/>
        <v>3500</v>
      </c>
      <c r="K47" s="33">
        <v>6700</v>
      </c>
      <c r="L47" s="30">
        <f t="shared" si="24"/>
        <v>6700</v>
      </c>
      <c r="M47" s="26">
        <f t="shared" si="16"/>
        <v>10200</v>
      </c>
      <c r="N47" s="31">
        <f t="shared" si="17"/>
        <v>10200</v>
      </c>
      <c r="O47" s="30">
        <v>10200</v>
      </c>
      <c r="P47" s="32"/>
      <c r="Q47" s="33">
        <f t="shared" si="18"/>
        <v>10200</v>
      </c>
      <c r="R47" s="33">
        <f t="shared" si="19"/>
        <v>6700</v>
      </c>
      <c r="S47" s="33">
        <v>6700</v>
      </c>
      <c r="T47" s="34">
        <f t="shared" si="20"/>
        <v>10200</v>
      </c>
      <c r="U47" s="22">
        <f t="shared" si="7"/>
        <v>100</v>
      </c>
      <c r="V47" s="27">
        <f t="shared" si="4"/>
        <v>0</v>
      </c>
      <c r="W47" s="22"/>
    </row>
    <row r="48" spans="1:23" s="24" customFormat="1" ht="108" customHeight="1" x14ac:dyDescent="0.25">
      <c r="A48" s="29" t="s">
        <v>97</v>
      </c>
      <c r="B48" s="104" t="s">
        <v>98</v>
      </c>
      <c r="C48" s="26">
        <f t="shared" ref="C48:C49" si="56">C49</f>
        <v>110000</v>
      </c>
      <c r="D48" s="30">
        <f t="shared" ref="D48:D49" si="57">D49</f>
        <v>110000</v>
      </c>
      <c r="E48" s="30"/>
      <c r="F48" s="26">
        <f t="shared" si="13"/>
        <v>110000</v>
      </c>
      <c r="G48" s="30"/>
      <c r="H48" s="26">
        <f t="shared" si="14"/>
        <v>110000</v>
      </c>
      <c r="I48" s="30"/>
      <c r="J48" s="26">
        <f t="shared" si="15"/>
        <v>110000</v>
      </c>
      <c r="K48" s="30">
        <f t="shared" ref="K48:T49" si="58">K49</f>
        <v>0</v>
      </c>
      <c r="L48" s="30">
        <f t="shared" si="24"/>
        <v>0</v>
      </c>
      <c r="M48" s="26">
        <f t="shared" si="58"/>
        <v>110000</v>
      </c>
      <c r="N48" s="26">
        <f t="shared" si="58"/>
        <v>110000</v>
      </c>
      <c r="O48" s="26">
        <f t="shared" si="58"/>
        <v>110000</v>
      </c>
      <c r="P48" s="40">
        <f t="shared" si="58"/>
        <v>20000</v>
      </c>
      <c r="Q48" s="30">
        <f t="shared" si="58"/>
        <v>130000</v>
      </c>
      <c r="R48" s="30">
        <f t="shared" si="58"/>
        <v>20000</v>
      </c>
      <c r="S48" s="30">
        <f t="shared" si="58"/>
        <v>0</v>
      </c>
      <c r="T48" s="50">
        <f t="shared" si="58"/>
        <v>110000</v>
      </c>
      <c r="U48" s="22">
        <f t="shared" si="7"/>
        <v>100</v>
      </c>
      <c r="V48" s="27">
        <f t="shared" si="4"/>
        <v>0</v>
      </c>
      <c r="W48" s="22">
        <f t="shared" si="21"/>
        <v>100</v>
      </c>
    </row>
    <row r="49" spans="1:23" s="24" customFormat="1" ht="107.25" customHeight="1" x14ac:dyDescent="0.25">
      <c r="A49" s="29" t="s">
        <v>99</v>
      </c>
      <c r="B49" s="104" t="s">
        <v>100</v>
      </c>
      <c r="C49" s="26">
        <f t="shared" si="56"/>
        <v>110000</v>
      </c>
      <c r="D49" s="26">
        <f t="shared" si="57"/>
        <v>110000</v>
      </c>
      <c r="E49" s="26"/>
      <c r="F49" s="26">
        <f t="shared" si="13"/>
        <v>110000</v>
      </c>
      <c r="G49" s="26"/>
      <c r="H49" s="26">
        <f t="shared" si="14"/>
        <v>110000</v>
      </c>
      <c r="I49" s="26"/>
      <c r="J49" s="26">
        <f t="shared" si="15"/>
        <v>110000</v>
      </c>
      <c r="K49" s="26">
        <f t="shared" si="58"/>
        <v>0</v>
      </c>
      <c r="L49" s="30">
        <f t="shared" si="24"/>
        <v>0</v>
      </c>
      <c r="M49" s="26">
        <f t="shared" si="58"/>
        <v>110000</v>
      </c>
      <c r="N49" s="26">
        <f t="shared" si="58"/>
        <v>110000</v>
      </c>
      <c r="O49" s="26">
        <f t="shared" si="58"/>
        <v>110000</v>
      </c>
      <c r="P49" s="38">
        <f t="shared" si="58"/>
        <v>20000</v>
      </c>
      <c r="Q49" s="26">
        <f t="shared" si="58"/>
        <v>130000</v>
      </c>
      <c r="R49" s="26">
        <f t="shared" si="58"/>
        <v>20000</v>
      </c>
      <c r="S49" s="26">
        <f t="shared" si="58"/>
        <v>0</v>
      </c>
      <c r="T49" s="39">
        <f t="shared" si="58"/>
        <v>110000</v>
      </c>
      <c r="U49" s="22">
        <f t="shared" si="7"/>
        <v>100</v>
      </c>
      <c r="V49" s="27">
        <f t="shared" si="4"/>
        <v>0</v>
      </c>
      <c r="W49" s="22">
        <f t="shared" si="21"/>
        <v>100</v>
      </c>
    </row>
    <row r="50" spans="1:23" s="24" customFormat="1" ht="97.5" customHeight="1" x14ac:dyDescent="0.25">
      <c r="A50" s="29" t="s">
        <v>101</v>
      </c>
      <c r="B50" s="104" t="s">
        <v>102</v>
      </c>
      <c r="C50" s="26">
        <v>110000</v>
      </c>
      <c r="D50" s="26">
        <v>110000</v>
      </c>
      <c r="E50" s="26"/>
      <c r="F50" s="26">
        <f t="shared" si="13"/>
        <v>110000</v>
      </c>
      <c r="G50" s="26"/>
      <c r="H50" s="26">
        <f t="shared" si="14"/>
        <v>110000</v>
      </c>
      <c r="I50" s="26"/>
      <c r="J50" s="26">
        <f t="shared" si="15"/>
        <v>110000</v>
      </c>
      <c r="K50" s="26"/>
      <c r="L50" s="30">
        <f t="shared" si="24"/>
        <v>0</v>
      </c>
      <c r="M50" s="26">
        <f t="shared" si="16"/>
        <v>110000</v>
      </c>
      <c r="N50" s="31">
        <f t="shared" si="17"/>
        <v>110000</v>
      </c>
      <c r="O50" s="26">
        <v>110000</v>
      </c>
      <c r="P50" s="38">
        <v>20000</v>
      </c>
      <c r="Q50" s="33">
        <f t="shared" si="18"/>
        <v>130000</v>
      </c>
      <c r="R50" s="33">
        <f t="shared" si="19"/>
        <v>20000</v>
      </c>
      <c r="S50" s="26"/>
      <c r="T50" s="34">
        <f t="shared" si="20"/>
        <v>110000</v>
      </c>
      <c r="U50" s="22">
        <f t="shared" si="7"/>
        <v>100</v>
      </c>
      <c r="V50" s="27">
        <f t="shared" si="4"/>
        <v>0</v>
      </c>
      <c r="W50" s="22">
        <f t="shared" si="21"/>
        <v>100</v>
      </c>
    </row>
    <row r="51" spans="1:23" s="24" customFormat="1" ht="27.75" customHeight="1" x14ac:dyDescent="0.25">
      <c r="A51" s="37" t="s">
        <v>103</v>
      </c>
      <c r="B51" s="103" t="s">
        <v>104</v>
      </c>
      <c r="C51" s="35">
        <f t="shared" ref="C51" si="59">C52</f>
        <v>490912.48</v>
      </c>
      <c r="D51" s="35">
        <f t="shared" ref="D51:K51" si="60">D52</f>
        <v>166570</v>
      </c>
      <c r="E51" s="35">
        <f t="shared" si="60"/>
        <v>0</v>
      </c>
      <c r="F51" s="26">
        <f t="shared" si="13"/>
        <v>166570</v>
      </c>
      <c r="G51" s="35">
        <f t="shared" si="60"/>
        <v>0</v>
      </c>
      <c r="H51" s="26">
        <f t="shared" si="14"/>
        <v>166570</v>
      </c>
      <c r="I51" s="35">
        <f t="shared" si="60"/>
        <v>0</v>
      </c>
      <c r="J51" s="35">
        <f t="shared" si="15"/>
        <v>166570</v>
      </c>
      <c r="K51" s="35">
        <f t="shared" si="60"/>
        <v>317430</v>
      </c>
      <c r="L51" s="35">
        <f>L52</f>
        <v>317430</v>
      </c>
      <c r="M51" s="35">
        <f>M52</f>
        <v>484000</v>
      </c>
      <c r="N51" s="35">
        <f t="shared" ref="N51:T51" si="61">N52</f>
        <v>484000</v>
      </c>
      <c r="O51" s="35">
        <f t="shared" si="61"/>
        <v>490912.48</v>
      </c>
      <c r="P51" s="35">
        <f t="shared" si="61"/>
        <v>0</v>
      </c>
      <c r="Q51" s="35">
        <f t="shared" si="61"/>
        <v>490912.48</v>
      </c>
      <c r="R51" s="35">
        <f t="shared" si="61"/>
        <v>324342.48</v>
      </c>
      <c r="S51" s="35">
        <f t="shared" si="61"/>
        <v>279575</v>
      </c>
      <c r="T51" s="35">
        <f t="shared" si="61"/>
        <v>446145</v>
      </c>
      <c r="U51" s="36">
        <f t="shared" si="7"/>
        <v>101.42819834710744</v>
      </c>
      <c r="V51" s="23">
        <f t="shared" si="4"/>
        <v>0</v>
      </c>
      <c r="W51" s="36">
        <f t="shared" si="21"/>
        <v>100</v>
      </c>
    </row>
    <row r="52" spans="1:23" s="24" customFormat="1" ht="29.25" customHeight="1" x14ac:dyDescent="0.25">
      <c r="A52" s="29" t="s">
        <v>105</v>
      </c>
      <c r="B52" s="101" t="s">
        <v>106</v>
      </c>
      <c r="C52" s="26">
        <f t="shared" ref="C52" si="62">C53+C54+C55+C56</f>
        <v>490912.48</v>
      </c>
      <c r="D52" s="26">
        <f>D53+D55+D56</f>
        <v>166570</v>
      </c>
      <c r="E52" s="26"/>
      <c r="F52" s="26">
        <f t="shared" si="13"/>
        <v>166570</v>
      </c>
      <c r="G52" s="26"/>
      <c r="H52" s="26">
        <f t="shared" si="14"/>
        <v>166570</v>
      </c>
      <c r="I52" s="26"/>
      <c r="J52" s="26">
        <f t="shared" si="15"/>
        <v>166570</v>
      </c>
      <c r="K52" s="26">
        <f>K53+K54+K55+K56</f>
        <v>317430</v>
      </c>
      <c r="L52" s="30">
        <f t="shared" si="24"/>
        <v>317430</v>
      </c>
      <c r="M52" s="26">
        <f t="shared" ref="M52:T52" si="63">M53+M54+M55+M56</f>
        <v>484000</v>
      </c>
      <c r="N52" s="26">
        <f t="shared" si="63"/>
        <v>484000</v>
      </c>
      <c r="O52" s="26">
        <f t="shared" si="63"/>
        <v>490912.48</v>
      </c>
      <c r="P52" s="26">
        <f t="shared" si="63"/>
        <v>0</v>
      </c>
      <c r="Q52" s="26">
        <f t="shared" si="63"/>
        <v>490912.48</v>
      </c>
      <c r="R52" s="26">
        <f t="shared" si="63"/>
        <v>324342.48</v>
      </c>
      <c r="S52" s="26">
        <f t="shared" si="63"/>
        <v>279575</v>
      </c>
      <c r="T52" s="26">
        <f t="shared" si="63"/>
        <v>446145</v>
      </c>
      <c r="U52" s="22">
        <f t="shared" si="7"/>
        <v>101.42819834710744</v>
      </c>
      <c r="V52" s="27">
        <f t="shared" si="4"/>
        <v>0</v>
      </c>
      <c r="W52" s="22">
        <f t="shared" si="21"/>
        <v>100</v>
      </c>
    </row>
    <row r="53" spans="1:23" s="24" customFormat="1" ht="41.25" customHeight="1" x14ac:dyDescent="0.25">
      <c r="A53" s="29" t="s">
        <v>107</v>
      </c>
      <c r="B53" s="101" t="s">
        <v>108</v>
      </c>
      <c r="C53" s="26">
        <v>34795.879999999997</v>
      </c>
      <c r="D53" s="26">
        <v>23000</v>
      </c>
      <c r="E53" s="26"/>
      <c r="F53" s="26">
        <f t="shared" si="13"/>
        <v>23000</v>
      </c>
      <c r="G53" s="26"/>
      <c r="H53" s="26">
        <f t="shared" si="14"/>
        <v>23000</v>
      </c>
      <c r="I53" s="26"/>
      <c r="J53" s="26">
        <f t="shared" si="15"/>
        <v>23000</v>
      </c>
      <c r="K53" s="26">
        <v>11700</v>
      </c>
      <c r="L53" s="30">
        <f t="shared" si="24"/>
        <v>11700</v>
      </c>
      <c r="M53" s="26">
        <f t="shared" si="16"/>
        <v>34700</v>
      </c>
      <c r="N53" s="31">
        <f t="shared" si="17"/>
        <v>34700</v>
      </c>
      <c r="O53" s="26">
        <v>34795.879999999997</v>
      </c>
      <c r="P53" s="38"/>
      <c r="Q53" s="33">
        <f t="shared" si="18"/>
        <v>34795.879999999997</v>
      </c>
      <c r="R53" s="33">
        <f t="shared" si="19"/>
        <v>11795.879999999997</v>
      </c>
      <c r="S53" s="26">
        <v>-6790</v>
      </c>
      <c r="T53" s="34">
        <f t="shared" si="20"/>
        <v>16210</v>
      </c>
      <c r="U53" s="22">
        <f t="shared" si="7"/>
        <v>100.27631123919308</v>
      </c>
      <c r="V53" s="27">
        <f t="shared" si="4"/>
        <v>0</v>
      </c>
      <c r="W53" s="22">
        <f t="shared" si="21"/>
        <v>100</v>
      </c>
    </row>
    <row r="54" spans="1:23" s="24" customFormat="1" ht="41.25" customHeight="1" x14ac:dyDescent="0.25">
      <c r="A54" s="29" t="s">
        <v>109</v>
      </c>
      <c r="B54" s="101" t="s">
        <v>110</v>
      </c>
      <c r="C54" s="26">
        <v>532.30999999999995</v>
      </c>
      <c r="D54" s="26"/>
      <c r="E54" s="26"/>
      <c r="F54" s="26">
        <f t="shared" si="13"/>
        <v>0</v>
      </c>
      <c r="G54" s="26"/>
      <c r="H54" s="26">
        <f t="shared" si="14"/>
        <v>0</v>
      </c>
      <c r="I54" s="26"/>
      <c r="J54" s="26">
        <f t="shared" si="15"/>
        <v>0</v>
      </c>
      <c r="K54" s="26">
        <v>515</v>
      </c>
      <c r="L54" s="30">
        <f t="shared" si="24"/>
        <v>515</v>
      </c>
      <c r="M54" s="26">
        <f t="shared" si="16"/>
        <v>515</v>
      </c>
      <c r="N54" s="31">
        <f t="shared" si="17"/>
        <v>515</v>
      </c>
      <c r="O54" s="26">
        <v>532.30999999999995</v>
      </c>
      <c r="P54" s="38"/>
      <c r="Q54" s="33">
        <f t="shared" si="18"/>
        <v>532.30999999999995</v>
      </c>
      <c r="R54" s="33">
        <f t="shared" si="19"/>
        <v>532.30999999999995</v>
      </c>
      <c r="S54" s="26">
        <v>505</v>
      </c>
      <c r="T54" s="34">
        <f t="shared" si="20"/>
        <v>505</v>
      </c>
      <c r="U54" s="22">
        <f t="shared" si="7"/>
        <v>103.36116504854367</v>
      </c>
      <c r="V54" s="27">
        <f t="shared" si="4"/>
        <v>0</v>
      </c>
      <c r="W54" s="22">
        <f t="shared" si="21"/>
        <v>100</v>
      </c>
    </row>
    <row r="55" spans="1:23" s="24" customFormat="1" ht="28.5" customHeight="1" x14ac:dyDescent="0.25">
      <c r="A55" s="29" t="s">
        <v>111</v>
      </c>
      <c r="B55" s="101" t="s">
        <v>112</v>
      </c>
      <c r="C55" s="26">
        <v>13553.4</v>
      </c>
      <c r="D55" s="26">
        <v>16000</v>
      </c>
      <c r="E55" s="26"/>
      <c r="F55" s="26">
        <f t="shared" si="13"/>
        <v>16000</v>
      </c>
      <c r="G55" s="26"/>
      <c r="H55" s="26">
        <f t="shared" si="14"/>
        <v>16000</v>
      </c>
      <c r="I55" s="26"/>
      <c r="J55" s="26">
        <f t="shared" si="15"/>
        <v>16000</v>
      </c>
      <c r="K55" s="26">
        <v>-2485</v>
      </c>
      <c r="L55" s="30">
        <f t="shared" si="24"/>
        <v>-2485</v>
      </c>
      <c r="M55" s="26">
        <f t="shared" si="16"/>
        <v>13515</v>
      </c>
      <c r="N55" s="31">
        <f t="shared" si="17"/>
        <v>13515</v>
      </c>
      <c r="O55" s="26">
        <v>13553.4</v>
      </c>
      <c r="P55" s="38"/>
      <c r="Q55" s="33">
        <f t="shared" si="18"/>
        <v>13553.4</v>
      </c>
      <c r="R55" s="33">
        <f t="shared" si="19"/>
        <v>-2446.6000000000004</v>
      </c>
      <c r="S55" s="26">
        <f>-12550-2450</f>
        <v>-15000</v>
      </c>
      <c r="T55" s="34">
        <f t="shared" si="20"/>
        <v>1000</v>
      </c>
      <c r="U55" s="22">
        <f t="shared" si="7"/>
        <v>100.28412874583796</v>
      </c>
      <c r="V55" s="27">
        <f t="shared" si="4"/>
        <v>0</v>
      </c>
      <c r="W55" s="22">
        <f t="shared" si="21"/>
        <v>100</v>
      </c>
    </row>
    <row r="56" spans="1:23" s="24" customFormat="1" ht="27" customHeight="1" x14ac:dyDescent="0.25">
      <c r="A56" s="29" t="s">
        <v>113</v>
      </c>
      <c r="B56" s="101" t="s">
        <v>114</v>
      </c>
      <c r="C56" s="26">
        <v>442030.89</v>
      </c>
      <c r="D56" s="26">
        <v>127570</v>
      </c>
      <c r="E56" s="26"/>
      <c r="F56" s="26">
        <f t="shared" si="13"/>
        <v>127570</v>
      </c>
      <c r="G56" s="26"/>
      <c r="H56" s="26">
        <f t="shared" si="14"/>
        <v>127570</v>
      </c>
      <c r="I56" s="26"/>
      <c r="J56" s="26">
        <f t="shared" si="15"/>
        <v>127570</v>
      </c>
      <c r="K56" s="26">
        <v>307700</v>
      </c>
      <c r="L56" s="30">
        <f t="shared" si="24"/>
        <v>307700</v>
      </c>
      <c r="M56" s="26">
        <f t="shared" si="16"/>
        <v>435270</v>
      </c>
      <c r="N56" s="31">
        <f t="shared" si="17"/>
        <v>435270</v>
      </c>
      <c r="O56" s="26">
        <v>442030.89</v>
      </c>
      <c r="P56" s="38"/>
      <c r="Q56" s="33">
        <f t="shared" si="18"/>
        <v>442030.89</v>
      </c>
      <c r="R56" s="33">
        <f t="shared" si="19"/>
        <v>314460.89</v>
      </c>
      <c r="S56" s="26">
        <f>303000-2140</f>
        <v>300860</v>
      </c>
      <c r="T56" s="34">
        <f t="shared" si="20"/>
        <v>428430</v>
      </c>
      <c r="U56" s="22">
        <f t="shared" si="7"/>
        <v>101.5532634916259</v>
      </c>
      <c r="V56" s="27">
        <f t="shared" si="4"/>
        <v>0</v>
      </c>
      <c r="W56" s="22">
        <f t="shared" si="21"/>
        <v>100</v>
      </c>
    </row>
    <row r="57" spans="1:23" s="24" customFormat="1" ht="42.75" customHeight="1" x14ac:dyDescent="0.25">
      <c r="A57" s="37" t="s">
        <v>115</v>
      </c>
      <c r="B57" s="103" t="s">
        <v>116</v>
      </c>
      <c r="C57" s="35">
        <f t="shared" ref="C57:C59" si="64">C58</f>
        <v>375211.48</v>
      </c>
      <c r="D57" s="51">
        <f t="shared" ref="D57" si="65">D58</f>
        <v>375000</v>
      </c>
      <c r="E57" s="51"/>
      <c r="F57" s="26">
        <f t="shared" si="13"/>
        <v>375000</v>
      </c>
      <c r="G57" s="51"/>
      <c r="H57" s="26">
        <f t="shared" si="14"/>
        <v>375000</v>
      </c>
      <c r="I57" s="51"/>
      <c r="J57" s="35">
        <f t="shared" si="15"/>
        <v>375000</v>
      </c>
      <c r="K57" s="51">
        <f t="shared" ref="K57:T59" si="66">K58</f>
        <v>0</v>
      </c>
      <c r="L57" s="35">
        <f t="shared" si="66"/>
        <v>0</v>
      </c>
      <c r="M57" s="35">
        <f t="shared" si="66"/>
        <v>375000</v>
      </c>
      <c r="N57" s="35">
        <f t="shared" si="66"/>
        <v>375000</v>
      </c>
      <c r="O57" s="35">
        <f t="shared" si="66"/>
        <v>375211.48</v>
      </c>
      <c r="P57" s="52">
        <f t="shared" si="66"/>
        <v>132000</v>
      </c>
      <c r="Q57" s="51">
        <f t="shared" si="66"/>
        <v>507211.48</v>
      </c>
      <c r="R57" s="51">
        <f t="shared" si="66"/>
        <v>132211.47999999998</v>
      </c>
      <c r="S57" s="51">
        <f t="shared" si="66"/>
        <v>23000</v>
      </c>
      <c r="T57" s="53">
        <f t="shared" si="66"/>
        <v>398000</v>
      </c>
      <c r="U57" s="36">
        <f t="shared" si="7"/>
        <v>100.05639466666668</v>
      </c>
      <c r="V57" s="23">
        <f t="shared" si="4"/>
        <v>0</v>
      </c>
      <c r="W57" s="36">
        <f t="shared" si="21"/>
        <v>100</v>
      </c>
    </row>
    <row r="58" spans="1:23" s="24" customFormat="1" ht="27.75" customHeight="1" x14ac:dyDescent="0.25">
      <c r="A58" s="29" t="s">
        <v>117</v>
      </c>
      <c r="B58" s="105" t="s">
        <v>118</v>
      </c>
      <c r="C58" s="26">
        <f t="shared" si="64"/>
        <v>375211.48</v>
      </c>
      <c r="D58" s="31">
        <f t="shared" ref="D58" si="67">D60</f>
        <v>375000</v>
      </c>
      <c r="E58" s="31"/>
      <c r="F58" s="26">
        <f t="shared" si="13"/>
        <v>375000</v>
      </c>
      <c r="G58" s="31"/>
      <c r="H58" s="26">
        <f t="shared" si="14"/>
        <v>375000</v>
      </c>
      <c r="I58" s="31"/>
      <c r="J58" s="26">
        <f t="shared" si="15"/>
        <v>375000</v>
      </c>
      <c r="K58" s="31">
        <f t="shared" ref="K58" si="68">K60</f>
        <v>0</v>
      </c>
      <c r="L58" s="30">
        <f t="shared" si="24"/>
        <v>0</v>
      </c>
      <c r="M58" s="26">
        <f t="shared" si="66"/>
        <v>375000</v>
      </c>
      <c r="N58" s="26">
        <f t="shared" si="66"/>
        <v>375000</v>
      </c>
      <c r="O58" s="26">
        <f t="shared" si="66"/>
        <v>375211.48</v>
      </c>
      <c r="P58" s="54">
        <f t="shared" ref="P58:T58" si="69">P60</f>
        <v>132000</v>
      </c>
      <c r="Q58" s="31">
        <f t="shared" si="69"/>
        <v>507211.48</v>
      </c>
      <c r="R58" s="31">
        <f t="shared" si="69"/>
        <v>132211.47999999998</v>
      </c>
      <c r="S58" s="31">
        <f t="shared" si="69"/>
        <v>23000</v>
      </c>
      <c r="T58" s="55">
        <f t="shared" si="69"/>
        <v>398000</v>
      </c>
      <c r="U58" s="22">
        <f t="shared" si="7"/>
        <v>100.05639466666668</v>
      </c>
      <c r="V58" s="27">
        <f t="shared" si="4"/>
        <v>0</v>
      </c>
      <c r="W58" s="22">
        <f t="shared" si="21"/>
        <v>100</v>
      </c>
    </row>
    <row r="59" spans="1:23" s="24" customFormat="1" ht="29.25" customHeight="1" x14ac:dyDescent="0.25">
      <c r="A59" s="29" t="s">
        <v>119</v>
      </c>
      <c r="B59" s="101" t="s">
        <v>120</v>
      </c>
      <c r="C59" s="26">
        <f t="shared" si="64"/>
        <v>375211.48</v>
      </c>
      <c r="D59" s="31">
        <f>D60</f>
        <v>375000</v>
      </c>
      <c r="E59" s="31"/>
      <c r="F59" s="26">
        <f t="shared" si="13"/>
        <v>375000</v>
      </c>
      <c r="G59" s="31"/>
      <c r="H59" s="26">
        <f t="shared" si="14"/>
        <v>375000</v>
      </c>
      <c r="I59" s="31"/>
      <c r="J59" s="26">
        <f t="shared" si="15"/>
        <v>375000</v>
      </c>
      <c r="K59" s="31">
        <f t="shared" ref="K59" si="70">K60</f>
        <v>0</v>
      </c>
      <c r="L59" s="30">
        <f t="shared" si="24"/>
        <v>0</v>
      </c>
      <c r="M59" s="26">
        <f t="shared" si="66"/>
        <v>375000</v>
      </c>
      <c r="N59" s="26">
        <f t="shared" si="66"/>
        <v>375000</v>
      </c>
      <c r="O59" s="26">
        <f t="shared" si="66"/>
        <v>375211.48</v>
      </c>
      <c r="P59" s="54">
        <f t="shared" si="66"/>
        <v>132000</v>
      </c>
      <c r="Q59" s="31">
        <f t="shared" si="66"/>
        <v>507211.48</v>
      </c>
      <c r="R59" s="31">
        <f t="shared" si="66"/>
        <v>132211.47999999998</v>
      </c>
      <c r="S59" s="31">
        <f t="shared" si="66"/>
        <v>23000</v>
      </c>
      <c r="T59" s="55">
        <f t="shared" si="66"/>
        <v>398000</v>
      </c>
      <c r="U59" s="22">
        <f t="shared" si="7"/>
        <v>100.05639466666668</v>
      </c>
      <c r="V59" s="27">
        <f t="shared" si="4"/>
        <v>0</v>
      </c>
      <c r="W59" s="22">
        <f t="shared" si="21"/>
        <v>100</v>
      </c>
    </row>
    <row r="60" spans="1:23" s="24" customFormat="1" ht="29.25" customHeight="1" x14ac:dyDescent="0.25">
      <c r="A60" s="29" t="s">
        <v>121</v>
      </c>
      <c r="B60" s="101" t="s">
        <v>122</v>
      </c>
      <c r="C60" s="46">
        <v>375211.48</v>
      </c>
      <c r="D60" s="46">
        <v>375000</v>
      </c>
      <c r="E60" s="46"/>
      <c r="F60" s="26">
        <f t="shared" si="13"/>
        <v>375000</v>
      </c>
      <c r="G60" s="46"/>
      <c r="H60" s="26">
        <f t="shared" si="14"/>
        <v>375000</v>
      </c>
      <c r="I60" s="46"/>
      <c r="J60" s="26">
        <f t="shared" si="15"/>
        <v>375000</v>
      </c>
      <c r="K60" s="46">
        <v>0</v>
      </c>
      <c r="L60" s="30">
        <f t="shared" si="24"/>
        <v>0</v>
      </c>
      <c r="M60" s="26">
        <f t="shared" si="16"/>
        <v>375000</v>
      </c>
      <c r="N60" s="31">
        <f t="shared" si="17"/>
        <v>375000</v>
      </c>
      <c r="O60" s="46">
        <v>375211.48</v>
      </c>
      <c r="P60" s="56">
        <v>132000</v>
      </c>
      <c r="Q60" s="33">
        <f t="shared" si="18"/>
        <v>507211.48</v>
      </c>
      <c r="R60" s="33">
        <f t="shared" si="19"/>
        <v>132211.47999999998</v>
      </c>
      <c r="S60" s="46">
        <v>23000</v>
      </c>
      <c r="T60" s="34">
        <f t="shared" si="20"/>
        <v>398000</v>
      </c>
      <c r="U60" s="22">
        <f t="shared" si="7"/>
        <v>100.05639466666668</v>
      </c>
      <c r="V60" s="27">
        <f t="shared" si="4"/>
        <v>0</v>
      </c>
      <c r="W60" s="22">
        <f t="shared" si="21"/>
        <v>100</v>
      </c>
    </row>
    <row r="61" spans="1:23" s="24" customFormat="1" ht="38.25" customHeight="1" x14ac:dyDescent="0.25">
      <c r="A61" s="37" t="s">
        <v>123</v>
      </c>
      <c r="B61" s="103" t="s">
        <v>124</v>
      </c>
      <c r="C61" s="35">
        <f t="shared" ref="C61" si="71">C65</f>
        <v>390421.64</v>
      </c>
      <c r="D61" s="45">
        <f>D65</f>
        <v>260000</v>
      </c>
      <c r="E61" s="45"/>
      <c r="F61" s="26">
        <f t="shared" si="13"/>
        <v>260000</v>
      </c>
      <c r="G61" s="45"/>
      <c r="H61" s="26">
        <f t="shared" si="14"/>
        <v>260000</v>
      </c>
      <c r="I61" s="45"/>
      <c r="J61" s="35">
        <f t="shared" si="15"/>
        <v>260000</v>
      </c>
      <c r="K61" s="45">
        <f t="shared" ref="K61:T61" si="72">K65</f>
        <v>130100</v>
      </c>
      <c r="L61" s="35">
        <f t="shared" si="72"/>
        <v>130100</v>
      </c>
      <c r="M61" s="35">
        <f t="shared" si="72"/>
        <v>390100</v>
      </c>
      <c r="N61" s="35">
        <f t="shared" si="72"/>
        <v>390100</v>
      </c>
      <c r="O61" s="35">
        <f t="shared" si="72"/>
        <v>390421.64</v>
      </c>
      <c r="P61" s="57">
        <f t="shared" si="72"/>
        <v>22000</v>
      </c>
      <c r="Q61" s="45">
        <f t="shared" si="72"/>
        <v>412421.64</v>
      </c>
      <c r="R61" s="45">
        <f t="shared" si="72"/>
        <v>152421.63999999998</v>
      </c>
      <c r="S61" s="45">
        <f t="shared" si="72"/>
        <v>118000</v>
      </c>
      <c r="T61" s="58">
        <f t="shared" si="72"/>
        <v>378000</v>
      </c>
      <c r="U61" s="36">
        <f t="shared" si="7"/>
        <v>100.08245065367856</v>
      </c>
      <c r="V61" s="23">
        <f t="shared" si="4"/>
        <v>0</v>
      </c>
      <c r="W61" s="36">
        <f t="shared" si="21"/>
        <v>100</v>
      </c>
    </row>
    <row r="62" spans="1:23" s="24" customFormat="1" ht="118.5" customHeight="1" x14ac:dyDescent="0.25">
      <c r="A62" s="59" t="s">
        <v>125</v>
      </c>
      <c r="B62" s="101" t="s">
        <v>126</v>
      </c>
      <c r="C62" s="35"/>
      <c r="D62" s="45"/>
      <c r="E62" s="45"/>
      <c r="F62" s="26"/>
      <c r="G62" s="45"/>
      <c r="H62" s="26"/>
      <c r="I62" s="45"/>
      <c r="J62" s="35"/>
      <c r="K62" s="45"/>
      <c r="L62" s="30">
        <f t="shared" si="24"/>
        <v>0</v>
      </c>
      <c r="M62" s="35"/>
      <c r="N62" s="35"/>
      <c r="O62" s="35"/>
      <c r="P62" s="57"/>
      <c r="Q62" s="45"/>
      <c r="R62" s="45"/>
      <c r="S62" s="45"/>
      <c r="T62" s="58"/>
      <c r="U62" s="22"/>
      <c r="V62" s="27">
        <f t="shared" si="4"/>
        <v>0</v>
      </c>
      <c r="W62" s="22" t="e">
        <f t="shared" si="21"/>
        <v>#DIV/0!</v>
      </c>
    </row>
    <row r="63" spans="1:23" s="24" customFormat="1" ht="121.5" customHeight="1" x14ac:dyDescent="0.25">
      <c r="A63" s="11" t="s">
        <v>127</v>
      </c>
      <c r="B63" s="106" t="s">
        <v>128</v>
      </c>
      <c r="C63" s="35"/>
      <c r="D63" s="45"/>
      <c r="E63" s="45"/>
      <c r="F63" s="26"/>
      <c r="G63" s="45"/>
      <c r="H63" s="26"/>
      <c r="I63" s="45"/>
      <c r="J63" s="35"/>
      <c r="K63" s="45"/>
      <c r="L63" s="30">
        <f t="shared" si="24"/>
        <v>0</v>
      </c>
      <c r="M63" s="35"/>
      <c r="N63" s="35"/>
      <c r="O63" s="35"/>
      <c r="P63" s="57"/>
      <c r="Q63" s="45"/>
      <c r="R63" s="45"/>
      <c r="S63" s="45"/>
      <c r="T63" s="58"/>
      <c r="U63" s="22"/>
      <c r="V63" s="27">
        <f t="shared" si="4"/>
        <v>0</v>
      </c>
      <c r="W63" s="22" t="e">
        <f t="shared" si="21"/>
        <v>#DIV/0!</v>
      </c>
    </row>
    <row r="64" spans="1:23" s="24" customFormat="1" ht="118.5" customHeight="1" x14ac:dyDescent="0.25">
      <c r="A64" s="11" t="s">
        <v>129</v>
      </c>
      <c r="B64" s="106" t="s">
        <v>130</v>
      </c>
      <c r="C64" s="35"/>
      <c r="D64" s="45"/>
      <c r="E64" s="45"/>
      <c r="F64" s="26"/>
      <c r="G64" s="45"/>
      <c r="H64" s="26"/>
      <c r="I64" s="45"/>
      <c r="J64" s="35"/>
      <c r="K64" s="45"/>
      <c r="L64" s="30">
        <f t="shared" si="24"/>
        <v>0</v>
      </c>
      <c r="M64" s="35"/>
      <c r="N64" s="35"/>
      <c r="O64" s="35"/>
      <c r="P64" s="57"/>
      <c r="Q64" s="45"/>
      <c r="R64" s="45"/>
      <c r="S64" s="45"/>
      <c r="T64" s="58"/>
      <c r="U64" s="22"/>
      <c r="V64" s="27">
        <f t="shared" si="4"/>
        <v>0</v>
      </c>
      <c r="W64" s="22" t="e">
        <f t="shared" si="21"/>
        <v>#DIV/0!</v>
      </c>
    </row>
    <row r="65" spans="1:23" s="24" customFormat="1" ht="93.75" customHeight="1" x14ac:dyDescent="0.25">
      <c r="A65" s="29" t="s">
        <v>131</v>
      </c>
      <c r="B65" s="101" t="s">
        <v>132</v>
      </c>
      <c r="C65" s="26">
        <f t="shared" ref="C65" si="73">C66</f>
        <v>390421.64</v>
      </c>
      <c r="D65" s="30">
        <f t="shared" ref="D65" si="74">D66</f>
        <v>260000</v>
      </c>
      <c r="E65" s="30"/>
      <c r="F65" s="26">
        <f t="shared" si="13"/>
        <v>260000</v>
      </c>
      <c r="G65" s="30"/>
      <c r="H65" s="26">
        <f t="shared" si="14"/>
        <v>260000</v>
      </c>
      <c r="I65" s="30"/>
      <c r="J65" s="26">
        <f t="shared" si="15"/>
        <v>260000</v>
      </c>
      <c r="K65" s="30">
        <f t="shared" ref="K65:T65" si="75">K66</f>
        <v>130100</v>
      </c>
      <c r="L65" s="30">
        <f t="shared" si="24"/>
        <v>130100</v>
      </c>
      <c r="M65" s="26">
        <f t="shared" si="75"/>
        <v>390100</v>
      </c>
      <c r="N65" s="26">
        <f t="shared" si="75"/>
        <v>390100</v>
      </c>
      <c r="O65" s="26">
        <f t="shared" si="75"/>
        <v>390421.64</v>
      </c>
      <c r="P65" s="40">
        <f t="shared" si="75"/>
        <v>22000</v>
      </c>
      <c r="Q65" s="30">
        <f t="shared" si="75"/>
        <v>412421.64</v>
      </c>
      <c r="R65" s="30">
        <f t="shared" si="75"/>
        <v>152421.63999999998</v>
      </c>
      <c r="S65" s="30">
        <f t="shared" si="75"/>
        <v>118000</v>
      </c>
      <c r="T65" s="50">
        <f t="shared" si="75"/>
        <v>378000</v>
      </c>
      <c r="U65" s="22">
        <f t="shared" si="7"/>
        <v>100.08245065367856</v>
      </c>
      <c r="V65" s="27">
        <f t="shared" si="4"/>
        <v>0</v>
      </c>
      <c r="W65" s="22">
        <f t="shared" si="21"/>
        <v>100</v>
      </c>
    </row>
    <row r="66" spans="1:23" s="24" customFormat="1" ht="49.5" customHeight="1" x14ac:dyDescent="0.25">
      <c r="A66" s="29" t="s">
        <v>133</v>
      </c>
      <c r="B66" s="101" t="s">
        <v>134</v>
      </c>
      <c r="C66" s="26">
        <f>C67+C68</f>
        <v>390421.64</v>
      </c>
      <c r="D66" s="30">
        <f>D67+D68</f>
        <v>260000</v>
      </c>
      <c r="E66" s="30"/>
      <c r="F66" s="26">
        <f t="shared" si="13"/>
        <v>260000</v>
      </c>
      <c r="G66" s="30"/>
      <c r="H66" s="26">
        <f t="shared" si="14"/>
        <v>260000</v>
      </c>
      <c r="I66" s="30"/>
      <c r="J66" s="26">
        <f t="shared" si="15"/>
        <v>260000</v>
      </c>
      <c r="K66" s="30">
        <f t="shared" ref="K66" si="76">K67+K68</f>
        <v>130100</v>
      </c>
      <c r="L66" s="30">
        <f t="shared" si="24"/>
        <v>130100</v>
      </c>
      <c r="M66" s="26">
        <f>M67+M68</f>
        <v>390100</v>
      </c>
      <c r="N66" s="26">
        <f>N67+N68</f>
        <v>390100</v>
      </c>
      <c r="O66" s="26">
        <f>O67+O68</f>
        <v>390421.64</v>
      </c>
      <c r="P66" s="40">
        <f t="shared" ref="P66:T66" si="77">P67+P68</f>
        <v>22000</v>
      </c>
      <c r="Q66" s="30">
        <f t="shared" si="77"/>
        <v>412421.64</v>
      </c>
      <c r="R66" s="30">
        <f t="shared" si="77"/>
        <v>152421.63999999998</v>
      </c>
      <c r="S66" s="30">
        <f t="shared" si="77"/>
        <v>118000</v>
      </c>
      <c r="T66" s="50">
        <f t="shared" si="77"/>
        <v>378000</v>
      </c>
      <c r="U66" s="22">
        <f t="shared" si="7"/>
        <v>100.08245065367856</v>
      </c>
      <c r="V66" s="27">
        <f t="shared" si="4"/>
        <v>0</v>
      </c>
      <c r="W66" s="22">
        <f t="shared" si="21"/>
        <v>100</v>
      </c>
    </row>
    <row r="67" spans="1:23" s="24" customFormat="1" ht="57" customHeight="1" x14ac:dyDescent="0.25">
      <c r="A67" s="29" t="s">
        <v>135</v>
      </c>
      <c r="B67" s="101" t="s">
        <v>136</v>
      </c>
      <c r="C67" s="30">
        <v>141265.01999999999</v>
      </c>
      <c r="D67" s="30">
        <v>20000</v>
      </c>
      <c r="E67" s="30"/>
      <c r="F67" s="26">
        <f t="shared" si="13"/>
        <v>20000</v>
      </c>
      <c r="G67" s="30"/>
      <c r="H67" s="26">
        <f t="shared" si="14"/>
        <v>20000</v>
      </c>
      <c r="I67" s="30"/>
      <c r="J67" s="26">
        <f t="shared" si="15"/>
        <v>20000</v>
      </c>
      <c r="K67" s="30">
        <v>121000</v>
      </c>
      <c r="L67" s="30">
        <f t="shared" si="24"/>
        <v>121000</v>
      </c>
      <c r="M67" s="26">
        <f t="shared" si="16"/>
        <v>141000</v>
      </c>
      <c r="N67" s="31">
        <f t="shared" si="17"/>
        <v>141000</v>
      </c>
      <c r="O67" s="30">
        <v>141265.01999999999</v>
      </c>
      <c r="P67" s="40">
        <v>14500</v>
      </c>
      <c r="Q67" s="33">
        <f t="shared" si="18"/>
        <v>155765.01999999999</v>
      </c>
      <c r="R67" s="33">
        <f t="shared" si="19"/>
        <v>135765.01999999999</v>
      </c>
      <c r="S67" s="30">
        <v>112000</v>
      </c>
      <c r="T67" s="34">
        <f t="shared" si="20"/>
        <v>132000</v>
      </c>
      <c r="U67" s="22">
        <f t="shared" si="7"/>
        <v>100.18795744680851</v>
      </c>
      <c r="V67" s="27">
        <f t="shared" si="4"/>
        <v>0</v>
      </c>
      <c r="W67" s="22">
        <f t="shared" si="21"/>
        <v>100</v>
      </c>
    </row>
    <row r="68" spans="1:23" s="24" customFormat="1" ht="63" customHeight="1" x14ac:dyDescent="0.25">
      <c r="A68" s="29" t="s">
        <v>137</v>
      </c>
      <c r="B68" s="101" t="s">
        <v>138</v>
      </c>
      <c r="C68" s="30">
        <v>249156.62</v>
      </c>
      <c r="D68" s="30">
        <v>240000</v>
      </c>
      <c r="E68" s="30"/>
      <c r="F68" s="26">
        <f t="shared" si="13"/>
        <v>240000</v>
      </c>
      <c r="G68" s="30"/>
      <c r="H68" s="26">
        <f t="shared" si="14"/>
        <v>240000</v>
      </c>
      <c r="I68" s="30"/>
      <c r="J68" s="26">
        <f t="shared" si="15"/>
        <v>240000</v>
      </c>
      <c r="K68" s="30">
        <v>9100</v>
      </c>
      <c r="L68" s="30">
        <f t="shared" si="24"/>
        <v>9100</v>
      </c>
      <c r="M68" s="26">
        <f t="shared" si="16"/>
        <v>249100</v>
      </c>
      <c r="N68" s="31">
        <f t="shared" si="17"/>
        <v>249100</v>
      </c>
      <c r="O68" s="30">
        <v>249156.62</v>
      </c>
      <c r="P68" s="40">
        <v>7500</v>
      </c>
      <c r="Q68" s="33">
        <f t="shared" si="18"/>
        <v>256656.62</v>
      </c>
      <c r="R68" s="33">
        <f t="shared" si="19"/>
        <v>16656.619999999995</v>
      </c>
      <c r="S68" s="30">
        <v>6000</v>
      </c>
      <c r="T68" s="34">
        <f t="shared" si="20"/>
        <v>246000</v>
      </c>
      <c r="U68" s="22">
        <f t="shared" si="7"/>
        <v>100.02272982737857</v>
      </c>
      <c r="V68" s="27">
        <f t="shared" si="4"/>
        <v>0</v>
      </c>
      <c r="W68" s="22">
        <f t="shared" si="21"/>
        <v>100</v>
      </c>
    </row>
    <row r="69" spans="1:23" s="24" customFormat="1" ht="30.75" customHeight="1" x14ac:dyDescent="0.25">
      <c r="A69" s="37" t="s">
        <v>139</v>
      </c>
      <c r="B69" s="103" t="s">
        <v>140</v>
      </c>
      <c r="C69" s="35">
        <f>C70+C74+C73+C80+C82+C83+C85+C86</f>
        <v>670793.11</v>
      </c>
      <c r="D69" s="35">
        <f>D70+D73+D80+D82+D85+D86</f>
        <v>525000</v>
      </c>
      <c r="E69" s="35"/>
      <c r="F69" s="26">
        <f t="shared" si="13"/>
        <v>525000</v>
      </c>
      <c r="G69" s="35"/>
      <c r="H69" s="26">
        <f t="shared" si="14"/>
        <v>525000</v>
      </c>
      <c r="I69" s="35"/>
      <c r="J69" s="35">
        <f>J70+J74+J73+J80+J82+J85+J86</f>
        <v>525000</v>
      </c>
      <c r="K69" s="35">
        <f>K70+K74+K73+K80+K82+K83+K85+K86</f>
        <v>143080</v>
      </c>
      <c r="L69" s="35">
        <f>L70+L74+L73+L80+L82+L83+L85+L86</f>
        <v>143080</v>
      </c>
      <c r="M69" s="35">
        <f>M70+M74+M73+M80+M82+M83+M85+M86</f>
        <v>668080</v>
      </c>
      <c r="N69" s="35">
        <f>N70+N74+N73+N80+N82+N83+N85+N86</f>
        <v>668080</v>
      </c>
      <c r="O69" s="35">
        <f>O70+O74+O73+O80+O82+O83+O85+O86</f>
        <v>670793.11</v>
      </c>
      <c r="P69" s="60">
        <f>P70+P74+P73+P80+P82+P85+P86</f>
        <v>19850</v>
      </c>
      <c r="Q69" s="35">
        <f>Q70+Q74+Q73+Q80+Q82+Q85+Q86</f>
        <v>684643.11</v>
      </c>
      <c r="R69" s="35">
        <f>R70+R74+R73+R80+R82+R85+R86</f>
        <v>159643.10999999999</v>
      </c>
      <c r="S69" s="35">
        <f>S70+S74+S73+S80+S82+S85+S86</f>
        <v>95230</v>
      </c>
      <c r="T69" s="61">
        <f>T70+T74+T73+T80+T82+T85+T86</f>
        <v>620230</v>
      </c>
      <c r="U69" s="36">
        <f t="shared" si="7"/>
        <v>100.40610555622081</v>
      </c>
      <c r="V69" s="23">
        <f t="shared" si="4"/>
        <v>0</v>
      </c>
      <c r="W69" s="36">
        <f t="shared" si="21"/>
        <v>100</v>
      </c>
    </row>
    <row r="70" spans="1:23" s="24" customFormat="1" ht="36" customHeight="1" x14ac:dyDescent="0.25">
      <c r="A70" s="29" t="s">
        <v>141</v>
      </c>
      <c r="B70" s="101" t="s">
        <v>142</v>
      </c>
      <c r="C70" s="26">
        <f t="shared" ref="C70" si="78">C71+C72</f>
        <v>19305.64</v>
      </c>
      <c r="D70" s="30">
        <f>D71+D72</f>
        <v>5000</v>
      </c>
      <c r="E70" s="30"/>
      <c r="F70" s="26">
        <f t="shared" si="13"/>
        <v>5000</v>
      </c>
      <c r="G70" s="30"/>
      <c r="H70" s="26">
        <f t="shared" si="14"/>
        <v>5000</v>
      </c>
      <c r="I70" s="30"/>
      <c r="J70" s="26">
        <f t="shared" si="15"/>
        <v>5000</v>
      </c>
      <c r="K70" s="30">
        <f t="shared" ref="K70" si="79">K71+K72</f>
        <v>14300</v>
      </c>
      <c r="L70" s="30">
        <f t="shared" si="24"/>
        <v>14300</v>
      </c>
      <c r="M70" s="26">
        <f>M71+M72</f>
        <v>19300</v>
      </c>
      <c r="N70" s="26">
        <f t="shared" ref="N70:T70" si="80">N71+N72</f>
        <v>19300</v>
      </c>
      <c r="O70" s="26">
        <f t="shared" si="80"/>
        <v>19305.64</v>
      </c>
      <c r="P70" s="26">
        <f t="shared" si="80"/>
        <v>0</v>
      </c>
      <c r="Q70" s="26">
        <f t="shared" si="80"/>
        <v>19305.64</v>
      </c>
      <c r="R70" s="26">
        <f t="shared" si="80"/>
        <v>14305.64</v>
      </c>
      <c r="S70" s="26">
        <f t="shared" si="80"/>
        <v>13030</v>
      </c>
      <c r="T70" s="26">
        <f t="shared" si="80"/>
        <v>18030</v>
      </c>
      <c r="U70" s="22">
        <f t="shared" si="7"/>
        <v>100.02922279792745</v>
      </c>
      <c r="V70" s="27">
        <f t="shared" si="4"/>
        <v>0</v>
      </c>
      <c r="W70" s="22">
        <f t="shared" si="21"/>
        <v>100</v>
      </c>
    </row>
    <row r="71" spans="1:23" s="24" customFormat="1" ht="92.25" customHeight="1" x14ac:dyDescent="0.25">
      <c r="A71" s="29" t="s">
        <v>143</v>
      </c>
      <c r="B71" s="101" t="s">
        <v>144</v>
      </c>
      <c r="C71" s="30">
        <v>16255.64</v>
      </c>
      <c r="D71" s="30">
        <v>4000</v>
      </c>
      <c r="E71" s="30"/>
      <c r="F71" s="26">
        <f t="shared" si="13"/>
        <v>4000</v>
      </c>
      <c r="G71" s="30"/>
      <c r="H71" s="26">
        <f t="shared" si="14"/>
        <v>4000</v>
      </c>
      <c r="I71" s="30"/>
      <c r="J71" s="26">
        <f t="shared" si="15"/>
        <v>4000</v>
      </c>
      <c r="K71" s="30">
        <v>12250</v>
      </c>
      <c r="L71" s="30">
        <f t="shared" si="24"/>
        <v>12250</v>
      </c>
      <c r="M71" s="26">
        <f t="shared" si="16"/>
        <v>16250</v>
      </c>
      <c r="N71" s="31">
        <f t="shared" si="17"/>
        <v>16250</v>
      </c>
      <c r="O71" s="30">
        <v>16255.64</v>
      </c>
      <c r="P71" s="40"/>
      <c r="Q71" s="33">
        <f t="shared" si="18"/>
        <v>16255.64</v>
      </c>
      <c r="R71" s="33">
        <f t="shared" si="19"/>
        <v>12255.64</v>
      </c>
      <c r="S71" s="30">
        <v>11380</v>
      </c>
      <c r="T71" s="34">
        <f t="shared" si="20"/>
        <v>15380</v>
      </c>
      <c r="U71" s="22">
        <f t="shared" si="7"/>
        <v>100.03470769230769</v>
      </c>
      <c r="V71" s="27">
        <f t="shared" ref="V71:V134" si="81">O71-C71</f>
        <v>0</v>
      </c>
      <c r="W71" s="22">
        <f t="shared" si="21"/>
        <v>100</v>
      </c>
    </row>
    <row r="72" spans="1:23" s="24" customFormat="1" ht="72.75" customHeight="1" x14ac:dyDescent="0.25">
      <c r="A72" s="29" t="s">
        <v>145</v>
      </c>
      <c r="B72" s="101" t="s">
        <v>146</v>
      </c>
      <c r="C72" s="30">
        <v>3050</v>
      </c>
      <c r="D72" s="30">
        <v>1000</v>
      </c>
      <c r="E72" s="30"/>
      <c r="F72" s="26">
        <f t="shared" si="13"/>
        <v>1000</v>
      </c>
      <c r="G72" s="30"/>
      <c r="H72" s="26">
        <f t="shared" si="14"/>
        <v>1000</v>
      </c>
      <c r="I72" s="30"/>
      <c r="J72" s="26">
        <f t="shared" si="15"/>
        <v>1000</v>
      </c>
      <c r="K72" s="30">
        <v>2050</v>
      </c>
      <c r="L72" s="30">
        <f t="shared" si="24"/>
        <v>2050</v>
      </c>
      <c r="M72" s="26">
        <f t="shared" si="16"/>
        <v>3050</v>
      </c>
      <c r="N72" s="31">
        <f t="shared" si="17"/>
        <v>3050</v>
      </c>
      <c r="O72" s="30">
        <v>3050</v>
      </c>
      <c r="P72" s="40"/>
      <c r="Q72" s="33">
        <f t="shared" si="18"/>
        <v>3050</v>
      </c>
      <c r="R72" s="33">
        <f t="shared" si="19"/>
        <v>2050</v>
      </c>
      <c r="S72" s="30">
        <v>1650</v>
      </c>
      <c r="T72" s="34">
        <f t="shared" si="20"/>
        <v>2650</v>
      </c>
      <c r="U72" s="22">
        <f t="shared" si="7"/>
        <v>100</v>
      </c>
      <c r="V72" s="27">
        <f t="shared" si="81"/>
        <v>0</v>
      </c>
      <c r="W72" s="22"/>
    </row>
    <row r="73" spans="1:23" s="24" customFormat="1" ht="73.5" customHeight="1" x14ac:dyDescent="0.25">
      <c r="A73" s="29" t="s">
        <v>147</v>
      </c>
      <c r="B73" s="101" t="s">
        <v>148</v>
      </c>
      <c r="C73" s="46"/>
      <c r="D73" s="46">
        <v>20000</v>
      </c>
      <c r="E73" s="46"/>
      <c r="F73" s="26">
        <f>D73+E73</f>
        <v>20000</v>
      </c>
      <c r="G73" s="46"/>
      <c r="H73" s="26">
        <f>F73+G73</f>
        <v>20000</v>
      </c>
      <c r="I73" s="46"/>
      <c r="J73" s="26">
        <f>H73+I73</f>
        <v>20000</v>
      </c>
      <c r="K73" s="46">
        <v>-20000</v>
      </c>
      <c r="L73" s="30">
        <f t="shared" si="24"/>
        <v>-20000</v>
      </c>
      <c r="M73" s="26">
        <f>J73+K73</f>
        <v>0</v>
      </c>
      <c r="N73" s="31">
        <f>M73</f>
        <v>0</v>
      </c>
      <c r="O73" s="46"/>
      <c r="P73" s="56"/>
      <c r="Q73" s="33">
        <f>O73+P73</f>
        <v>0</v>
      </c>
      <c r="R73" s="33">
        <f>Q73-J73</f>
        <v>-20000</v>
      </c>
      <c r="S73" s="46">
        <v>-20000</v>
      </c>
      <c r="T73" s="34">
        <f>J73+S73</f>
        <v>0</v>
      </c>
      <c r="U73" s="22"/>
      <c r="V73" s="27">
        <f t="shared" si="81"/>
        <v>0</v>
      </c>
      <c r="W73" s="22" t="e">
        <f t="shared" si="21"/>
        <v>#DIV/0!</v>
      </c>
    </row>
    <row r="74" spans="1:23" s="24" customFormat="1" ht="86.25" customHeight="1" x14ac:dyDescent="0.25">
      <c r="A74" s="29" t="s">
        <v>149</v>
      </c>
      <c r="B74" s="101" t="s">
        <v>150</v>
      </c>
      <c r="C74" s="26">
        <f>C75</f>
        <v>20514.849999999999</v>
      </c>
      <c r="D74" s="26">
        <f t="shared" ref="D74:K74" si="82">D75</f>
        <v>0</v>
      </c>
      <c r="E74" s="26">
        <f t="shared" si="82"/>
        <v>0</v>
      </c>
      <c r="F74" s="26">
        <f t="shared" si="82"/>
        <v>0</v>
      </c>
      <c r="G74" s="26">
        <f t="shared" si="82"/>
        <v>0</v>
      </c>
      <c r="H74" s="26">
        <f t="shared" si="82"/>
        <v>0</v>
      </c>
      <c r="I74" s="26">
        <f t="shared" si="82"/>
        <v>0</v>
      </c>
      <c r="J74" s="26">
        <f t="shared" si="82"/>
        <v>0</v>
      </c>
      <c r="K74" s="26">
        <f t="shared" si="82"/>
        <v>20500</v>
      </c>
      <c r="L74" s="30">
        <f t="shared" si="24"/>
        <v>20500</v>
      </c>
      <c r="M74" s="26">
        <f>M75</f>
        <v>20500</v>
      </c>
      <c r="N74" s="26">
        <f>N75</f>
        <v>20500</v>
      </c>
      <c r="O74" s="26">
        <f>O75</f>
        <v>20514.849999999999</v>
      </c>
      <c r="P74" s="40"/>
      <c r="Q74" s="33">
        <f t="shared" si="18"/>
        <v>20514.849999999999</v>
      </c>
      <c r="R74" s="33">
        <f t="shared" si="19"/>
        <v>20514.849999999999</v>
      </c>
      <c r="S74" s="30">
        <v>15000</v>
      </c>
      <c r="T74" s="34">
        <f t="shared" si="20"/>
        <v>15000</v>
      </c>
      <c r="U74" s="22">
        <f t="shared" si="7"/>
        <v>100.07243902439025</v>
      </c>
      <c r="V74" s="27">
        <f t="shared" si="81"/>
        <v>0</v>
      </c>
      <c r="W74" s="62">
        <f t="shared" si="21"/>
        <v>100</v>
      </c>
    </row>
    <row r="75" spans="1:23" s="24" customFormat="1" ht="74.25" customHeight="1" x14ac:dyDescent="0.25">
      <c r="A75" s="29" t="s">
        <v>151</v>
      </c>
      <c r="B75" s="101" t="s">
        <v>152</v>
      </c>
      <c r="C75" s="30">
        <v>20514.849999999999</v>
      </c>
      <c r="D75" s="30"/>
      <c r="E75" s="30"/>
      <c r="F75" s="26"/>
      <c r="G75" s="30"/>
      <c r="H75" s="26"/>
      <c r="I75" s="30"/>
      <c r="J75" s="26"/>
      <c r="K75" s="30">
        <v>20500</v>
      </c>
      <c r="L75" s="30">
        <f t="shared" si="24"/>
        <v>20500</v>
      </c>
      <c r="M75" s="26">
        <f>J75+K75</f>
        <v>20500</v>
      </c>
      <c r="N75" s="31">
        <f t="shared" ref="N75:N147" si="83">M75</f>
        <v>20500</v>
      </c>
      <c r="O75" s="30">
        <v>20514.849999999999</v>
      </c>
      <c r="P75" s="40"/>
      <c r="Q75" s="33">
        <f t="shared" si="18"/>
        <v>20514.849999999999</v>
      </c>
      <c r="R75" s="33">
        <f t="shared" si="19"/>
        <v>20514.849999999999</v>
      </c>
      <c r="S75" s="30"/>
      <c r="T75" s="34">
        <f t="shared" si="20"/>
        <v>0</v>
      </c>
      <c r="U75" s="22">
        <f t="shared" si="7"/>
        <v>100.07243902439025</v>
      </c>
      <c r="V75" s="27">
        <f t="shared" si="81"/>
        <v>0</v>
      </c>
      <c r="W75" s="22"/>
    </row>
    <row r="76" spans="1:23" s="24" customFormat="1" ht="62.25" customHeight="1" x14ac:dyDescent="0.25">
      <c r="A76" s="11" t="s">
        <v>153</v>
      </c>
      <c r="B76" s="106" t="s">
        <v>154</v>
      </c>
      <c r="C76" s="46"/>
      <c r="D76" s="46"/>
      <c r="E76" s="46"/>
      <c r="F76" s="26"/>
      <c r="G76" s="46"/>
      <c r="H76" s="26"/>
      <c r="I76" s="46"/>
      <c r="J76" s="26"/>
      <c r="K76" s="46"/>
      <c r="L76" s="30">
        <f t="shared" si="24"/>
        <v>0</v>
      </c>
      <c r="M76" s="26"/>
      <c r="N76" s="31"/>
      <c r="O76" s="46"/>
      <c r="P76" s="56"/>
      <c r="Q76" s="33"/>
      <c r="R76" s="33"/>
      <c r="S76" s="46"/>
      <c r="T76" s="34"/>
      <c r="U76" s="22"/>
      <c r="V76" s="27">
        <f t="shared" si="81"/>
        <v>0</v>
      </c>
      <c r="W76" s="22" t="e">
        <f t="shared" ref="W76:W139" si="84">O76/C76*100</f>
        <v>#DIV/0!</v>
      </c>
    </row>
    <row r="77" spans="1:23" s="24" customFormat="1" ht="27.75" customHeight="1" x14ac:dyDescent="0.25">
      <c r="A77" s="63" t="s">
        <v>155</v>
      </c>
      <c r="B77" s="107" t="s">
        <v>156</v>
      </c>
      <c r="C77" s="46"/>
      <c r="D77" s="46"/>
      <c r="E77" s="46"/>
      <c r="F77" s="26"/>
      <c r="G77" s="46"/>
      <c r="H77" s="26"/>
      <c r="I77" s="46"/>
      <c r="J77" s="26"/>
      <c r="K77" s="46"/>
      <c r="L77" s="30">
        <f t="shared" si="24"/>
        <v>0</v>
      </c>
      <c r="M77" s="26"/>
      <c r="N77" s="31"/>
      <c r="O77" s="46"/>
      <c r="P77" s="56"/>
      <c r="Q77" s="33"/>
      <c r="R77" s="33"/>
      <c r="S77" s="46"/>
      <c r="T77" s="34"/>
      <c r="U77" s="22"/>
      <c r="V77" s="27">
        <f t="shared" si="81"/>
        <v>0</v>
      </c>
      <c r="W77" s="22" t="e">
        <f t="shared" si="84"/>
        <v>#DIV/0!</v>
      </c>
    </row>
    <row r="78" spans="1:23" s="24" customFormat="1" ht="64.5" customHeight="1" x14ac:dyDescent="0.25">
      <c r="A78" s="11" t="s">
        <v>157</v>
      </c>
      <c r="B78" s="106" t="s">
        <v>158</v>
      </c>
      <c r="C78" s="46"/>
      <c r="D78" s="46"/>
      <c r="E78" s="46"/>
      <c r="F78" s="26"/>
      <c r="G78" s="46"/>
      <c r="H78" s="26"/>
      <c r="I78" s="46"/>
      <c r="J78" s="26"/>
      <c r="K78" s="46"/>
      <c r="L78" s="30">
        <f t="shared" ref="L78:L141" si="85">M78-D78</f>
        <v>0</v>
      </c>
      <c r="M78" s="26"/>
      <c r="N78" s="31"/>
      <c r="O78" s="46"/>
      <c r="P78" s="56"/>
      <c r="Q78" s="33"/>
      <c r="R78" s="33"/>
      <c r="S78" s="46"/>
      <c r="T78" s="34"/>
      <c r="U78" s="22"/>
      <c r="V78" s="27">
        <f t="shared" si="81"/>
        <v>0</v>
      </c>
      <c r="W78" s="22" t="e">
        <f t="shared" si="84"/>
        <v>#DIV/0!</v>
      </c>
    </row>
    <row r="79" spans="1:23" s="24" customFormat="1" ht="92.25" customHeight="1" x14ac:dyDescent="0.25">
      <c r="A79" s="11" t="s">
        <v>159</v>
      </c>
      <c r="B79" s="106" t="s">
        <v>160</v>
      </c>
      <c r="C79" s="46"/>
      <c r="D79" s="46"/>
      <c r="E79" s="46"/>
      <c r="F79" s="26"/>
      <c r="G79" s="46"/>
      <c r="H79" s="26"/>
      <c r="I79" s="46"/>
      <c r="J79" s="26"/>
      <c r="K79" s="46"/>
      <c r="L79" s="30">
        <f t="shared" si="85"/>
        <v>0</v>
      </c>
      <c r="M79" s="26"/>
      <c r="N79" s="31"/>
      <c r="O79" s="46"/>
      <c r="P79" s="56"/>
      <c r="Q79" s="33"/>
      <c r="R79" s="33"/>
      <c r="S79" s="46"/>
      <c r="T79" s="34"/>
      <c r="U79" s="22"/>
      <c r="V79" s="27">
        <f t="shared" si="81"/>
        <v>0</v>
      </c>
      <c r="W79" s="22" t="e">
        <f t="shared" si="84"/>
        <v>#DIV/0!</v>
      </c>
    </row>
    <row r="80" spans="1:23" s="24" customFormat="1" ht="144" customHeight="1" x14ac:dyDescent="0.25">
      <c r="A80" s="29" t="s">
        <v>161</v>
      </c>
      <c r="B80" s="102" t="s">
        <v>162</v>
      </c>
      <c r="C80" s="26">
        <f>C81</f>
        <v>75000</v>
      </c>
      <c r="D80" s="30">
        <f t="shared" ref="D80" si="86">D81</f>
        <v>50000</v>
      </c>
      <c r="E80" s="30"/>
      <c r="F80" s="26">
        <f t="shared" si="13"/>
        <v>50000</v>
      </c>
      <c r="G80" s="30"/>
      <c r="H80" s="26">
        <f t="shared" si="14"/>
        <v>50000</v>
      </c>
      <c r="I80" s="30"/>
      <c r="J80" s="26">
        <f t="shared" si="15"/>
        <v>50000</v>
      </c>
      <c r="K80" s="30">
        <f t="shared" ref="K80:T80" si="87">K81</f>
        <v>25000</v>
      </c>
      <c r="L80" s="30">
        <f t="shared" si="85"/>
        <v>25000</v>
      </c>
      <c r="M80" s="26">
        <f>M81</f>
        <v>75000</v>
      </c>
      <c r="N80" s="26">
        <f>N81</f>
        <v>75000</v>
      </c>
      <c r="O80" s="26">
        <f>O81</f>
        <v>75000</v>
      </c>
      <c r="P80" s="40">
        <f t="shared" si="87"/>
        <v>0</v>
      </c>
      <c r="Q80" s="30">
        <f t="shared" si="87"/>
        <v>75000</v>
      </c>
      <c r="R80" s="30">
        <f t="shared" si="87"/>
        <v>25000</v>
      </c>
      <c r="S80" s="30">
        <f t="shared" si="87"/>
        <v>20000</v>
      </c>
      <c r="T80" s="50">
        <f t="shared" si="87"/>
        <v>70000</v>
      </c>
      <c r="U80" s="22">
        <f t="shared" ref="U80:U149" si="88">O80/M80*100</f>
        <v>100</v>
      </c>
      <c r="V80" s="27">
        <f t="shared" si="81"/>
        <v>0</v>
      </c>
      <c r="W80" s="22">
        <f t="shared" si="84"/>
        <v>100</v>
      </c>
    </row>
    <row r="81" spans="1:23" s="24" customFormat="1" ht="29.25" customHeight="1" x14ac:dyDescent="0.25">
      <c r="A81" s="29" t="s">
        <v>163</v>
      </c>
      <c r="B81" s="101" t="s">
        <v>164</v>
      </c>
      <c r="C81" s="30">
        <v>75000</v>
      </c>
      <c r="D81" s="30">
        <v>50000</v>
      </c>
      <c r="E81" s="30"/>
      <c r="F81" s="26">
        <f t="shared" si="13"/>
        <v>50000</v>
      </c>
      <c r="G81" s="30"/>
      <c r="H81" s="26">
        <f t="shared" si="14"/>
        <v>50000</v>
      </c>
      <c r="I81" s="30"/>
      <c r="J81" s="26">
        <f t="shared" si="15"/>
        <v>50000</v>
      </c>
      <c r="K81" s="30">
        <v>25000</v>
      </c>
      <c r="L81" s="30">
        <f t="shared" si="85"/>
        <v>25000</v>
      </c>
      <c r="M81" s="26">
        <f t="shared" si="16"/>
        <v>75000</v>
      </c>
      <c r="N81" s="31">
        <f t="shared" si="83"/>
        <v>75000</v>
      </c>
      <c r="O81" s="30">
        <v>75000</v>
      </c>
      <c r="P81" s="40"/>
      <c r="Q81" s="33">
        <f t="shared" si="18"/>
        <v>75000</v>
      </c>
      <c r="R81" s="33">
        <f t="shared" si="19"/>
        <v>25000</v>
      </c>
      <c r="S81" s="30">
        <v>20000</v>
      </c>
      <c r="T81" s="34">
        <f t="shared" si="20"/>
        <v>70000</v>
      </c>
      <c r="U81" s="22">
        <f t="shared" si="88"/>
        <v>100</v>
      </c>
      <c r="V81" s="27">
        <f t="shared" si="81"/>
        <v>0</v>
      </c>
      <c r="W81" s="22">
        <f t="shared" si="84"/>
        <v>100</v>
      </c>
    </row>
    <row r="82" spans="1:23" s="24" customFormat="1" ht="74.25" customHeight="1" x14ac:dyDescent="0.25">
      <c r="A82" s="29" t="s">
        <v>165</v>
      </c>
      <c r="B82" s="101" t="s">
        <v>166</v>
      </c>
      <c r="C82" s="30">
        <v>103750</v>
      </c>
      <c r="D82" s="30">
        <v>70000</v>
      </c>
      <c r="E82" s="30"/>
      <c r="F82" s="26">
        <f t="shared" si="13"/>
        <v>70000</v>
      </c>
      <c r="G82" s="30"/>
      <c r="H82" s="26">
        <f t="shared" si="14"/>
        <v>70000</v>
      </c>
      <c r="I82" s="30"/>
      <c r="J82" s="26">
        <f t="shared" si="15"/>
        <v>70000</v>
      </c>
      <c r="K82" s="30">
        <v>33700</v>
      </c>
      <c r="L82" s="30">
        <f t="shared" si="85"/>
        <v>33700</v>
      </c>
      <c r="M82" s="26">
        <f t="shared" si="16"/>
        <v>103700</v>
      </c>
      <c r="N82" s="31">
        <f t="shared" si="83"/>
        <v>103700</v>
      </c>
      <c r="O82" s="30">
        <v>103750</v>
      </c>
      <c r="P82" s="40">
        <v>4750</v>
      </c>
      <c r="Q82" s="33">
        <f t="shared" si="18"/>
        <v>108500</v>
      </c>
      <c r="R82" s="33">
        <f t="shared" si="19"/>
        <v>38500</v>
      </c>
      <c r="S82" s="30">
        <v>28500</v>
      </c>
      <c r="T82" s="34">
        <f t="shared" si="20"/>
        <v>98500</v>
      </c>
      <c r="U82" s="22">
        <f t="shared" si="88"/>
        <v>100.04821600771456</v>
      </c>
      <c r="V82" s="27">
        <f t="shared" si="81"/>
        <v>0</v>
      </c>
      <c r="W82" s="22">
        <f t="shared" si="84"/>
        <v>100</v>
      </c>
    </row>
    <row r="83" spans="1:23" s="24" customFormat="1" ht="75" customHeight="1" x14ac:dyDescent="0.25">
      <c r="A83" s="29" t="s">
        <v>167</v>
      </c>
      <c r="B83" s="101" t="s">
        <v>168</v>
      </c>
      <c r="C83" s="30">
        <f>C84</f>
        <v>6000</v>
      </c>
      <c r="D83" s="30">
        <f t="shared" ref="D83:K83" si="89">D84</f>
        <v>0</v>
      </c>
      <c r="E83" s="30">
        <f t="shared" si="89"/>
        <v>0</v>
      </c>
      <c r="F83" s="30">
        <f t="shared" si="89"/>
        <v>0</v>
      </c>
      <c r="G83" s="30">
        <f t="shared" si="89"/>
        <v>0</v>
      </c>
      <c r="H83" s="30">
        <f t="shared" si="89"/>
        <v>0</v>
      </c>
      <c r="I83" s="30">
        <f t="shared" si="89"/>
        <v>0</v>
      </c>
      <c r="J83" s="30">
        <f t="shared" si="89"/>
        <v>0</v>
      </c>
      <c r="K83" s="30">
        <f t="shared" si="89"/>
        <v>6000</v>
      </c>
      <c r="L83" s="30">
        <f t="shared" si="85"/>
        <v>6000</v>
      </c>
      <c r="M83" s="30">
        <f>M84</f>
        <v>6000</v>
      </c>
      <c r="N83" s="30">
        <f>N84</f>
        <v>6000</v>
      </c>
      <c r="O83" s="30">
        <f>O84</f>
        <v>6000</v>
      </c>
      <c r="P83" s="40"/>
      <c r="Q83" s="33"/>
      <c r="R83" s="33"/>
      <c r="S83" s="30"/>
      <c r="T83" s="34"/>
      <c r="U83" s="22">
        <f t="shared" si="88"/>
        <v>100</v>
      </c>
      <c r="V83" s="27">
        <f t="shared" si="81"/>
        <v>0</v>
      </c>
      <c r="W83" s="22">
        <f t="shared" si="84"/>
        <v>100</v>
      </c>
    </row>
    <row r="84" spans="1:23" s="24" customFormat="1" ht="86.25" customHeight="1" x14ac:dyDescent="0.25">
      <c r="A84" s="29" t="s">
        <v>169</v>
      </c>
      <c r="B84" s="101" t="s">
        <v>170</v>
      </c>
      <c r="C84" s="30">
        <v>6000</v>
      </c>
      <c r="D84" s="30"/>
      <c r="E84" s="30"/>
      <c r="F84" s="26"/>
      <c r="G84" s="30"/>
      <c r="H84" s="26"/>
      <c r="I84" s="30"/>
      <c r="J84" s="26"/>
      <c r="K84" s="30">
        <v>6000</v>
      </c>
      <c r="L84" s="30">
        <f t="shared" si="85"/>
        <v>6000</v>
      </c>
      <c r="M84" s="26">
        <f t="shared" si="16"/>
        <v>6000</v>
      </c>
      <c r="N84" s="31">
        <f t="shared" si="83"/>
        <v>6000</v>
      </c>
      <c r="O84" s="30">
        <v>6000</v>
      </c>
      <c r="P84" s="40"/>
      <c r="Q84" s="33"/>
      <c r="R84" s="33"/>
      <c r="S84" s="30"/>
      <c r="T84" s="34"/>
      <c r="U84" s="22">
        <f t="shared" si="88"/>
        <v>100</v>
      </c>
      <c r="V84" s="27">
        <f t="shared" si="81"/>
        <v>0</v>
      </c>
      <c r="W84" s="22">
        <f t="shared" si="84"/>
        <v>100</v>
      </c>
    </row>
    <row r="85" spans="1:23" s="24" customFormat="1" ht="81.75" customHeight="1" x14ac:dyDescent="0.25">
      <c r="A85" s="29" t="s">
        <v>171</v>
      </c>
      <c r="B85" s="101" t="s">
        <v>172</v>
      </c>
      <c r="C85" s="33">
        <v>3650</v>
      </c>
      <c r="D85" s="33">
        <v>50000</v>
      </c>
      <c r="E85" s="33"/>
      <c r="F85" s="26">
        <f t="shared" si="13"/>
        <v>50000</v>
      </c>
      <c r="G85" s="33"/>
      <c r="H85" s="26">
        <f t="shared" si="14"/>
        <v>50000</v>
      </c>
      <c r="I85" s="33"/>
      <c r="J85" s="26">
        <f t="shared" si="15"/>
        <v>50000</v>
      </c>
      <c r="K85" s="33">
        <v>-46350</v>
      </c>
      <c r="L85" s="30">
        <f t="shared" si="85"/>
        <v>-46350</v>
      </c>
      <c r="M85" s="26">
        <f t="shared" si="16"/>
        <v>3650</v>
      </c>
      <c r="N85" s="31">
        <f t="shared" si="83"/>
        <v>3650</v>
      </c>
      <c r="O85" s="33">
        <v>3650</v>
      </c>
      <c r="P85" s="32">
        <v>0</v>
      </c>
      <c r="Q85" s="33">
        <f t="shared" si="18"/>
        <v>3650</v>
      </c>
      <c r="R85" s="33">
        <f t="shared" si="19"/>
        <v>-46350</v>
      </c>
      <c r="S85" s="33">
        <v>-46400</v>
      </c>
      <c r="T85" s="34">
        <f t="shared" si="20"/>
        <v>3600</v>
      </c>
      <c r="U85" s="22">
        <f t="shared" si="88"/>
        <v>100</v>
      </c>
      <c r="V85" s="27">
        <f t="shared" si="81"/>
        <v>0</v>
      </c>
      <c r="W85" s="22">
        <f t="shared" si="84"/>
        <v>100</v>
      </c>
    </row>
    <row r="86" spans="1:23" s="24" customFormat="1" ht="42.75" customHeight="1" x14ac:dyDescent="0.25">
      <c r="A86" s="37" t="s">
        <v>173</v>
      </c>
      <c r="B86" s="103" t="s">
        <v>174</v>
      </c>
      <c r="C86" s="64">
        <f t="shared" ref="C86:T86" si="90">C87</f>
        <v>442572.62</v>
      </c>
      <c r="D86" s="64">
        <f t="shared" si="90"/>
        <v>330000</v>
      </c>
      <c r="E86" s="64">
        <f t="shared" si="90"/>
        <v>0</v>
      </c>
      <c r="F86" s="64">
        <f t="shared" si="90"/>
        <v>330000</v>
      </c>
      <c r="G86" s="64">
        <f t="shared" si="90"/>
        <v>0</v>
      </c>
      <c r="H86" s="64">
        <f t="shared" si="90"/>
        <v>330000</v>
      </c>
      <c r="I86" s="64">
        <f t="shared" si="90"/>
        <v>0</v>
      </c>
      <c r="J86" s="64">
        <f t="shared" si="90"/>
        <v>330000</v>
      </c>
      <c r="K86" s="64">
        <f t="shared" si="90"/>
        <v>109930</v>
      </c>
      <c r="L86" s="64">
        <f t="shared" si="90"/>
        <v>109930</v>
      </c>
      <c r="M86" s="64">
        <f t="shared" si="90"/>
        <v>439930</v>
      </c>
      <c r="N86" s="64">
        <f t="shared" si="90"/>
        <v>439930</v>
      </c>
      <c r="O86" s="64">
        <f t="shared" si="90"/>
        <v>442572.62</v>
      </c>
      <c r="P86" s="65">
        <f t="shared" si="90"/>
        <v>15100</v>
      </c>
      <c r="Q86" s="64">
        <f t="shared" si="90"/>
        <v>457672.62</v>
      </c>
      <c r="R86" s="64">
        <f t="shared" si="90"/>
        <v>127672.62</v>
      </c>
      <c r="S86" s="64">
        <f t="shared" si="90"/>
        <v>85100</v>
      </c>
      <c r="T86" s="66">
        <f t="shared" si="90"/>
        <v>415100</v>
      </c>
      <c r="U86" s="36">
        <f t="shared" si="88"/>
        <v>100.60069101902576</v>
      </c>
      <c r="V86" s="23">
        <f t="shared" si="81"/>
        <v>0</v>
      </c>
      <c r="W86" s="36">
        <f t="shared" si="84"/>
        <v>100</v>
      </c>
    </row>
    <row r="87" spans="1:23" s="24" customFormat="1" ht="50.25" customHeight="1" x14ac:dyDescent="0.25">
      <c r="A87" s="29" t="s">
        <v>175</v>
      </c>
      <c r="B87" s="101" t="s">
        <v>176</v>
      </c>
      <c r="C87" s="31">
        <v>442572.62</v>
      </c>
      <c r="D87" s="31">
        <v>330000</v>
      </c>
      <c r="E87" s="31"/>
      <c r="F87" s="31">
        <f>D87+E87</f>
        <v>330000</v>
      </c>
      <c r="G87" s="31"/>
      <c r="H87" s="31">
        <f>F87+G87</f>
        <v>330000</v>
      </c>
      <c r="I87" s="31"/>
      <c r="J87" s="31">
        <f>H87+I87</f>
        <v>330000</v>
      </c>
      <c r="K87" s="33">
        <v>109930</v>
      </c>
      <c r="L87" s="30">
        <f t="shared" si="85"/>
        <v>109930</v>
      </c>
      <c r="M87" s="31">
        <f>J87+K87</f>
        <v>439930</v>
      </c>
      <c r="N87" s="31">
        <f t="shared" si="83"/>
        <v>439930</v>
      </c>
      <c r="O87" s="31">
        <v>442572.62</v>
      </c>
      <c r="P87" s="32">
        <v>15100</v>
      </c>
      <c r="Q87" s="33">
        <f>O87+P87</f>
        <v>457672.62</v>
      </c>
      <c r="R87" s="33">
        <f t="shared" si="19"/>
        <v>127672.62</v>
      </c>
      <c r="S87" s="33">
        <v>85100</v>
      </c>
      <c r="T87" s="34">
        <f t="shared" si="20"/>
        <v>415100</v>
      </c>
      <c r="U87" s="22">
        <f t="shared" si="88"/>
        <v>100.60069101902576</v>
      </c>
      <c r="V87" s="27">
        <f t="shared" si="81"/>
        <v>0</v>
      </c>
      <c r="W87" s="22">
        <f t="shared" si="84"/>
        <v>100</v>
      </c>
    </row>
    <row r="88" spans="1:23" s="70" customFormat="1" ht="18.75" customHeight="1" x14ac:dyDescent="0.25">
      <c r="A88" s="67" t="s">
        <v>177</v>
      </c>
      <c r="B88" s="108" t="s">
        <v>178</v>
      </c>
      <c r="C88" s="68">
        <f t="shared" ref="C88" si="91">C89</f>
        <v>322809252.29000002</v>
      </c>
      <c r="D88" s="68">
        <f>D89</f>
        <v>185345231.63999999</v>
      </c>
      <c r="E88" s="68">
        <f t="shared" ref="E88:L88" si="92">E89</f>
        <v>24347054.509999998</v>
      </c>
      <c r="F88" s="68">
        <f t="shared" si="92"/>
        <v>209692286.15000001</v>
      </c>
      <c r="G88" s="68">
        <f t="shared" si="92"/>
        <v>22620476.299999986</v>
      </c>
      <c r="H88" s="68">
        <f t="shared" si="92"/>
        <v>232312762.44999999</v>
      </c>
      <c r="I88" s="68">
        <f t="shared" si="92"/>
        <v>0</v>
      </c>
      <c r="J88" s="68">
        <f t="shared" si="92"/>
        <v>232312762.44999999</v>
      </c>
      <c r="K88" s="68">
        <f t="shared" si="92"/>
        <v>1943297.1400000001</v>
      </c>
      <c r="L88" s="68">
        <f t="shared" si="92"/>
        <v>153853110.59999996</v>
      </c>
      <c r="M88" s="68">
        <f t="shared" ref="M88:O88" si="93">M89</f>
        <v>339198342.23999995</v>
      </c>
      <c r="N88" s="68">
        <f t="shared" si="93"/>
        <v>323811983.53999996</v>
      </c>
      <c r="O88" s="68">
        <f t="shared" si="93"/>
        <v>322809252.29000002</v>
      </c>
      <c r="P88" s="16"/>
      <c r="Q88" s="69"/>
      <c r="R88" s="33">
        <f t="shared" ref="R88:R104" si="94">Q88-J88</f>
        <v>-232312762.44999999</v>
      </c>
      <c r="S88" s="69"/>
      <c r="T88" s="34">
        <f t="shared" ref="T88:T141" si="95">J88+S88</f>
        <v>232312762.44999999</v>
      </c>
      <c r="U88" s="36">
        <f t="shared" si="88"/>
        <v>95.168287132015578</v>
      </c>
      <c r="V88" s="23">
        <f t="shared" si="81"/>
        <v>0</v>
      </c>
      <c r="W88" s="36">
        <f t="shared" si="84"/>
        <v>100</v>
      </c>
    </row>
    <row r="89" spans="1:23" ht="38.25" customHeight="1" x14ac:dyDescent="0.25">
      <c r="A89" s="71" t="s">
        <v>179</v>
      </c>
      <c r="B89" s="104" t="s">
        <v>180</v>
      </c>
      <c r="C89" s="72">
        <f t="shared" ref="C89" si="96">C90+C95+C119+C148</f>
        <v>322809252.29000002</v>
      </c>
      <c r="D89" s="72">
        <f t="shared" ref="D89:O89" si="97">D90+D95+D119+D148</f>
        <v>185345231.63999999</v>
      </c>
      <c r="E89" s="72">
        <f t="shared" si="97"/>
        <v>24347054.509999998</v>
      </c>
      <c r="F89" s="72">
        <f t="shared" si="97"/>
        <v>209692286.15000001</v>
      </c>
      <c r="G89" s="72">
        <f t="shared" si="97"/>
        <v>22620476.299999986</v>
      </c>
      <c r="H89" s="72">
        <f t="shared" si="97"/>
        <v>232312762.44999999</v>
      </c>
      <c r="I89" s="72">
        <f t="shared" si="97"/>
        <v>0</v>
      </c>
      <c r="J89" s="72">
        <f t="shared" si="97"/>
        <v>232312762.44999999</v>
      </c>
      <c r="K89" s="72">
        <f t="shared" si="97"/>
        <v>1943297.1400000001</v>
      </c>
      <c r="L89" s="30">
        <f t="shared" si="85"/>
        <v>153853110.59999996</v>
      </c>
      <c r="M89" s="72">
        <f t="shared" si="97"/>
        <v>339198342.23999995</v>
      </c>
      <c r="N89" s="72">
        <f t="shared" si="97"/>
        <v>323811983.53999996</v>
      </c>
      <c r="O89" s="72">
        <f t="shared" si="97"/>
        <v>322809252.29000002</v>
      </c>
      <c r="P89" s="16"/>
      <c r="Q89" s="15"/>
      <c r="R89" s="33">
        <f t="shared" si="94"/>
        <v>-232312762.44999999</v>
      </c>
      <c r="S89" s="15"/>
      <c r="T89" s="34">
        <f t="shared" si="95"/>
        <v>232312762.44999999</v>
      </c>
      <c r="U89" s="22">
        <f t="shared" si="88"/>
        <v>95.168287132015578</v>
      </c>
      <c r="V89" s="27">
        <f t="shared" si="81"/>
        <v>0</v>
      </c>
      <c r="W89" s="22">
        <f t="shared" si="84"/>
        <v>100</v>
      </c>
    </row>
    <row r="90" spans="1:23" s="70" customFormat="1" ht="42" customHeight="1" x14ac:dyDescent="0.25">
      <c r="A90" s="67" t="s">
        <v>181</v>
      </c>
      <c r="B90" s="108" t="s">
        <v>182</v>
      </c>
      <c r="C90" s="68">
        <f t="shared" ref="C90" si="98">C91+C93</f>
        <v>40388538</v>
      </c>
      <c r="D90" s="68">
        <f t="shared" ref="D90:L90" si="99">D91+D93</f>
        <v>39528000</v>
      </c>
      <c r="E90" s="68">
        <f t="shared" si="99"/>
        <v>0</v>
      </c>
      <c r="F90" s="68">
        <f t="shared" si="99"/>
        <v>39528000</v>
      </c>
      <c r="G90" s="68">
        <f t="shared" si="99"/>
        <v>0</v>
      </c>
      <c r="H90" s="68">
        <f t="shared" si="99"/>
        <v>39528000</v>
      </c>
      <c r="I90" s="68">
        <f t="shared" si="99"/>
        <v>0</v>
      </c>
      <c r="J90" s="68">
        <f t="shared" si="99"/>
        <v>39528000</v>
      </c>
      <c r="K90" s="68">
        <f t="shared" si="99"/>
        <v>860538</v>
      </c>
      <c r="L90" s="68">
        <f t="shared" si="99"/>
        <v>860538</v>
      </c>
      <c r="M90" s="68">
        <f t="shared" ref="M90:O90" si="100">M91+M93</f>
        <v>40388538</v>
      </c>
      <c r="N90" s="68">
        <f t="shared" si="100"/>
        <v>40388538</v>
      </c>
      <c r="O90" s="68">
        <f t="shared" si="100"/>
        <v>40388538</v>
      </c>
      <c r="P90" s="16"/>
      <c r="Q90" s="69"/>
      <c r="R90" s="33">
        <f t="shared" si="94"/>
        <v>-39528000</v>
      </c>
      <c r="S90" s="69"/>
      <c r="T90" s="34">
        <f t="shared" si="95"/>
        <v>39528000</v>
      </c>
      <c r="U90" s="36">
        <f t="shared" si="88"/>
        <v>100</v>
      </c>
      <c r="V90" s="23">
        <f t="shared" si="81"/>
        <v>0</v>
      </c>
      <c r="W90" s="36">
        <f t="shared" si="84"/>
        <v>100</v>
      </c>
    </row>
    <row r="91" spans="1:23" ht="28.5" customHeight="1" x14ac:dyDescent="0.25">
      <c r="A91" s="71" t="s">
        <v>183</v>
      </c>
      <c r="B91" s="104" t="s">
        <v>184</v>
      </c>
      <c r="C91" s="72">
        <f t="shared" ref="C91:O91" si="101">C92</f>
        <v>28657000</v>
      </c>
      <c r="D91" s="72">
        <f>D92</f>
        <v>28657000</v>
      </c>
      <c r="E91" s="72">
        <f t="shared" si="101"/>
        <v>0</v>
      </c>
      <c r="F91" s="72">
        <f t="shared" si="101"/>
        <v>28657000</v>
      </c>
      <c r="G91" s="72">
        <f t="shared" si="101"/>
        <v>0</v>
      </c>
      <c r="H91" s="72">
        <f t="shared" si="101"/>
        <v>28657000</v>
      </c>
      <c r="I91" s="72">
        <f t="shared" si="101"/>
        <v>0</v>
      </c>
      <c r="J91" s="72">
        <f t="shared" si="101"/>
        <v>28657000</v>
      </c>
      <c r="K91" s="72">
        <f t="shared" si="101"/>
        <v>0</v>
      </c>
      <c r="L91" s="30">
        <f t="shared" si="85"/>
        <v>0</v>
      </c>
      <c r="M91" s="72">
        <f t="shared" si="101"/>
        <v>28657000</v>
      </c>
      <c r="N91" s="72">
        <f t="shared" si="101"/>
        <v>28657000</v>
      </c>
      <c r="O91" s="72">
        <f t="shared" si="101"/>
        <v>28657000</v>
      </c>
      <c r="P91" s="16"/>
      <c r="Q91" s="15"/>
      <c r="R91" s="33">
        <f t="shared" si="94"/>
        <v>-28657000</v>
      </c>
      <c r="S91" s="15"/>
      <c r="T91" s="34">
        <f t="shared" si="95"/>
        <v>28657000</v>
      </c>
      <c r="U91" s="22">
        <f t="shared" si="88"/>
        <v>100</v>
      </c>
      <c r="V91" s="27">
        <f t="shared" si="81"/>
        <v>0</v>
      </c>
      <c r="W91" s="22">
        <f t="shared" si="84"/>
        <v>100</v>
      </c>
    </row>
    <row r="92" spans="1:23" ht="39.75" customHeight="1" x14ac:dyDescent="0.25">
      <c r="A92" s="71" t="s">
        <v>185</v>
      </c>
      <c r="B92" s="104" t="s">
        <v>186</v>
      </c>
      <c r="C92" s="72">
        <v>28657000</v>
      </c>
      <c r="D92" s="72">
        <v>28657000</v>
      </c>
      <c r="E92" s="72"/>
      <c r="F92" s="31">
        <f t="shared" ref="F92:F158" si="102">D92+E92</f>
        <v>28657000</v>
      </c>
      <c r="G92" s="72"/>
      <c r="H92" s="31">
        <f t="shared" ref="H92" si="103">F92+G92</f>
        <v>28657000</v>
      </c>
      <c r="I92" s="72"/>
      <c r="J92" s="31">
        <f t="shared" ref="J92" si="104">H92+I92</f>
        <v>28657000</v>
      </c>
      <c r="K92" s="72"/>
      <c r="L92" s="30">
        <f t="shared" si="85"/>
        <v>0</v>
      </c>
      <c r="M92" s="31">
        <f t="shared" ref="M92" si="105">J92+K92</f>
        <v>28657000</v>
      </c>
      <c r="N92" s="31">
        <f t="shared" si="83"/>
        <v>28657000</v>
      </c>
      <c r="O92" s="72">
        <v>28657000</v>
      </c>
      <c r="P92" s="16"/>
      <c r="Q92" s="15"/>
      <c r="R92" s="33">
        <f t="shared" si="94"/>
        <v>-28657000</v>
      </c>
      <c r="S92" s="15"/>
      <c r="T92" s="34">
        <f t="shared" si="95"/>
        <v>28657000</v>
      </c>
      <c r="U92" s="22">
        <f t="shared" si="88"/>
        <v>100</v>
      </c>
      <c r="V92" s="27">
        <f t="shared" si="81"/>
        <v>0</v>
      </c>
      <c r="W92" s="22">
        <f t="shared" si="84"/>
        <v>100</v>
      </c>
    </row>
    <row r="93" spans="1:23" ht="41.25" customHeight="1" x14ac:dyDescent="0.25">
      <c r="A93" s="71" t="s">
        <v>187</v>
      </c>
      <c r="B93" s="104" t="s">
        <v>188</v>
      </c>
      <c r="C93" s="72">
        <f t="shared" ref="C93:O93" si="106">C94</f>
        <v>11731538</v>
      </c>
      <c r="D93" s="72">
        <f>D94</f>
        <v>10871000</v>
      </c>
      <c r="E93" s="72">
        <f t="shared" si="106"/>
        <v>0</v>
      </c>
      <c r="F93" s="72">
        <f t="shared" si="106"/>
        <v>10871000</v>
      </c>
      <c r="G93" s="72">
        <f t="shared" si="106"/>
        <v>0</v>
      </c>
      <c r="H93" s="72">
        <f t="shared" si="106"/>
        <v>10871000</v>
      </c>
      <c r="I93" s="72">
        <f t="shared" si="106"/>
        <v>0</v>
      </c>
      <c r="J93" s="72">
        <f t="shared" si="106"/>
        <v>10871000</v>
      </c>
      <c r="K93" s="72">
        <f t="shared" si="106"/>
        <v>860538</v>
      </c>
      <c r="L93" s="30">
        <f t="shared" si="85"/>
        <v>860538</v>
      </c>
      <c r="M93" s="72">
        <f t="shared" si="106"/>
        <v>11731538</v>
      </c>
      <c r="N93" s="72">
        <f t="shared" si="106"/>
        <v>11731538</v>
      </c>
      <c r="O93" s="72">
        <f t="shared" si="106"/>
        <v>11731538</v>
      </c>
      <c r="P93" s="16"/>
      <c r="Q93" s="15"/>
      <c r="R93" s="33">
        <f t="shared" si="94"/>
        <v>-10871000</v>
      </c>
      <c r="S93" s="15"/>
      <c r="T93" s="34">
        <f t="shared" si="95"/>
        <v>10871000</v>
      </c>
      <c r="U93" s="22">
        <f t="shared" si="88"/>
        <v>100</v>
      </c>
      <c r="V93" s="27">
        <f t="shared" si="81"/>
        <v>0</v>
      </c>
      <c r="W93" s="22">
        <f t="shared" si="84"/>
        <v>100</v>
      </c>
    </row>
    <row r="94" spans="1:23" ht="50.25" customHeight="1" x14ac:dyDescent="0.25">
      <c r="A94" s="73" t="s">
        <v>189</v>
      </c>
      <c r="B94" s="109" t="s">
        <v>190</v>
      </c>
      <c r="C94" s="72">
        <v>11731538</v>
      </c>
      <c r="D94" s="72">
        <v>10871000</v>
      </c>
      <c r="E94" s="72"/>
      <c r="F94" s="31">
        <f t="shared" si="102"/>
        <v>10871000</v>
      </c>
      <c r="G94" s="72"/>
      <c r="H94" s="31">
        <f t="shared" ref="H94" si="107">F94+G94</f>
        <v>10871000</v>
      </c>
      <c r="I94" s="72"/>
      <c r="J94" s="31">
        <f t="shared" ref="J94" si="108">H94+I94</f>
        <v>10871000</v>
      </c>
      <c r="K94" s="72">
        <v>860538</v>
      </c>
      <c r="L94" s="30">
        <f t="shared" si="85"/>
        <v>860538</v>
      </c>
      <c r="M94" s="31">
        <f t="shared" ref="M94" si="109">J94+K94</f>
        <v>11731538</v>
      </c>
      <c r="N94" s="31">
        <f t="shared" si="83"/>
        <v>11731538</v>
      </c>
      <c r="O94" s="72">
        <v>11731538</v>
      </c>
      <c r="P94" s="16"/>
      <c r="Q94" s="15"/>
      <c r="R94" s="33">
        <f t="shared" si="94"/>
        <v>-10871000</v>
      </c>
      <c r="S94" s="15"/>
      <c r="T94" s="34">
        <f t="shared" si="95"/>
        <v>10871000</v>
      </c>
      <c r="U94" s="22">
        <f t="shared" si="88"/>
        <v>100</v>
      </c>
      <c r="V94" s="27">
        <f t="shared" si="81"/>
        <v>0</v>
      </c>
      <c r="W94" s="22">
        <f t="shared" si="84"/>
        <v>100</v>
      </c>
    </row>
    <row r="95" spans="1:23" s="70" customFormat="1" ht="45.75" customHeight="1" x14ac:dyDescent="0.25">
      <c r="A95" s="74" t="s">
        <v>191</v>
      </c>
      <c r="B95" s="110" t="s">
        <v>192</v>
      </c>
      <c r="C95" s="68">
        <f>C96+C102+C107+C109+C111+C113</f>
        <v>133085892.41000001</v>
      </c>
      <c r="D95" s="68">
        <f t="shared" ref="D95:L95" si="110">D98+D100+D102+D113</f>
        <v>0</v>
      </c>
      <c r="E95" s="68">
        <f t="shared" si="110"/>
        <v>24347054.509999998</v>
      </c>
      <c r="F95" s="68">
        <f t="shared" si="110"/>
        <v>24347054.509999998</v>
      </c>
      <c r="G95" s="68">
        <f t="shared" si="110"/>
        <v>19505130.949999988</v>
      </c>
      <c r="H95" s="68">
        <f t="shared" si="110"/>
        <v>43852185.459999986</v>
      </c>
      <c r="I95" s="68">
        <f t="shared" si="110"/>
        <v>0</v>
      </c>
      <c r="J95" s="68">
        <f t="shared" si="110"/>
        <v>43852185.459999986</v>
      </c>
      <c r="K95" s="68">
        <f t="shared" si="110"/>
        <v>0</v>
      </c>
      <c r="L95" s="68">
        <f t="shared" si="110"/>
        <v>43852185.459999986</v>
      </c>
      <c r="M95" s="68">
        <f t="shared" ref="M95:N95" si="111">M96+M102+M107+M109+M111+M113</f>
        <v>148794468.10999998</v>
      </c>
      <c r="N95" s="68">
        <f t="shared" si="111"/>
        <v>133408109.41000001</v>
      </c>
      <c r="O95" s="68">
        <f>O96+O102+O107+O109+O111+O113</f>
        <v>133085892.41000001</v>
      </c>
      <c r="P95" s="75"/>
      <c r="Q95" s="69"/>
      <c r="R95" s="33">
        <f t="shared" si="94"/>
        <v>-43852185.459999986</v>
      </c>
      <c r="S95" s="69"/>
      <c r="T95" s="34">
        <f t="shared" si="95"/>
        <v>43852185.459999986</v>
      </c>
      <c r="U95" s="36">
        <f t="shared" si="88"/>
        <v>89.442769009136143</v>
      </c>
      <c r="V95" s="23">
        <f t="shared" si="81"/>
        <v>0</v>
      </c>
      <c r="W95" s="76">
        <f t="shared" si="84"/>
        <v>100</v>
      </c>
    </row>
    <row r="96" spans="1:23" s="70" customFormat="1" ht="27" customHeight="1" x14ac:dyDescent="0.25">
      <c r="A96" s="77" t="s">
        <v>193</v>
      </c>
      <c r="B96" s="111" t="s">
        <v>194</v>
      </c>
      <c r="C96" s="72">
        <f t="shared" ref="C96" si="112">C97</f>
        <v>2403472.5</v>
      </c>
      <c r="D96" s="68"/>
      <c r="E96" s="72">
        <f>E97</f>
        <v>0</v>
      </c>
      <c r="F96" s="72">
        <f t="shared" ref="F96:O96" si="113">F97</f>
        <v>0</v>
      </c>
      <c r="G96" s="72">
        <f t="shared" si="113"/>
        <v>2403472.5</v>
      </c>
      <c r="H96" s="72">
        <f t="shared" si="113"/>
        <v>2403472.5</v>
      </c>
      <c r="I96" s="72">
        <f t="shared" si="113"/>
        <v>0</v>
      </c>
      <c r="J96" s="72">
        <f t="shared" si="113"/>
        <v>2403472.5</v>
      </c>
      <c r="K96" s="72">
        <f t="shared" si="113"/>
        <v>0</v>
      </c>
      <c r="L96" s="30">
        <f t="shared" si="85"/>
        <v>2403472.5</v>
      </c>
      <c r="M96" s="72">
        <f t="shared" si="113"/>
        <v>2403472.5</v>
      </c>
      <c r="N96" s="72">
        <f t="shared" si="113"/>
        <v>2403472.5</v>
      </c>
      <c r="O96" s="72">
        <f t="shared" si="113"/>
        <v>2403472.5</v>
      </c>
      <c r="P96" s="75"/>
      <c r="Q96" s="69"/>
      <c r="R96" s="33">
        <f t="shared" si="94"/>
        <v>-2403472.5</v>
      </c>
      <c r="S96" s="69"/>
      <c r="T96" s="34">
        <f t="shared" si="95"/>
        <v>2403472.5</v>
      </c>
      <c r="U96" s="22">
        <f t="shared" si="88"/>
        <v>100</v>
      </c>
      <c r="V96" s="27">
        <f t="shared" si="81"/>
        <v>0</v>
      </c>
      <c r="W96" s="22"/>
    </row>
    <row r="97" spans="1:23" ht="39" customHeight="1" x14ac:dyDescent="0.25">
      <c r="A97" s="77" t="s">
        <v>195</v>
      </c>
      <c r="B97" s="106" t="s">
        <v>196</v>
      </c>
      <c r="C97" s="72">
        <v>2403472.5</v>
      </c>
      <c r="D97" s="72"/>
      <c r="E97" s="72"/>
      <c r="F97" s="72"/>
      <c r="G97" s="72">
        <v>2403472.5</v>
      </c>
      <c r="H97" s="72">
        <f>F97+G97</f>
        <v>2403472.5</v>
      </c>
      <c r="I97" s="72"/>
      <c r="J97" s="72">
        <f>H97+I97</f>
        <v>2403472.5</v>
      </c>
      <c r="K97" s="72"/>
      <c r="L97" s="30">
        <f t="shared" si="85"/>
        <v>2403472.5</v>
      </c>
      <c r="M97" s="72">
        <f>J97+K97</f>
        <v>2403472.5</v>
      </c>
      <c r="N97" s="31">
        <f t="shared" si="83"/>
        <v>2403472.5</v>
      </c>
      <c r="O97" s="72">
        <f>K97+M97</f>
        <v>2403472.5</v>
      </c>
      <c r="P97" s="16"/>
      <c r="Q97" s="15"/>
      <c r="R97" s="33">
        <f t="shared" si="94"/>
        <v>-2403472.5</v>
      </c>
      <c r="S97" s="15"/>
      <c r="T97" s="34">
        <f t="shared" si="95"/>
        <v>2403472.5</v>
      </c>
      <c r="U97" s="22">
        <f t="shared" si="88"/>
        <v>100</v>
      </c>
      <c r="V97" s="27">
        <f t="shared" si="81"/>
        <v>0</v>
      </c>
      <c r="W97" s="22"/>
    </row>
    <row r="98" spans="1:23" ht="51" customHeight="1" x14ac:dyDescent="0.25">
      <c r="A98" s="71" t="s">
        <v>197</v>
      </c>
      <c r="B98" s="104" t="s">
        <v>198</v>
      </c>
      <c r="C98" s="72"/>
      <c r="D98" s="72"/>
      <c r="E98" s="72"/>
      <c r="F98" s="72"/>
      <c r="G98" s="72"/>
      <c r="H98" s="72"/>
      <c r="I98" s="72"/>
      <c r="J98" s="72"/>
      <c r="K98" s="72"/>
      <c r="L98" s="30">
        <f t="shared" si="85"/>
        <v>0</v>
      </c>
      <c r="M98" s="72"/>
      <c r="N98" s="31"/>
      <c r="O98" s="72"/>
      <c r="P98" s="16"/>
      <c r="Q98" s="15"/>
      <c r="R98" s="33"/>
      <c r="S98" s="15"/>
      <c r="T98" s="34"/>
      <c r="U98" s="22"/>
      <c r="V98" s="27">
        <f t="shared" si="81"/>
        <v>0</v>
      </c>
      <c r="W98" s="22" t="e">
        <f t="shared" si="84"/>
        <v>#DIV/0!</v>
      </c>
    </row>
    <row r="99" spans="1:23" ht="67.5" customHeight="1" x14ac:dyDescent="0.25">
      <c r="A99" s="71" t="s">
        <v>199</v>
      </c>
      <c r="B99" s="104" t="s">
        <v>200</v>
      </c>
      <c r="C99" s="72"/>
      <c r="D99" s="72"/>
      <c r="E99" s="72"/>
      <c r="F99" s="72"/>
      <c r="G99" s="72"/>
      <c r="H99" s="72"/>
      <c r="I99" s="72"/>
      <c r="J99" s="72"/>
      <c r="K99" s="72"/>
      <c r="L99" s="30">
        <f t="shared" si="85"/>
        <v>0</v>
      </c>
      <c r="M99" s="72"/>
      <c r="N99" s="31"/>
      <c r="O99" s="72"/>
      <c r="P99" s="16"/>
      <c r="Q99" s="15"/>
      <c r="R99" s="33"/>
      <c r="S99" s="15"/>
      <c r="T99" s="34"/>
      <c r="U99" s="22"/>
      <c r="V99" s="27">
        <f t="shared" si="81"/>
        <v>0</v>
      </c>
      <c r="W99" s="22" t="e">
        <f t="shared" si="84"/>
        <v>#DIV/0!</v>
      </c>
    </row>
    <row r="100" spans="1:23" ht="26.25" customHeight="1" x14ac:dyDescent="0.25">
      <c r="A100" s="71" t="s">
        <v>201</v>
      </c>
      <c r="B100" s="104" t="s">
        <v>202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30">
        <f t="shared" si="85"/>
        <v>0</v>
      </c>
      <c r="M100" s="72"/>
      <c r="N100" s="31"/>
      <c r="O100" s="72"/>
      <c r="P100" s="16"/>
      <c r="Q100" s="15"/>
      <c r="R100" s="33"/>
      <c r="S100" s="15"/>
      <c r="T100" s="34"/>
      <c r="U100" s="22"/>
      <c r="V100" s="27">
        <f t="shared" si="81"/>
        <v>0</v>
      </c>
      <c r="W100" s="22" t="e">
        <f t="shared" si="84"/>
        <v>#DIV/0!</v>
      </c>
    </row>
    <row r="101" spans="1:23" ht="41.25" customHeight="1" x14ac:dyDescent="0.25">
      <c r="A101" s="71" t="s">
        <v>203</v>
      </c>
      <c r="B101" s="104" t="s">
        <v>204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30">
        <f t="shared" si="85"/>
        <v>0</v>
      </c>
      <c r="M101" s="72"/>
      <c r="N101" s="31"/>
      <c r="O101" s="72"/>
      <c r="P101" s="16"/>
      <c r="Q101" s="15"/>
      <c r="R101" s="33"/>
      <c r="S101" s="15"/>
      <c r="T101" s="34"/>
      <c r="U101" s="22"/>
      <c r="V101" s="27">
        <f t="shared" si="81"/>
        <v>0</v>
      </c>
      <c r="W101" s="22" t="e">
        <f t="shared" si="84"/>
        <v>#DIV/0!</v>
      </c>
    </row>
    <row r="102" spans="1:23" s="70" customFormat="1" ht="52.5" customHeight="1" x14ac:dyDescent="0.25">
      <c r="A102" s="71" t="s">
        <v>205</v>
      </c>
      <c r="B102" s="104" t="s">
        <v>206</v>
      </c>
      <c r="C102" s="72">
        <f t="shared" ref="C102:O103" si="114">C103</f>
        <v>35339445</v>
      </c>
      <c r="D102" s="72">
        <f t="shared" si="114"/>
        <v>0</v>
      </c>
      <c r="E102" s="72">
        <f t="shared" si="114"/>
        <v>20100000</v>
      </c>
      <c r="F102" s="72">
        <f t="shared" si="114"/>
        <v>20100000</v>
      </c>
      <c r="G102" s="72">
        <f t="shared" si="114"/>
        <v>19217130.949999988</v>
      </c>
      <c r="H102" s="72">
        <f t="shared" si="114"/>
        <v>39317130.949999988</v>
      </c>
      <c r="I102" s="72">
        <f t="shared" si="114"/>
        <v>0</v>
      </c>
      <c r="J102" s="72">
        <f t="shared" si="114"/>
        <v>39317130.949999988</v>
      </c>
      <c r="K102" s="72">
        <f t="shared" si="114"/>
        <v>0</v>
      </c>
      <c r="L102" s="30">
        <f t="shared" si="85"/>
        <v>39317130.949999988</v>
      </c>
      <c r="M102" s="72">
        <f t="shared" si="114"/>
        <v>39317130.949999988</v>
      </c>
      <c r="N102" s="72">
        <f t="shared" si="114"/>
        <v>35339445</v>
      </c>
      <c r="O102" s="72">
        <f t="shared" si="114"/>
        <v>35339445</v>
      </c>
      <c r="P102" s="75"/>
      <c r="Q102" s="69"/>
      <c r="R102" s="33">
        <f t="shared" si="94"/>
        <v>-39317130.949999988</v>
      </c>
      <c r="S102" s="69"/>
      <c r="T102" s="34">
        <f t="shared" si="95"/>
        <v>39317130.949999988</v>
      </c>
      <c r="U102" s="22">
        <f t="shared" si="88"/>
        <v>89.883071694477266</v>
      </c>
      <c r="V102" s="27">
        <f t="shared" si="81"/>
        <v>0</v>
      </c>
      <c r="W102" s="22">
        <f t="shared" si="84"/>
        <v>100</v>
      </c>
    </row>
    <row r="103" spans="1:23" s="70" customFormat="1" ht="54" customHeight="1" x14ac:dyDescent="0.25">
      <c r="A103" s="71" t="s">
        <v>207</v>
      </c>
      <c r="B103" s="104" t="s">
        <v>208</v>
      </c>
      <c r="C103" s="72">
        <f t="shared" si="114"/>
        <v>35339445</v>
      </c>
      <c r="D103" s="72">
        <f t="shared" si="114"/>
        <v>0</v>
      </c>
      <c r="E103" s="72">
        <f t="shared" si="114"/>
        <v>20100000</v>
      </c>
      <c r="F103" s="72">
        <f t="shared" si="114"/>
        <v>20100000</v>
      </c>
      <c r="G103" s="72">
        <f t="shared" si="114"/>
        <v>19217130.949999988</v>
      </c>
      <c r="H103" s="72">
        <f t="shared" si="114"/>
        <v>39317130.949999988</v>
      </c>
      <c r="I103" s="72">
        <f t="shared" si="114"/>
        <v>0</v>
      </c>
      <c r="J103" s="72">
        <f t="shared" si="114"/>
        <v>39317130.949999988</v>
      </c>
      <c r="K103" s="72">
        <f t="shared" si="114"/>
        <v>0</v>
      </c>
      <c r="L103" s="30">
        <f t="shared" si="85"/>
        <v>39317130.949999988</v>
      </c>
      <c r="M103" s="72">
        <f t="shared" si="114"/>
        <v>39317130.949999988</v>
      </c>
      <c r="N103" s="72">
        <f t="shared" si="114"/>
        <v>35339445</v>
      </c>
      <c r="O103" s="72">
        <f t="shared" si="114"/>
        <v>35339445</v>
      </c>
      <c r="P103" s="75"/>
      <c r="Q103" s="69"/>
      <c r="R103" s="33">
        <f t="shared" si="94"/>
        <v>-39317130.949999988</v>
      </c>
      <c r="S103" s="69"/>
      <c r="T103" s="34">
        <f t="shared" si="95"/>
        <v>39317130.949999988</v>
      </c>
      <c r="U103" s="22">
        <f t="shared" si="88"/>
        <v>89.883071694477266</v>
      </c>
      <c r="V103" s="27">
        <f t="shared" si="81"/>
        <v>0</v>
      </c>
      <c r="W103" s="22">
        <f t="shared" si="84"/>
        <v>100</v>
      </c>
    </row>
    <row r="104" spans="1:23" s="80" customFormat="1" ht="16.5" customHeight="1" x14ac:dyDescent="0.25">
      <c r="A104" s="71"/>
      <c r="B104" s="104" t="s">
        <v>209</v>
      </c>
      <c r="C104" s="72">
        <v>35339445</v>
      </c>
      <c r="D104" s="68"/>
      <c r="E104" s="72">
        <v>20100000</v>
      </c>
      <c r="F104" s="72">
        <f>D104+E104</f>
        <v>20100000</v>
      </c>
      <c r="G104" s="72">
        <f>108363454.1-89146323.15</f>
        <v>19217130.949999988</v>
      </c>
      <c r="H104" s="72">
        <f>F104+G104</f>
        <v>39317130.949999988</v>
      </c>
      <c r="I104" s="72"/>
      <c r="J104" s="72">
        <f>H104+I104</f>
        <v>39317130.949999988</v>
      </c>
      <c r="K104" s="72"/>
      <c r="L104" s="30">
        <f t="shared" si="85"/>
        <v>39317130.949999988</v>
      </c>
      <c r="M104" s="72">
        <f>J104+K104</f>
        <v>39317130.949999988</v>
      </c>
      <c r="N104" s="31">
        <v>35339445</v>
      </c>
      <c r="O104" s="72">
        <v>35339445</v>
      </c>
      <c r="P104" s="78"/>
      <c r="Q104" s="79"/>
      <c r="R104" s="33">
        <f t="shared" si="94"/>
        <v>-39317130.949999988</v>
      </c>
      <c r="S104" s="79"/>
      <c r="T104" s="34">
        <f t="shared" si="95"/>
        <v>39317130.949999988</v>
      </c>
      <c r="U104" s="22">
        <f t="shared" si="88"/>
        <v>89.883071694477266</v>
      </c>
      <c r="V104" s="27">
        <f t="shared" si="81"/>
        <v>0</v>
      </c>
      <c r="W104" s="22">
        <f t="shared" si="84"/>
        <v>100</v>
      </c>
    </row>
    <row r="105" spans="1:23" s="80" customFormat="1" ht="37.5" customHeight="1" x14ac:dyDescent="0.25">
      <c r="A105" s="71"/>
      <c r="B105" s="104" t="s">
        <v>210</v>
      </c>
      <c r="C105" s="72"/>
      <c r="D105" s="68"/>
      <c r="E105" s="72"/>
      <c r="F105" s="72"/>
      <c r="G105" s="72"/>
      <c r="H105" s="72"/>
      <c r="I105" s="72"/>
      <c r="J105" s="72"/>
      <c r="K105" s="72"/>
      <c r="L105" s="30">
        <f t="shared" si="85"/>
        <v>0</v>
      </c>
      <c r="M105" s="72"/>
      <c r="N105" s="31"/>
      <c r="O105" s="72"/>
      <c r="P105" s="78"/>
      <c r="Q105" s="79"/>
      <c r="R105" s="33"/>
      <c r="S105" s="79"/>
      <c r="T105" s="34"/>
      <c r="U105" s="22"/>
      <c r="V105" s="27">
        <f t="shared" si="81"/>
        <v>0</v>
      </c>
      <c r="W105" s="22" t="e">
        <f t="shared" si="84"/>
        <v>#DIV/0!</v>
      </c>
    </row>
    <row r="106" spans="1:23" s="80" customFormat="1" ht="62.25" customHeight="1" x14ac:dyDescent="0.25">
      <c r="A106" s="71"/>
      <c r="B106" s="104" t="s">
        <v>211</v>
      </c>
      <c r="C106" s="72"/>
      <c r="D106" s="68"/>
      <c r="E106" s="72"/>
      <c r="F106" s="72"/>
      <c r="G106" s="72"/>
      <c r="H106" s="72"/>
      <c r="I106" s="72"/>
      <c r="J106" s="72"/>
      <c r="K106" s="72"/>
      <c r="L106" s="30">
        <f t="shared" si="85"/>
        <v>0</v>
      </c>
      <c r="M106" s="72"/>
      <c r="N106" s="31"/>
      <c r="O106" s="72"/>
      <c r="P106" s="78"/>
      <c r="Q106" s="79"/>
      <c r="R106" s="33"/>
      <c r="S106" s="79"/>
      <c r="T106" s="34"/>
      <c r="U106" s="22"/>
      <c r="V106" s="27">
        <f t="shared" si="81"/>
        <v>0</v>
      </c>
      <c r="W106" s="22" t="e">
        <f t="shared" si="84"/>
        <v>#DIV/0!</v>
      </c>
    </row>
    <row r="107" spans="1:23" s="70" customFormat="1" ht="58.5" customHeight="1" x14ac:dyDescent="0.25">
      <c r="A107" s="71" t="s">
        <v>212</v>
      </c>
      <c r="B107" s="104" t="s">
        <v>213</v>
      </c>
      <c r="C107" s="72">
        <f t="shared" ref="C107" si="115">C108</f>
        <v>1795600</v>
      </c>
      <c r="D107" s="68"/>
      <c r="E107" s="72"/>
      <c r="F107" s="72"/>
      <c r="G107" s="72">
        <f t="shared" ref="G107:O107" si="116">G108</f>
        <v>1795600</v>
      </c>
      <c r="H107" s="72">
        <f t="shared" si="116"/>
        <v>1795600</v>
      </c>
      <c r="I107" s="72">
        <f t="shared" si="116"/>
        <v>0</v>
      </c>
      <c r="J107" s="72">
        <f t="shared" si="116"/>
        <v>1795600</v>
      </c>
      <c r="K107" s="72">
        <f t="shared" si="116"/>
        <v>0</v>
      </c>
      <c r="L107" s="30">
        <f t="shared" si="85"/>
        <v>1795600</v>
      </c>
      <c r="M107" s="72">
        <f t="shared" si="116"/>
        <v>1795600</v>
      </c>
      <c r="N107" s="72">
        <f t="shared" si="116"/>
        <v>1795600</v>
      </c>
      <c r="O107" s="72">
        <f t="shared" si="116"/>
        <v>1795600</v>
      </c>
      <c r="P107" s="75"/>
      <c r="Q107" s="69"/>
      <c r="R107" s="69"/>
      <c r="S107" s="69"/>
      <c r="T107" s="34">
        <f t="shared" si="95"/>
        <v>1795600</v>
      </c>
      <c r="U107" s="22">
        <f t="shared" si="88"/>
        <v>100</v>
      </c>
      <c r="V107" s="27">
        <f t="shared" si="81"/>
        <v>0</v>
      </c>
      <c r="W107" s="22"/>
    </row>
    <row r="108" spans="1:23" s="70" customFormat="1" ht="75" customHeight="1" x14ac:dyDescent="0.25">
      <c r="A108" s="73" t="s">
        <v>214</v>
      </c>
      <c r="B108" s="104" t="s">
        <v>215</v>
      </c>
      <c r="C108" s="72">
        <v>1795600</v>
      </c>
      <c r="D108" s="68"/>
      <c r="E108" s="72"/>
      <c r="F108" s="72"/>
      <c r="G108" s="72">
        <f>1637900+157700</f>
        <v>1795600</v>
      </c>
      <c r="H108" s="72">
        <f t="shared" ref="H108" si="117">F108+G108</f>
        <v>1795600</v>
      </c>
      <c r="I108" s="72"/>
      <c r="J108" s="72">
        <f t="shared" ref="J108:J110" si="118">H108+I108</f>
        <v>1795600</v>
      </c>
      <c r="K108" s="72"/>
      <c r="L108" s="30">
        <f t="shared" si="85"/>
        <v>1795600</v>
      </c>
      <c r="M108" s="72">
        <f t="shared" ref="M108" si="119">J108+K108</f>
        <v>1795600</v>
      </c>
      <c r="N108" s="31">
        <f t="shared" si="83"/>
        <v>1795600</v>
      </c>
      <c r="O108" s="72">
        <f>K108+M108</f>
        <v>1795600</v>
      </c>
      <c r="P108" s="75"/>
      <c r="Q108" s="69"/>
      <c r="R108" s="69"/>
      <c r="S108" s="69"/>
      <c r="T108" s="34">
        <f t="shared" si="95"/>
        <v>1795600</v>
      </c>
      <c r="U108" s="22">
        <f t="shared" si="88"/>
        <v>100</v>
      </c>
      <c r="V108" s="27">
        <f t="shared" si="81"/>
        <v>0</v>
      </c>
      <c r="W108" s="22"/>
    </row>
    <row r="109" spans="1:23" s="70" customFormat="1" ht="59.25" customHeight="1" x14ac:dyDescent="0.25">
      <c r="A109" s="11" t="s">
        <v>216</v>
      </c>
      <c r="B109" s="106" t="s">
        <v>217</v>
      </c>
      <c r="C109" s="72">
        <f t="shared" ref="C109" si="120">C110</f>
        <v>39892</v>
      </c>
      <c r="D109" s="68"/>
      <c r="E109" s="72"/>
      <c r="F109" s="72"/>
      <c r="G109" s="72"/>
      <c r="H109" s="72">
        <f>H110</f>
        <v>0</v>
      </c>
      <c r="I109" s="72">
        <f t="shared" ref="I109:O109" si="121">I110</f>
        <v>39892</v>
      </c>
      <c r="J109" s="72">
        <f t="shared" si="121"/>
        <v>39892</v>
      </c>
      <c r="K109" s="72">
        <f t="shared" si="121"/>
        <v>0</v>
      </c>
      <c r="L109" s="30">
        <f t="shared" si="85"/>
        <v>39892</v>
      </c>
      <c r="M109" s="72">
        <f t="shared" si="121"/>
        <v>39892</v>
      </c>
      <c r="N109" s="72">
        <f t="shared" si="121"/>
        <v>39892</v>
      </c>
      <c r="O109" s="72">
        <f t="shared" si="121"/>
        <v>39892</v>
      </c>
      <c r="P109" s="75"/>
      <c r="Q109" s="69"/>
      <c r="R109" s="69"/>
      <c r="S109" s="69"/>
      <c r="T109" s="34">
        <f t="shared" si="95"/>
        <v>39892</v>
      </c>
      <c r="U109" s="22">
        <f t="shared" si="88"/>
        <v>100</v>
      </c>
      <c r="V109" s="27">
        <f t="shared" si="81"/>
        <v>0</v>
      </c>
      <c r="W109" s="22"/>
    </row>
    <row r="110" spans="1:23" s="70" customFormat="1" ht="59.25" customHeight="1" x14ac:dyDescent="0.25">
      <c r="A110" s="11" t="s">
        <v>218</v>
      </c>
      <c r="B110" s="106" t="s">
        <v>219</v>
      </c>
      <c r="C110" s="72">
        <v>39892</v>
      </c>
      <c r="D110" s="68"/>
      <c r="E110" s="72"/>
      <c r="F110" s="72"/>
      <c r="G110" s="72"/>
      <c r="H110" s="72"/>
      <c r="I110" s="72">
        <v>39892</v>
      </c>
      <c r="J110" s="72">
        <f t="shared" si="118"/>
        <v>39892</v>
      </c>
      <c r="K110" s="72"/>
      <c r="L110" s="30">
        <f t="shared" si="85"/>
        <v>39892</v>
      </c>
      <c r="M110" s="72">
        <f t="shared" ref="M110" si="122">J110+K110</f>
        <v>39892</v>
      </c>
      <c r="N110" s="31">
        <f t="shared" si="83"/>
        <v>39892</v>
      </c>
      <c r="O110" s="72">
        <v>39892</v>
      </c>
      <c r="P110" s="75"/>
      <c r="Q110" s="69"/>
      <c r="R110" s="69"/>
      <c r="S110" s="69"/>
      <c r="T110" s="34">
        <f t="shared" si="95"/>
        <v>39892</v>
      </c>
      <c r="U110" s="22">
        <f t="shared" si="88"/>
        <v>100</v>
      </c>
      <c r="V110" s="27">
        <f t="shared" si="81"/>
        <v>0</v>
      </c>
      <c r="W110" s="22"/>
    </row>
    <row r="111" spans="1:23" s="70" customFormat="1" ht="58.5" customHeight="1" x14ac:dyDescent="0.25">
      <c r="A111" s="81" t="s">
        <v>220</v>
      </c>
      <c r="B111" s="104" t="s">
        <v>221</v>
      </c>
      <c r="C111" s="72">
        <f t="shared" ref="C111" si="123">C112</f>
        <v>89294645.400000006</v>
      </c>
      <c r="D111" s="68"/>
      <c r="E111" s="72"/>
      <c r="F111" s="72"/>
      <c r="G111" s="72">
        <f t="shared" ref="G111:O111" si="124">G112</f>
        <v>100703318.15000001</v>
      </c>
      <c r="H111" s="72">
        <f t="shared" si="124"/>
        <v>100703318.15000001</v>
      </c>
      <c r="I111" s="72">
        <f t="shared" si="124"/>
        <v>0</v>
      </c>
      <c r="J111" s="72">
        <f t="shared" si="124"/>
        <v>100703318.15000001</v>
      </c>
      <c r="K111" s="72">
        <f t="shared" si="124"/>
        <v>0</v>
      </c>
      <c r="L111" s="30">
        <f t="shared" si="85"/>
        <v>100703318.15000001</v>
      </c>
      <c r="M111" s="72">
        <f t="shared" si="124"/>
        <v>100703318.15000001</v>
      </c>
      <c r="N111" s="72">
        <f t="shared" si="124"/>
        <v>89294645.400000006</v>
      </c>
      <c r="O111" s="72">
        <f t="shared" si="124"/>
        <v>89294645.400000006</v>
      </c>
      <c r="P111" s="75"/>
      <c r="Q111" s="69"/>
      <c r="R111" s="69"/>
      <c r="S111" s="69"/>
      <c r="T111" s="34">
        <f t="shared" si="95"/>
        <v>100703318.15000001</v>
      </c>
      <c r="U111" s="22">
        <f t="shared" si="88"/>
        <v>88.671006120169238</v>
      </c>
      <c r="V111" s="27">
        <f t="shared" si="81"/>
        <v>0</v>
      </c>
      <c r="W111" s="22"/>
    </row>
    <row r="112" spans="1:23" s="70" customFormat="1" ht="60.75" customHeight="1" x14ac:dyDescent="0.25">
      <c r="A112" s="71" t="s">
        <v>222</v>
      </c>
      <c r="B112" s="104" t="s">
        <v>223</v>
      </c>
      <c r="C112" s="72">
        <v>89294645.400000006</v>
      </c>
      <c r="D112" s="68"/>
      <c r="E112" s="72"/>
      <c r="F112" s="72"/>
      <c r="G112" s="72">
        <f>89146323.15+8462030+3094965</f>
        <v>100703318.15000001</v>
      </c>
      <c r="H112" s="72">
        <f t="shared" ref="H112:H113" si="125">F112+G112</f>
        <v>100703318.15000001</v>
      </c>
      <c r="I112" s="72"/>
      <c r="J112" s="72">
        <f t="shared" ref="J112:J113" si="126">H112+I112</f>
        <v>100703318.15000001</v>
      </c>
      <c r="K112" s="72"/>
      <c r="L112" s="30">
        <f t="shared" si="85"/>
        <v>100703318.15000001</v>
      </c>
      <c r="M112" s="72">
        <f t="shared" ref="M112:M113" si="127">J112+K112</f>
        <v>100703318.15000001</v>
      </c>
      <c r="N112" s="31">
        <v>89294645.400000006</v>
      </c>
      <c r="O112" s="72">
        <v>89294645.400000006</v>
      </c>
      <c r="P112" s="75"/>
      <c r="Q112" s="69"/>
      <c r="R112" s="69"/>
      <c r="S112" s="69"/>
      <c r="T112" s="34">
        <f t="shared" si="95"/>
        <v>100703318.15000001</v>
      </c>
      <c r="U112" s="22">
        <f t="shared" si="88"/>
        <v>88.671006120169238</v>
      </c>
      <c r="V112" s="27">
        <f t="shared" si="81"/>
        <v>0</v>
      </c>
      <c r="W112" s="22"/>
    </row>
    <row r="113" spans="1:23" ht="15" customHeight="1" x14ac:dyDescent="0.25">
      <c r="A113" s="82" t="s">
        <v>224</v>
      </c>
      <c r="B113" s="112" t="s">
        <v>225</v>
      </c>
      <c r="C113" s="72">
        <f>C114</f>
        <v>4212837.51</v>
      </c>
      <c r="D113" s="72"/>
      <c r="E113" s="72">
        <f>E114</f>
        <v>4247054.51</v>
      </c>
      <c r="F113" s="31">
        <f t="shared" si="102"/>
        <v>4247054.51</v>
      </c>
      <c r="G113" s="72">
        <f>G114</f>
        <v>288000</v>
      </c>
      <c r="H113" s="31">
        <f t="shared" si="125"/>
        <v>4535054.51</v>
      </c>
      <c r="I113" s="72">
        <f>I114</f>
        <v>0</v>
      </c>
      <c r="J113" s="31">
        <f t="shared" si="126"/>
        <v>4535054.51</v>
      </c>
      <c r="K113" s="72">
        <f>K114</f>
        <v>0</v>
      </c>
      <c r="L113" s="30">
        <f t="shared" si="85"/>
        <v>4535054.51</v>
      </c>
      <c r="M113" s="31">
        <f t="shared" si="127"/>
        <v>4535054.51</v>
      </c>
      <c r="N113" s="72">
        <f>N114</f>
        <v>4535054.51</v>
      </c>
      <c r="O113" s="72">
        <f>O114</f>
        <v>4212837.51</v>
      </c>
      <c r="P113" s="16"/>
      <c r="Q113" s="15"/>
      <c r="R113" s="15"/>
      <c r="S113" s="15"/>
      <c r="T113" s="34">
        <f t="shared" si="95"/>
        <v>4535054.51</v>
      </c>
      <c r="U113" s="22">
        <f t="shared" si="88"/>
        <v>92.89496963510588</v>
      </c>
      <c r="V113" s="27">
        <f t="shared" si="81"/>
        <v>0</v>
      </c>
      <c r="W113" s="22">
        <f t="shared" si="84"/>
        <v>100</v>
      </c>
    </row>
    <row r="114" spans="1:23" ht="26.25" customHeight="1" x14ac:dyDescent="0.25">
      <c r="A114" s="82" t="s">
        <v>226</v>
      </c>
      <c r="B114" s="112" t="s">
        <v>227</v>
      </c>
      <c r="C114" s="72">
        <f>C115+C116+C117</f>
        <v>4212837.51</v>
      </c>
      <c r="D114" s="72"/>
      <c r="E114" s="72">
        <f>E115+E116+E117</f>
        <v>4247054.51</v>
      </c>
      <c r="F114" s="72">
        <f t="shared" ref="F114:O114" si="128">F115+F116+F117</f>
        <v>4247054.51</v>
      </c>
      <c r="G114" s="72">
        <f t="shared" si="128"/>
        <v>288000</v>
      </c>
      <c r="H114" s="72">
        <f t="shared" si="128"/>
        <v>4535054.51</v>
      </c>
      <c r="I114" s="72">
        <f t="shared" si="128"/>
        <v>0</v>
      </c>
      <c r="J114" s="72">
        <f t="shared" si="128"/>
        <v>4535054.51</v>
      </c>
      <c r="K114" s="72">
        <f t="shared" si="128"/>
        <v>0</v>
      </c>
      <c r="L114" s="30">
        <f t="shared" si="85"/>
        <v>4535054.51</v>
      </c>
      <c r="M114" s="72">
        <f t="shared" si="128"/>
        <v>4535054.51</v>
      </c>
      <c r="N114" s="72">
        <f t="shared" si="128"/>
        <v>4535054.51</v>
      </c>
      <c r="O114" s="72">
        <f t="shared" si="128"/>
        <v>4212837.51</v>
      </c>
      <c r="P114" s="16"/>
      <c r="Q114" s="15"/>
      <c r="R114" s="15"/>
      <c r="S114" s="15"/>
      <c r="T114" s="34">
        <f t="shared" si="95"/>
        <v>4535054.51</v>
      </c>
      <c r="U114" s="22">
        <f t="shared" si="88"/>
        <v>92.89496963510588</v>
      </c>
      <c r="V114" s="27">
        <f t="shared" si="81"/>
        <v>0</v>
      </c>
      <c r="W114" s="22">
        <f t="shared" si="84"/>
        <v>100</v>
      </c>
    </row>
    <row r="115" spans="1:23" ht="94.5" customHeight="1" x14ac:dyDescent="0.25">
      <c r="A115" s="81"/>
      <c r="B115" s="113" t="s">
        <v>228</v>
      </c>
      <c r="C115" s="72">
        <v>2456804.5099999998</v>
      </c>
      <c r="D115" s="72"/>
      <c r="E115" s="72">
        <v>2456804.5099999998</v>
      </c>
      <c r="F115" s="31">
        <f t="shared" si="102"/>
        <v>2456804.5099999998</v>
      </c>
      <c r="G115" s="72"/>
      <c r="H115" s="31">
        <f t="shared" ref="H115:H117" si="129">F115+G115</f>
        <v>2456804.5099999998</v>
      </c>
      <c r="I115" s="72"/>
      <c r="J115" s="31">
        <f t="shared" ref="J115:J117" si="130">H115+I115</f>
        <v>2456804.5099999998</v>
      </c>
      <c r="K115" s="72"/>
      <c r="L115" s="30">
        <f t="shared" si="85"/>
        <v>2456804.5099999998</v>
      </c>
      <c r="M115" s="31">
        <f t="shared" ref="M115:M117" si="131">J115+K115</f>
        <v>2456804.5099999998</v>
      </c>
      <c r="N115" s="31">
        <f t="shared" si="83"/>
        <v>2456804.5099999998</v>
      </c>
      <c r="O115" s="72">
        <v>2456804.5099999998</v>
      </c>
      <c r="P115" s="16"/>
      <c r="Q115" s="15"/>
      <c r="R115" s="15"/>
      <c r="S115" s="15"/>
      <c r="T115" s="34">
        <f t="shared" si="95"/>
        <v>2456804.5099999998</v>
      </c>
      <c r="U115" s="22">
        <f t="shared" si="88"/>
        <v>100</v>
      </c>
      <c r="V115" s="27">
        <f t="shared" si="81"/>
        <v>0</v>
      </c>
      <c r="W115" s="22"/>
    </row>
    <row r="116" spans="1:23" ht="26.25" customHeight="1" x14ac:dyDescent="0.25">
      <c r="A116" s="81"/>
      <c r="B116" s="113" t="s">
        <v>229</v>
      </c>
      <c r="C116" s="72">
        <v>1468033</v>
      </c>
      <c r="D116" s="72"/>
      <c r="E116" s="72">
        <v>1790250</v>
      </c>
      <c r="F116" s="31">
        <f t="shared" si="102"/>
        <v>1790250</v>
      </c>
      <c r="G116" s="72"/>
      <c r="H116" s="31">
        <f t="shared" si="129"/>
        <v>1790250</v>
      </c>
      <c r="I116" s="72"/>
      <c r="J116" s="31">
        <f t="shared" si="130"/>
        <v>1790250</v>
      </c>
      <c r="K116" s="72"/>
      <c r="L116" s="30">
        <f t="shared" si="85"/>
        <v>1790250</v>
      </c>
      <c r="M116" s="31">
        <f t="shared" si="131"/>
        <v>1790250</v>
      </c>
      <c r="N116" s="31">
        <f t="shared" si="83"/>
        <v>1790250</v>
      </c>
      <c r="O116" s="72">
        <v>1468033</v>
      </c>
      <c r="P116" s="16"/>
      <c r="Q116" s="15"/>
      <c r="R116" s="15"/>
      <c r="S116" s="15"/>
      <c r="T116" s="34">
        <f t="shared" si="95"/>
        <v>1790250</v>
      </c>
      <c r="U116" s="22">
        <f t="shared" si="88"/>
        <v>82.001564027370478</v>
      </c>
      <c r="V116" s="27">
        <f t="shared" si="81"/>
        <v>0</v>
      </c>
      <c r="W116" s="22">
        <f t="shared" si="84"/>
        <v>100</v>
      </c>
    </row>
    <row r="117" spans="1:23" ht="37.5" customHeight="1" x14ac:dyDescent="0.25">
      <c r="A117" s="81"/>
      <c r="B117" s="113" t="s">
        <v>230</v>
      </c>
      <c r="C117" s="72">
        <v>288000</v>
      </c>
      <c r="D117" s="72"/>
      <c r="E117" s="72"/>
      <c r="F117" s="31"/>
      <c r="G117" s="72">
        <v>288000</v>
      </c>
      <c r="H117" s="31">
        <f t="shared" si="129"/>
        <v>288000</v>
      </c>
      <c r="I117" s="72"/>
      <c r="J117" s="31">
        <f t="shared" si="130"/>
        <v>288000</v>
      </c>
      <c r="K117" s="72"/>
      <c r="L117" s="30">
        <f t="shared" si="85"/>
        <v>288000</v>
      </c>
      <c r="M117" s="31">
        <f t="shared" si="131"/>
        <v>288000</v>
      </c>
      <c r="N117" s="31">
        <f t="shared" si="83"/>
        <v>288000</v>
      </c>
      <c r="O117" s="72">
        <v>288000</v>
      </c>
      <c r="P117" s="16"/>
      <c r="Q117" s="15"/>
      <c r="R117" s="15"/>
      <c r="S117" s="15"/>
      <c r="T117" s="34">
        <f t="shared" si="95"/>
        <v>288000</v>
      </c>
      <c r="U117" s="22">
        <f t="shared" si="88"/>
        <v>100</v>
      </c>
      <c r="V117" s="27">
        <f t="shared" si="81"/>
        <v>0</v>
      </c>
      <c r="W117" s="22">
        <f t="shared" si="84"/>
        <v>100</v>
      </c>
    </row>
    <row r="118" spans="1:23" ht="37.5" customHeight="1" x14ac:dyDescent="0.25">
      <c r="A118" s="81"/>
      <c r="B118" s="113" t="s">
        <v>231</v>
      </c>
      <c r="C118" s="72"/>
      <c r="D118" s="72"/>
      <c r="E118" s="72"/>
      <c r="F118" s="31"/>
      <c r="G118" s="72"/>
      <c r="H118" s="31"/>
      <c r="I118" s="72"/>
      <c r="J118" s="31"/>
      <c r="K118" s="72"/>
      <c r="L118" s="30">
        <f t="shared" si="85"/>
        <v>0</v>
      </c>
      <c r="M118" s="31"/>
      <c r="N118" s="31"/>
      <c r="O118" s="72"/>
      <c r="P118" s="16"/>
      <c r="Q118" s="15"/>
      <c r="R118" s="15"/>
      <c r="S118" s="15"/>
      <c r="T118" s="34"/>
      <c r="U118" s="22"/>
      <c r="V118" s="27">
        <f t="shared" si="81"/>
        <v>0</v>
      </c>
      <c r="W118" s="22" t="e">
        <f t="shared" si="84"/>
        <v>#DIV/0!</v>
      </c>
    </row>
    <row r="119" spans="1:23" s="70" customFormat="1" ht="41.25" customHeight="1" x14ac:dyDescent="0.25">
      <c r="A119" s="67" t="s">
        <v>232</v>
      </c>
      <c r="B119" s="108" t="s">
        <v>233</v>
      </c>
      <c r="C119" s="68">
        <f t="shared" ref="C119" si="132">C120+C122+C124+C126+C128+C142+C144+C146</f>
        <v>134797560.23000002</v>
      </c>
      <c r="D119" s="68">
        <f>D120+D122+D124+D126+D128+D142+D144+D146</f>
        <v>132390154.64</v>
      </c>
      <c r="E119" s="68">
        <f t="shared" ref="E119:L119" si="133">E120+E122+E124+E126+E128+E142+E144+E146</f>
        <v>0</v>
      </c>
      <c r="F119" s="68">
        <f t="shared" si="133"/>
        <v>132390154.64</v>
      </c>
      <c r="G119" s="68">
        <f t="shared" si="133"/>
        <v>1392382.7</v>
      </c>
      <c r="H119" s="68">
        <f t="shared" si="133"/>
        <v>133782537.34</v>
      </c>
      <c r="I119" s="68">
        <f t="shared" si="133"/>
        <v>0</v>
      </c>
      <c r="J119" s="68">
        <f t="shared" si="133"/>
        <v>133782537.34</v>
      </c>
      <c r="K119" s="68">
        <f t="shared" si="133"/>
        <v>1464742.1400000001</v>
      </c>
      <c r="L119" s="68">
        <f t="shared" si="133"/>
        <v>2857124.84</v>
      </c>
      <c r="M119" s="68">
        <f t="shared" ref="M119:O119" si="134">M120+M122+M124+M126+M128+M142+M144+M146</f>
        <v>135247279.47999999</v>
      </c>
      <c r="N119" s="68">
        <f t="shared" si="134"/>
        <v>135247279.47999999</v>
      </c>
      <c r="O119" s="68">
        <f t="shared" si="134"/>
        <v>134797560.23000002</v>
      </c>
      <c r="P119" s="75"/>
      <c r="Q119" s="69"/>
      <c r="R119" s="69"/>
      <c r="S119" s="69"/>
      <c r="T119" s="34">
        <f t="shared" si="95"/>
        <v>133782537.34</v>
      </c>
      <c r="U119" s="36">
        <f t="shared" si="88"/>
        <v>99.667483699687679</v>
      </c>
      <c r="V119" s="23">
        <f t="shared" si="81"/>
        <v>0</v>
      </c>
      <c r="W119" s="36">
        <f t="shared" si="84"/>
        <v>100</v>
      </c>
    </row>
    <row r="120" spans="1:23" s="70" customFormat="1" ht="37.5" customHeight="1" x14ac:dyDescent="0.25">
      <c r="A120" s="71" t="s">
        <v>234</v>
      </c>
      <c r="B120" s="104" t="s">
        <v>235</v>
      </c>
      <c r="C120" s="72">
        <f t="shared" ref="C120:O120" si="135">C121</f>
        <v>0</v>
      </c>
      <c r="D120" s="72">
        <f>D121</f>
        <v>397491.4</v>
      </c>
      <c r="E120" s="72">
        <f t="shared" si="135"/>
        <v>-397491.4</v>
      </c>
      <c r="F120" s="72">
        <f t="shared" si="135"/>
        <v>0</v>
      </c>
      <c r="G120" s="72">
        <f t="shared" si="135"/>
        <v>0</v>
      </c>
      <c r="H120" s="72">
        <f t="shared" si="135"/>
        <v>0</v>
      </c>
      <c r="I120" s="72">
        <f t="shared" si="135"/>
        <v>0</v>
      </c>
      <c r="J120" s="72">
        <f t="shared" si="135"/>
        <v>0</v>
      </c>
      <c r="K120" s="72">
        <f t="shared" si="135"/>
        <v>0</v>
      </c>
      <c r="L120" s="30">
        <f t="shared" si="85"/>
        <v>-397491.4</v>
      </c>
      <c r="M120" s="72">
        <f t="shared" si="135"/>
        <v>0</v>
      </c>
      <c r="N120" s="72">
        <f t="shared" si="135"/>
        <v>0</v>
      </c>
      <c r="O120" s="72">
        <f t="shared" si="135"/>
        <v>0</v>
      </c>
      <c r="P120" s="75"/>
      <c r="Q120" s="69"/>
      <c r="R120" s="69"/>
      <c r="S120" s="69"/>
      <c r="T120" s="34">
        <f t="shared" si="95"/>
        <v>0</v>
      </c>
      <c r="U120" s="22"/>
      <c r="V120" s="27">
        <f t="shared" si="81"/>
        <v>0</v>
      </c>
      <c r="W120" s="22"/>
    </row>
    <row r="121" spans="1:23" s="70" customFormat="1" ht="51.75" customHeight="1" x14ac:dyDescent="0.25">
      <c r="A121" s="71" t="s">
        <v>236</v>
      </c>
      <c r="B121" s="104" t="s">
        <v>237</v>
      </c>
      <c r="C121" s="68"/>
      <c r="D121" s="72">
        <v>397491.4</v>
      </c>
      <c r="E121" s="72">
        <v>-397491.4</v>
      </c>
      <c r="F121" s="31">
        <f t="shared" si="102"/>
        <v>0</v>
      </c>
      <c r="G121" s="68"/>
      <c r="H121" s="31">
        <f t="shared" ref="H121" si="136">F121+G121</f>
        <v>0</v>
      </c>
      <c r="I121" s="68"/>
      <c r="J121" s="31">
        <f t="shared" ref="J121" si="137">H121+I121</f>
        <v>0</v>
      </c>
      <c r="K121" s="68"/>
      <c r="L121" s="30">
        <f t="shared" si="85"/>
        <v>-397491.4</v>
      </c>
      <c r="M121" s="31">
        <f t="shared" ref="M121" si="138">J121+K121</f>
        <v>0</v>
      </c>
      <c r="N121" s="31">
        <f t="shared" si="83"/>
        <v>0</v>
      </c>
      <c r="O121" s="68"/>
      <c r="P121" s="75"/>
      <c r="Q121" s="69"/>
      <c r="R121" s="69"/>
      <c r="S121" s="69"/>
      <c r="T121" s="34">
        <f t="shared" si="95"/>
        <v>0</v>
      </c>
      <c r="U121" s="22"/>
      <c r="V121" s="27">
        <f t="shared" si="81"/>
        <v>0</v>
      </c>
      <c r="W121" s="22"/>
    </row>
    <row r="122" spans="1:23" s="70" customFormat="1" ht="53.25" customHeight="1" x14ac:dyDescent="0.25">
      <c r="A122" s="81" t="s">
        <v>238</v>
      </c>
      <c r="B122" s="114" t="s">
        <v>239</v>
      </c>
      <c r="C122" s="83">
        <f t="shared" ref="C122:O122" si="139">C123</f>
        <v>0</v>
      </c>
      <c r="D122" s="83">
        <f>D123</f>
        <v>550</v>
      </c>
      <c r="E122" s="83">
        <f t="shared" si="139"/>
        <v>0</v>
      </c>
      <c r="F122" s="83">
        <f t="shared" si="139"/>
        <v>550</v>
      </c>
      <c r="G122" s="83">
        <f t="shared" si="139"/>
        <v>0</v>
      </c>
      <c r="H122" s="83">
        <f t="shared" si="139"/>
        <v>550</v>
      </c>
      <c r="I122" s="83">
        <f t="shared" si="139"/>
        <v>0</v>
      </c>
      <c r="J122" s="83">
        <f t="shared" si="139"/>
        <v>550</v>
      </c>
      <c r="K122" s="83">
        <f t="shared" si="139"/>
        <v>0</v>
      </c>
      <c r="L122" s="30">
        <f t="shared" si="85"/>
        <v>0</v>
      </c>
      <c r="M122" s="83">
        <f t="shared" si="139"/>
        <v>550</v>
      </c>
      <c r="N122" s="83">
        <f t="shared" si="139"/>
        <v>550</v>
      </c>
      <c r="O122" s="83">
        <f t="shared" si="139"/>
        <v>0</v>
      </c>
      <c r="P122" s="75"/>
      <c r="Q122" s="69"/>
      <c r="R122" s="69"/>
      <c r="S122" s="69"/>
      <c r="T122" s="34">
        <f t="shared" si="95"/>
        <v>550</v>
      </c>
      <c r="U122" s="22">
        <f t="shared" si="88"/>
        <v>0</v>
      </c>
      <c r="V122" s="27">
        <f t="shared" si="81"/>
        <v>0</v>
      </c>
      <c r="W122" s="22"/>
    </row>
    <row r="123" spans="1:23" s="70" customFormat="1" ht="63.75" customHeight="1" x14ac:dyDescent="0.25">
      <c r="A123" s="5" t="s">
        <v>240</v>
      </c>
      <c r="B123" s="104" t="s">
        <v>241</v>
      </c>
      <c r="C123" s="72">
        <v>0</v>
      </c>
      <c r="D123" s="72">
        <v>550</v>
      </c>
      <c r="E123" s="72"/>
      <c r="F123" s="31">
        <f t="shared" si="102"/>
        <v>550</v>
      </c>
      <c r="G123" s="72"/>
      <c r="H123" s="31">
        <f t="shared" ref="H123" si="140">F123+G123</f>
        <v>550</v>
      </c>
      <c r="I123" s="72"/>
      <c r="J123" s="31">
        <f t="shared" ref="J123" si="141">H123+I123</f>
        <v>550</v>
      </c>
      <c r="K123" s="72"/>
      <c r="L123" s="30">
        <f t="shared" si="85"/>
        <v>0</v>
      </c>
      <c r="M123" s="31">
        <f t="shared" ref="M123" si="142">J123+K123</f>
        <v>550</v>
      </c>
      <c r="N123" s="31">
        <f t="shared" si="83"/>
        <v>550</v>
      </c>
      <c r="O123" s="72">
        <v>0</v>
      </c>
      <c r="P123" s="75"/>
      <c r="Q123" s="69"/>
      <c r="R123" s="69"/>
      <c r="S123" s="69"/>
      <c r="T123" s="34">
        <f t="shared" si="95"/>
        <v>550</v>
      </c>
      <c r="U123" s="22">
        <f t="shared" si="88"/>
        <v>0</v>
      </c>
      <c r="V123" s="27">
        <f t="shared" si="81"/>
        <v>0</v>
      </c>
      <c r="W123" s="22"/>
    </row>
    <row r="124" spans="1:23" ht="54.75" customHeight="1" x14ac:dyDescent="0.25">
      <c r="A124" s="71" t="s">
        <v>242</v>
      </c>
      <c r="B124" s="104" t="s">
        <v>243</v>
      </c>
      <c r="C124" s="72">
        <f t="shared" ref="C124:O124" si="143">C125</f>
        <v>845392</v>
      </c>
      <c r="D124" s="72">
        <f>D125</f>
        <v>853599</v>
      </c>
      <c r="E124" s="72">
        <f t="shared" si="143"/>
        <v>0</v>
      </c>
      <c r="F124" s="72">
        <f t="shared" si="143"/>
        <v>853599</v>
      </c>
      <c r="G124" s="72">
        <f t="shared" si="143"/>
        <v>-8207</v>
      </c>
      <c r="H124" s="72">
        <f t="shared" si="143"/>
        <v>845392</v>
      </c>
      <c r="I124" s="72">
        <f t="shared" si="143"/>
        <v>0</v>
      </c>
      <c r="J124" s="72">
        <f t="shared" si="143"/>
        <v>845392</v>
      </c>
      <c r="K124" s="72">
        <f t="shared" si="143"/>
        <v>0</v>
      </c>
      <c r="L124" s="30">
        <f t="shared" si="85"/>
        <v>-8207</v>
      </c>
      <c r="M124" s="72">
        <f t="shared" si="143"/>
        <v>845392</v>
      </c>
      <c r="N124" s="72">
        <f t="shared" si="143"/>
        <v>845392</v>
      </c>
      <c r="O124" s="72">
        <f t="shared" si="143"/>
        <v>845392</v>
      </c>
      <c r="P124" s="16"/>
      <c r="Q124" s="15"/>
      <c r="R124" s="15"/>
      <c r="S124" s="15"/>
      <c r="T124" s="34">
        <f t="shared" si="95"/>
        <v>845392</v>
      </c>
      <c r="U124" s="22">
        <f t="shared" si="88"/>
        <v>100</v>
      </c>
      <c r="V124" s="27">
        <f t="shared" si="81"/>
        <v>0</v>
      </c>
      <c r="W124" s="22">
        <f t="shared" si="84"/>
        <v>100</v>
      </c>
    </row>
    <row r="125" spans="1:23" ht="54.75" customHeight="1" x14ac:dyDescent="0.25">
      <c r="A125" s="71" t="s">
        <v>244</v>
      </c>
      <c r="B125" s="104" t="s">
        <v>245</v>
      </c>
      <c r="C125" s="72">
        <v>845392</v>
      </c>
      <c r="D125" s="72">
        <v>853599</v>
      </c>
      <c r="E125" s="72"/>
      <c r="F125" s="31">
        <f t="shared" si="102"/>
        <v>853599</v>
      </c>
      <c r="G125" s="72">
        <v>-8207</v>
      </c>
      <c r="H125" s="31">
        <f t="shared" ref="H125" si="144">F125+G125</f>
        <v>845392</v>
      </c>
      <c r="I125" s="72"/>
      <c r="J125" s="31">
        <f t="shared" ref="J125" si="145">H125+I125</f>
        <v>845392</v>
      </c>
      <c r="K125" s="72"/>
      <c r="L125" s="30">
        <f t="shared" si="85"/>
        <v>-8207</v>
      </c>
      <c r="M125" s="31">
        <f t="shared" ref="M125" si="146">J125+K125</f>
        <v>845392</v>
      </c>
      <c r="N125" s="31">
        <f t="shared" si="83"/>
        <v>845392</v>
      </c>
      <c r="O125" s="72">
        <v>845392</v>
      </c>
      <c r="P125" s="16"/>
      <c r="Q125" s="15"/>
      <c r="R125" s="15"/>
      <c r="S125" s="15"/>
      <c r="T125" s="34">
        <f t="shared" si="95"/>
        <v>845392</v>
      </c>
      <c r="U125" s="22">
        <f t="shared" si="88"/>
        <v>100</v>
      </c>
      <c r="V125" s="27">
        <f t="shared" si="81"/>
        <v>0</v>
      </c>
      <c r="W125" s="22">
        <f t="shared" si="84"/>
        <v>100</v>
      </c>
    </row>
    <row r="126" spans="1:23" ht="54.75" customHeight="1" x14ac:dyDescent="0.25">
      <c r="A126" s="71" t="s">
        <v>246</v>
      </c>
      <c r="B126" s="104" t="s">
        <v>247</v>
      </c>
      <c r="C126" s="72">
        <f t="shared" ref="C126:O126" si="147">C127</f>
        <v>312464.64000000001</v>
      </c>
      <c r="D126" s="72">
        <f>D127</f>
        <v>97338.240000000005</v>
      </c>
      <c r="E126" s="72">
        <f t="shared" si="147"/>
        <v>0</v>
      </c>
      <c r="F126" s="72">
        <f t="shared" si="147"/>
        <v>97338.240000000005</v>
      </c>
      <c r="G126" s="72">
        <f t="shared" si="147"/>
        <v>57788.26</v>
      </c>
      <c r="H126" s="72">
        <f t="shared" si="147"/>
        <v>155126.5</v>
      </c>
      <c r="I126" s="72">
        <f t="shared" si="147"/>
        <v>0</v>
      </c>
      <c r="J126" s="72">
        <f t="shared" si="147"/>
        <v>155126.5</v>
      </c>
      <c r="K126" s="72">
        <f t="shared" si="147"/>
        <v>157338.13999999998</v>
      </c>
      <c r="L126" s="30">
        <f t="shared" si="85"/>
        <v>215126.40000000002</v>
      </c>
      <c r="M126" s="72">
        <f t="shared" si="147"/>
        <v>312464.64000000001</v>
      </c>
      <c r="N126" s="72">
        <f t="shared" si="147"/>
        <v>312464.64000000001</v>
      </c>
      <c r="O126" s="72">
        <f t="shared" si="147"/>
        <v>312464.64000000001</v>
      </c>
      <c r="P126" s="16"/>
      <c r="Q126" s="15"/>
      <c r="R126" s="15"/>
      <c r="S126" s="15"/>
      <c r="T126" s="34">
        <f t="shared" si="95"/>
        <v>155126.5</v>
      </c>
      <c r="U126" s="22">
        <f t="shared" si="88"/>
        <v>100</v>
      </c>
      <c r="V126" s="27">
        <f t="shared" si="81"/>
        <v>0</v>
      </c>
      <c r="W126" s="22">
        <f t="shared" si="84"/>
        <v>100</v>
      </c>
    </row>
    <row r="127" spans="1:23" ht="62.25" customHeight="1" x14ac:dyDescent="0.25">
      <c r="A127" s="71" t="s">
        <v>248</v>
      </c>
      <c r="B127" s="104" t="s">
        <v>249</v>
      </c>
      <c r="C127" s="72">
        <v>312464.64000000001</v>
      </c>
      <c r="D127" s="72">
        <v>97338.240000000005</v>
      </c>
      <c r="E127" s="72"/>
      <c r="F127" s="31">
        <f t="shared" si="102"/>
        <v>97338.240000000005</v>
      </c>
      <c r="G127" s="72">
        <v>57788.26</v>
      </c>
      <c r="H127" s="31">
        <f t="shared" ref="H127" si="148">F127+G127</f>
        <v>155126.5</v>
      </c>
      <c r="I127" s="72"/>
      <c r="J127" s="31">
        <f t="shared" ref="J127" si="149">H127+I127</f>
        <v>155126.5</v>
      </c>
      <c r="K127" s="72">
        <f>131349.49+25988.65</f>
        <v>157338.13999999998</v>
      </c>
      <c r="L127" s="30">
        <f t="shared" si="85"/>
        <v>215126.40000000002</v>
      </c>
      <c r="M127" s="31">
        <f t="shared" ref="M127" si="150">J127+K127</f>
        <v>312464.64000000001</v>
      </c>
      <c r="N127" s="31">
        <f t="shared" si="83"/>
        <v>312464.64000000001</v>
      </c>
      <c r="O127" s="72">
        <v>312464.64000000001</v>
      </c>
      <c r="P127" s="16"/>
      <c r="Q127" s="15"/>
      <c r="R127" s="15"/>
      <c r="S127" s="15"/>
      <c r="T127" s="34">
        <f t="shared" si="95"/>
        <v>155126.5</v>
      </c>
      <c r="U127" s="22">
        <f t="shared" si="88"/>
        <v>100</v>
      </c>
      <c r="V127" s="27">
        <f t="shared" si="81"/>
        <v>0</v>
      </c>
      <c r="W127" s="22">
        <f t="shared" si="84"/>
        <v>100</v>
      </c>
    </row>
    <row r="128" spans="1:23" ht="41.25" customHeight="1" x14ac:dyDescent="0.25">
      <c r="A128" s="71" t="s">
        <v>250</v>
      </c>
      <c r="B128" s="104" t="s">
        <v>251</v>
      </c>
      <c r="C128" s="72">
        <f t="shared" ref="C128:O128" si="151">C129</f>
        <v>114795793.37</v>
      </c>
      <c r="D128" s="72">
        <f>D129</f>
        <v>118085711</v>
      </c>
      <c r="E128" s="72">
        <f t="shared" si="151"/>
        <v>0</v>
      </c>
      <c r="F128" s="72">
        <f t="shared" si="151"/>
        <v>118085711</v>
      </c>
      <c r="G128" s="72">
        <f t="shared" si="151"/>
        <v>0</v>
      </c>
      <c r="H128" s="72">
        <f t="shared" si="151"/>
        <v>118085711</v>
      </c>
      <c r="I128" s="72">
        <f t="shared" si="151"/>
        <v>0</v>
      </c>
      <c r="J128" s="72">
        <f t="shared" si="151"/>
        <v>118085711</v>
      </c>
      <c r="K128" s="72">
        <f t="shared" si="151"/>
        <v>-3143471</v>
      </c>
      <c r="L128" s="30">
        <f t="shared" si="85"/>
        <v>-3143471</v>
      </c>
      <c r="M128" s="72">
        <f t="shared" si="151"/>
        <v>114942240</v>
      </c>
      <c r="N128" s="72">
        <f t="shared" si="151"/>
        <v>114942240</v>
      </c>
      <c r="O128" s="72">
        <f t="shared" si="151"/>
        <v>114795793.37</v>
      </c>
      <c r="P128" s="16"/>
      <c r="Q128" s="15"/>
      <c r="R128" s="15"/>
      <c r="S128" s="15"/>
      <c r="T128" s="34">
        <f t="shared" si="95"/>
        <v>118085711</v>
      </c>
      <c r="U128" s="22">
        <f t="shared" si="88"/>
        <v>99.872591111848877</v>
      </c>
      <c r="V128" s="27">
        <f t="shared" si="81"/>
        <v>0</v>
      </c>
      <c r="W128" s="22">
        <f t="shared" si="84"/>
        <v>100</v>
      </c>
    </row>
    <row r="129" spans="1:23" ht="48.75" customHeight="1" x14ac:dyDescent="0.25">
      <c r="A129" s="71" t="s">
        <v>252</v>
      </c>
      <c r="B129" s="104" t="s">
        <v>253</v>
      </c>
      <c r="C129" s="72">
        <f t="shared" ref="C129" si="152">SUM(C130:C141)</f>
        <v>114795793.37</v>
      </c>
      <c r="D129" s="72">
        <f>SUM(D130:D141)</f>
        <v>118085711</v>
      </c>
      <c r="E129" s="72">
        <f t="shared" ref="E129:O129" si="153">SUM(E130:E141)</f>
        <v>0</v>
      </c>
      <c r="F129" s="72">
        <f t="shared" si="153"/>
        <v>118085711</v>
      </c>
      <c r="G129" s="72">
        <f t="shared" si="153"/>
        <v>0</v>
      </c>
      <c r="H129" s="72">
        <f t="shared" si="153"/>
        <v>118085711</v>
      </c>
      <c r="I129" s="72">
        <f t="shared" si="153"/>
        <v>0</v>
      </c>
      <c r="J129" s="72">
        <f t="shared" si="153"/>
        <v>118085711</v>
      </c>
      <c r="K129" s="72">
        <f t="shared" si="153"/>
        <v>-3143471</v>
      </c>
      <c r="L129" s="30">
        <f t="shared" si="85"/>
        <v>-3143471</v>
      </c>
      <c r="M129" s="72">
        <f t="shared" si="153"/>
        <v>114942240</v>
      </c>
      <c r="N129" s="72">
        <f t="shared" si="153"/>
        <v>114942240</v>
      </c>
      <c r="O129" s="72">
        <f t="shared" si="153"/>
        <v>114795793.37</v>
      </c>
      <c r="P129" s="16"/>
      <c r="Q129" s="15"/>
      <c r="R129" s="15"/>
      <c r="S129" s="15"/>
      <c r="T129" s="34">
        <f t="shared" si="95"/>
        <v>118085711</v>
      </c>
      <c r="U129" s="22">
        <f t="shared" si="88"/>
        <v>99.872591111848877</v>
      </c>
      <c r="V129" s="27">
        <f t="shared" si="81"/>
        <v>0</v>
      </c>
      <c r="W129" s="22">
        <f t="shared" si="84"/>
        <v>100</v>
      </c>
    </row>
    <row r="130" spans="1:23" ht="92.25" customHeight="1" x14ac:dyDescent="0.25">
      <c r="A130" s="71"/>
      <c r="B130" s="104" t="s">
        <v>254</v>
      </c>
      <c r="C130" s="72">
        <v>5886000</v>
      </c>
      <c r="D130" s="72">
        <v>5886000</v>
      </c>
      <c r="E130" s="72"/>
      <c r="F130" s="31">
        <f t="shared" si="102"/>
        <v>5886000</v>
      </c>
      <c r="G130" s="72"/>
      <c r="H130" s="31">
        <f t="shared" ref="H130:H141" si="154">F130+G130</f>
        <v>5886000</v>
      </c>
      <c r="I130" s="72"/>
      <c r="J130" s="31">
        <f t="shared" ref="J130:J141" si="155">H130+I130</f>
        <v>5886000</v>
      </c>
      <c r="K130" s="72"/>
      <c r="L130" s="30">
        <f t="shared" si="85"/>
        <v>0</v>
      </c>
      <c r="M130" s="31">
        <f t="shared" ref="M130:M141" si="156">J130+K130</f>
        <v>5886000</v>
      </c>
      <c r="N130" s="31">
        <f t="shared" si="83"/>
        <v>5886000</v>
      </c>
      <c r="O130" s="72">
        <v>5886000</v>
      </c>
      <c r="P130" s="16"/>
      <c r="Q130" s="15"/>
      <c r="R130" s="15"/>
      <c r="S130" s="15"/>
      <c r="T130" s="34">
        <f t="shared" si="95"/>
        <v>5886000</v>
      </c>
      <c r="U130" s="22">
        <f t="shared" si="88"/>
        <v>100</v>
      </c>
      <c r="V130" s="27">
        <f t="shared" si="81"/>
        <v>0</v>
      </c>
      <c r="W130" s="22">
        <f t="shared" si="84"/>
        <v>100</v>
      </c>
    </row>
    <row r="131" spans="1:23" ht="54" customHeight="1" x14ac:dyDescent="0.25">
      <c r="A131" s="71"/>
      <c r="B131" s="104" t="s">
        <v>255</v>
      </c>
      <c r="C131" s="72">
        <v>11501612</v>
      </c>
      <c r="D131" s="72">
        <v>11163000</v>
      </c>
      <c r="E131" s="72"/>
      <c r="F131" s="31">
        <f t="shared" si="102"/>
        <v>11163000</v>
      </c>
      <c r="G131" s="72"/>
      <c r="H131" s="31">
        <f t="shared" si="154"/>
        <v>11163000</v>
      </c>
      <c r="I131" s="72"/>
      <c r="J131" s="31">
        <f t="shared" si="155"/>
        <v>11163000</v>
      </c>
      <c r="K131" s="72">
        <v>338612</v>
      </c>
      <c r="L131" s="30">
        <f t="shared" si="85"/>
        <v>338612</v>
      </c>
      <c r="M131" s="31">
        <f t="shared" si="156"/>
        <v>11501612</v>
      </c>
      <c r="N131" s="31">
        <f t="shared" si="83"/>
        <v>11501612</v>
      </c>
      <c r="O131" s="72">
        <v>11501612</v>
      </c>
      <c r="P131" s="16"/>
      <c r="Q131" s="15"/>
      <c r="R131" s="15"/>
      <c r="S131" s="15"/>
      <c r="T131" s="34">
        <f t="shared" si="95"/>
        <v>11163000</v>
      </c>
      <c r="U131" s="22">
        <f t="shared" si="88"/>
        <v>100</v>
      </c>
      <c r="V131" s="27">
        <f t="shared" si="81"/>
        <v>0</v>
      </c>
      <c r="W131" s="22">
        <f t="shared" si="84"/>
        <v>100</v>
      </c>
    </row>
    <row r="132" spans="1:23" ht="81" customHeight="1" x14ac:dyDescent="0.25">
      <c r="A132" s="71"/>
      <c r="B132" s="104" t="s">
        <v>256</v>
      </c>
      <c r="C132" s="72">
        <v>22803435</v>
      </c>
      <c r="D132" s="72">
        <v>24200300</v>
      </c>
      <c r="E132" s="72"/>
      <c r="F132" s="31">
        <f t="shared" si="102"/>
        <v>24200300</v>
      </c>
      <c r="G132" s="72"/>
      <c r="H132" s="31">
        <f t="shared" si="154"/>
        <v>24200300</v>
      </c>
      <c r="I132" s="72"/>
      <c r="J132" s="31">
        <f t="shared" si="155"/>
        <v>24200300</v>
      </c>
      <c r="K132" s="72">
        <v>-1396865</v>
      </c>
      <c r="L132" s="30">
        <f t="shared" si="85"/>
        <v>-1396865</v>
      </c>
      <c r="M132" s="31">
        <f t="shared" si="156"/>
        <v>22803435</v>
      </c>
      <c r="N132" s="31">
        <f t="shared" si="83"/>
        <v>22803435</v>
      </c>
      <c r="O132" s="72">
        <v>22803435</v>
      </c>
      <c r="P132" s="16"/>
      <c r="Q132" s="15"/>
      <c r="R132" s="15"/>
      <c r="S132" s="15"/>
      <c r="T132" s="34">
        <f t="shared" si="95"/>
        <v>24200300</v>
      </c>
      <c r="U132" s="22">
        <f t="shared" si="88"/>
        <v>100</v>
      </c>
      <c r="V132" s="27">
        <f t="shared" si="81"/>
        <v>0</v>
      </c>
      <c r="W132" s="22">
        <f t="shared" si="84"/>
        <v>100</v>
      </c>
    </row>
    <row r="133" spans="1:23" s="5" customFormat="1" ht="107.25" customHeight="1" x14ac:dyDescent="0.25">
      <c r="A133" s="71"/>
      <c r="B133" s="104" t="s">
        <v>257</v>
      </c>
      <c r="C133" s="72">
        <v>83740</v>
      </c>
      <c r="D133" s="72">
        <v>108120</v>
      </c>
      <c r="E133" s="72"/>
      <c r="F133" s="47">
        <f t="shared" si="102"/>
        <v>108120</v>
      </c>
      <c r="G133" s="72"/>
      <c r="H133" s="47">
        <f t="shared" si="154"/>
        <v>108120</v>
      </c>
      <c r="I133" s="72"/>
      <c r="J133" s="47">
        <f t="shared" si="155"/>
        <v>108120</v>
      </c>
      <c r="K133" s="72">
        <v>-23585</v>
      </c>
      <c r="L133" s="30">
        <f t="shared" si="85"/>
        <v>-23585</v>
      </c>
      <c r="M133" s="47">
        <f t="shared" si="156"/>
        <v>84535</v>
      </c>
      <c r="N133" s="31">
        <f t="shared" si="83"/>
        <v>84535</v>
      </c>
      <c r="O133" s="72">
        <v>83740</v>
      </c>
      <c r="P133" s="84"/>
      <c r="Q133" s="85"/>
      <c r="R133" s="85"/>
      <c r="S133" s="85"/>
      <c r="T133" s="39">
        <f t="shared" si="95"/>
        <v>108120</v>
      </c>
      <c r="U133" s="22">
        <f t="shared" si="88"/>
        <v>99.059561128526639</v>
      </c>
      <c r="V133" s="27">
        <f t="shared" si="81"/>
        <v>0</v>
      </c>
      <c r="W133" s="22">
        <f t="shared" si="84"/>
        <v>100</v>
      </c>
    </row>
    <row r="134" spans="1:23" ht="86.25" customHeight="1" x14ac:dyDescent="0.25">
      <c r="A134" s="71"/>
      <c r="B134" s="104" t="s">
        <v>258</v>
      </c>
      <c r="C134" s="72">
        <v>4357264.37</v>
      </c>
      <c r="D134" s="72">
        <v>4449540</v>
      </c>
      <c r="E134" s="72"/>
      <c r="F134" s="31">
        <f t="shared" si="102"/>
        <v>4449540</v>
      </c>
      <c r="G134" s="72"/>
      <c r="H134" s="31">
        <f t="shared" si="154"/>
        <v>4449540</v>
      </c>
      <c r="I134" s="72"/>
      <c r="J134" s="31">
        <f t="shared" si="155"/>
        <v>4449540</v>
      </c>
      <c r="K134" s="72"/>
      <c r="L134" s="30">
        <f t="shared" si="85"/>
        <v>0</v>
      </c>
      <c r="M134" s="31">
        <f t="shared" si="156"/>
        <v>4449540</v>
      </c>
      <c r="N134" s="31">
        <f t="shared" si="83"/>
        <v>4449540</v>
      </c>
      <c r="O134" s="72">
        <v>4357264.37</v>
      </c>
      <c r="P134" s="16"/>
      <c r="Q134" s="15"/>
      <c r="R134" s="15"/>
      <c r="S134" s="15"/>
      <c r="T134" s="34">
        <f t="shared" si="95"/>
        <v>4449540</v>
      </c>
      <c r="U134" s="22">
        <f t="shared" si="88"/>
        <v>97.926175964256984</v>
      </c>
      <c r="V134" s="27">
        <f t="shared" si="81"/>
        <v>0</v>
      </c>
      <c r="W134" s="22">
        <f t="shared" si="84"/>
        <v>100</v>
      </c>
    </row>
    <row r="135" spans="1:23" ht="125.25" hidden="1" customHeight="1" x14ac:dyDescent="0.25">
      <c r="A135" s="71"/>
      <c r="B135" s="104" t="s">
        <v>259</v>
      </c>
      <c r="C135" s="72"/>
      <c r="D135" s="72"/>
      <c r="E135" s="72"/>
      <c r="F135" s="31">
        <f t="shared" si="102"/>
        <v>0</v>
      </c>
      <c r="G135" s="72"/>
      <c r="H135" s="31">
        <f t="shared" si="154"/>
        <v>0</v>
      </c>
      <c r="I135" s="72"/>
      <c r="J135" s="31">
        <f t="shared" si="155"/>
        <v>0</v>
      </c>
      <c r="K135" s="72"/>
      <c r="L135" s="30">
        <f t="shared" si="85"/>
        <v>0</v>
      </c>
      <c r="M135" s="31">
        <f t="shared" si="156"/>
        <v>0</v>
      </c>
      <c r="N135" s="31">
        <f t="shared" si="83"/>
        <v>0</v>
      </c>
      <c r="O135" s="72"/>
      <c r="P135" s="16"/>
      <c r="Q135" s="15"/>
      <c r="R135" s="15"/>
      <c r="S135" s="15"/>
      <c r="T135" s="34">
        <f t="shared" si="95"/>
        <v>0</v>
      </c>
      <c r="U135" s="22" t="e">
        <f t="shared" si="88"/>
        <v>#DIV/0!</v>
      </c>
      <c r="V135" s="27">
        <f t="shared" ref="V135:V157" si="157">O135-C135</f>
        <v>0</v>
      </c>
      <c r="W135" s="22" t="e">
        <f t="shared" si="84"/>
        <v>#DIV/0!</v>
      </c>
    </row>
    <row r="136" spans="1:23" ht="147.75" customHeight="1" x14ac:dyDescent="0.25">
      <c r="A136" s="71"/>
      <c r="B136" s="104" t="s">
        <v>260</v>
      </c>
      <c r="C136" s="72">
        <v>751880</v>
      </c>
      <c r="D136" s="72">
        <v>751880</v>
      </c>
      <c r="E136" s="72"/>
      <c r="F136" s="31">
        <f t="shared" si="102"/>
        <v>751880</v>
      </c>
      <c r="G136" s="72"/>
      <c r="H136" s="31">
        <f t="shared" si="154"/>
        <v>751880</v>
      </c>
      <c r="I136" s="72"/>
      <c r="J136" s="31">
        <f t="shared" si="155"/>
        <v>751880</v>
      </c>
      <c r="K136" s="72"/>
      <c r="L136" s="30">
        <f t="shared" si="85"/>
        <v>0</v>
      </c>
      <c r="M136" s="31">
        <f t="shared" si="156"/>
        <v>751880</v>
      </c>
      <c r="N136" s="31">
        <f t="shared" si="83"/>
        <v>751880</v>
      </c>
      <c r="O136" s="72">
        <v>751880</v>
      </c>
      <c r="P136" s="16"/>
      <c r="Q136" s="15"/>
      <c r="R136" s="15"/>
      <c r="S136" s="15"/>
      <c r="T136" s="34">
        <f t="shared" si="95"/>
        <v>751880</v>
      </c>
      <c r="U136" s="22">
        <f t="shared" si="88"/>
        <v>100</v>
      </c>
      <c r="V136" s="27">
        <f t="shared" si="157"/>
        <v>0</v>
      </c>
      <c r="W136" s="22">
        <f t="shared" si="84"/>
        <v>100</v>
      </c>
    </row>
    <row r="137" spans="1:23" ht="74.25" customHeight="1" x14ac:dyDescent="0.25">
      <c r="A137" s="71"/>
      <c r="B137" s="104" t="s">
        <v>261</v>
      </c>
      <c r="C137" s="72">
        <v>150296</v>
      </c>
      <c r="D137" s="72">
        <v>150296</v>
      </c>
      <c r="E137" s="72"/>
      <c r="F137" s="31">
        <f t="shared" si="102"/>
        <v>150296</v>
      </c>
      <c r="G137" s="72"/>
      <c r="H137" s="31">
        <f t="shared" si="154"/>
        <v>150296</v>
      </c>
      <c r="I137" s="72"/>
      <c r="J137" s="31">
        <f t="shared" si="155"/>
        <v>150296</v>
      </c>
      <c r="K137" s="72"/>
      <c r="L137" s="30">
        <f t="shared" si="85"/>
        <v>0</v>
      </c>
      <c r="M137" s="31">
        <f t="shared" si="156"/>
        <v>150296</v>
      </c>
      <c r="N137" s="31">
        <f t="shared" si="83"/>
        <v>150296</v>
      </c>
      <c r="O137" s="72">
        <v>150296</v>
      </c>
      <c r="P137" s="16"/>
      <c r="Q137" s="15"/>
      <c r="R137" s="15"/>
      <c r="S137" s="15"/>
      <c r="T137" s="34">
        <f t="shared" si="95"/>
        <v>150296</v>
      </c>
      <c r="U137" s="22">
        <f t="shared" si="88"/>
        <v>100</v>
      </c>
      <c r="V137" s="27">
        <f t="shared" si="157"/>
        <v>0</v>
      </c>
      <c r="W137" s="22">
        <f t="shared" si="84"/>
        <v>100</v>
      </c>
    </row>
    <row r="138" spans="1:23" ht="63" customHeight="1" x14ac:dyDescent="0.25">
      <c r="A138" s="71"/>
      <c r="B138" s="104" t="s">
        <v>262</v>
      </c>
      <c r="C138" s="72">
        <v>142000</v>
      </c>
      <c r="D138" s="72">
        <v>105000</v>
      </c>
      <c r="E138" s="72"/>
      <c r="F138" s="31">
        <f t="shared" si="102"/>
        <v>105000</v>
      </c>
      <c r="G138" s="72"/>
      <c r="H138" s="31">
        <f t="shared" si="154"/>
        <v>105000</v>
      </c>
      <c r="I138" s="72"/>
      <c r="J138" s="31">
        <f t="shared" si="155"/>
        <v>105000</v>
      </c>
      <c r="K138" s="72">
        <v>42000</v>
      </c>
      <c r="L138" s="30">
        <f t="shared" si="85"/>
        <v>42000</v>
      </c>
      <c r="M138" s="31">
        <f t="shared" si="156"/>
        <v>147000</v>
      </c>
      <c r="N138" s="31">
        <f t="shared" si="83"/>
        <v>147000</v>
      </c>
      <c r="O138" s="72">
        <v>142000</v>
      </c>
      <c r="P138" s="16"/>
      <c r="Q138" s="15"/>
      <c r="R138" s="15"/>
      <c r="S138" s="15"/>
      <c r="T138" s="34">
        <f t="shared" si="95"/>
        <v>105000</v>
      </c>
      <c r="U138" s="22">
        <f t="shared" si="88"/>
        <v>96.598639455782305</v>
      </c>
      <c r="V138" s="27">
        <f t="shared" si="157"/>
        <v>0</v>
      </c>
      <c r="W138" s="22">
        <f t="shared" si="84"/>
        <v>100</v>
      </c>
    </row>
    <row r="139" spans="1:23" ht="94.5" customHeight="1" x14ac:dyDescent="0.25">
      <c r="A139" s="71"/>
      <c r="B139" s="104" t="s">
        <v>263</v>
      </c>
      <c r="C139" s="72">
        <v>61393617</v>
      </c>
      <c r="D139" s="72">
        <v>63317550</v>
      </c>
      <c r="E139" s="72"/>
      <c r="F139" s="31">
        <f t="shared" si="102"/>
        <v>63317550</v>
      </c>
      <c r="G139" s="72"/>
      <c r="H139" s="31">
        <f t="shared" si="154"/>
        <v>63317550</v>
      </c>
      <c r="I139" s="72"/>
      <c r="J139" s="31">
        <f t="shared" si="155"/>
        <v>63317550</v>
      </c>
      <c r="K139" s="72">
        <v>-1923933</v>
      </c>
      <c r="L139" s="30">
        <f t="shared" si="85"/>
        <v>-1923933</v>
      </c>
      <c r="M139" s="31">
        <f t="shared" si="156"/>
        <v>61393617</v>
      </c>
      <c r="N139" s="31">
        <f t="shared" si="83"/>
        <v>61393617</v>
      </c>
      <c r="O139" s="72">
        <v>61393617</v>
      </c>
      <c r="P139" s="16"/>
      <c r="Q139" s="15"/>
      <c r="R139" s="15"/>
      <c r="S139" s="15"/>
      <c r="T139" s="34">
        <f t="shared" si="95"/>
        <v>63317550</v>
      </c>
      <c r="U139" s="22">
        <f t="shared" si="88"/>
        <v>100</v>
      </c>
      <c r="V139" s="27">
        <f t="shared" si="157"/>
        <v>0</v>
      </c>
      <c r="W139" s="22">
        <f t="shared" si="84"/>
        <v>100</v>
      </c>
    </row>
    <row r="140" spans="1:23" ht="107.25" customHeight="1" x14ac:dyDescent="0.25">
      <c r="A140" s="71"/>
      <c r="B140" s="104" t="s">
        <v>264</v>
      </c>
      <c r="C140" s="72">
        <v>7714824</v>
      </c>
      <c r="D140" s="72">
        <v>7942900</v>
      </c>
      <c r="E140" s="72"/>
      <c r="F140" s="31">
        <f t="shared" si="102"/>
        <v>7942900</v>
      </c>
      <c r="G140" s="72"/>
      <c r="H140" s="31">
        <f t="shared" si="154"/>
        <v>7942900</v>
      </c>
      <c r="I140" s="72"/>
      <c r="J140" s="31">
        <f t="shared" si="155"/>
        <v>7942900</v>
      </c>
      <c r="K140" s="72">
        <v>-179700</v>
      </c>
      <c r="L140" s="30">
        <f t="shared" si="85"/>
        <v>-179700</v>
      </c>
      <c r="M140" s="31">
        <f t="shared" si="156"/>
        <v>7763200</v>
      </c>
      <c r="N140" s="31">
        <f t="shared" si="83"/>
        <v>7763200</v>
      </c>
      <c r="O140" s="72">
        <v>7714824</v>
      </c>
      <c r="P140" s="16"/>
      <c r="Q140" s="15"/>
      <c r="R140" s="15"/>
      <c r="S140" s="15"/>
      <c r="T140" s="34">
        <f t="shared" si="95"/>
        <v>7942900</v>
      </c>
      <c r="U140" s="22">
        <f t="shared" si="88"/>
        <v>99.376854905193738</v>
      </c>
      <c r="V140" s="27">
        <f t="shared" si="157"/>
        <v>0</v>
      </c>
      <c r="W140" s="22">
        <f t="shared" ref="W140:W159" si="158">O140/C140*100</f>
        <v>100</v>
      </c>
    </row>
    <row r="141" spans="1:23" ht="153.75" customHeight="1" x14ac:dyDescent="0.25">
      <c r="A141" s="71"/>
      <c r="B141" s="104" t="s">
        <v>265</v>
      </c>
      <c r="C141" s="72">
        <v>11125</v>
      </c>
      <c r="D141" s="72">
        <v>11125</v>
      </c>
      <c r="E141" s="72"/>
      <c r="F141" s="31">
        <f t="shared" si="102"/>
        <v>11125</v>
      </c>
      <c r="G141" s="72"/>
      <c r="H141" s="31">
        <f t="shared" si="154"/>
        <v>11125</v>
      </c>
      <c r="I141" s="72"/>
      <c r="J141" s="31">
        <f t="shared" si="155"/>
        <v>11125</v>
      </c>
      <c r="K141" s="72"/>
      <c r="L141" s="30">
        <f t="shared" si="85"/>
        <v>0</v>
      </c>
      <c r="M141" s="31">
        <f t="shared" si="156"/>
        <v>11125</v>
      </c>
      <c r="N141" s="31">
        <f t="shared" si="83"/>
        <v>11125</v>
      </c>
      <c r="O141" s="72">
        <v>11125</v>
      </c>
      <c r="P141" s="16"/>
      <c r="Q141" s="15"/>
      <c r="R141" s="15"/>
      <c r="S141" s="15"/>
      <c r="T141" s="34">
        <f t="shared" si="95"/>
        <v>11125</v>
      </c>
      <c r="U141" s="22">
        <f t="shared" si="88"/>
        <v>100</v>
      </c>
      <c r="V141" s="27">
        <f t="shared" si="157"/>
        <v>0</v>
      </c>
      <c r="W141" s="22"/>
    </row>
    <row r="142" spans="1:23" ht="87.75" customHeight="1" x14ac:dyDescent="0.25">
      <c r="A142" s="71" t="s">
        <v>266</v>
      </c>
      <c r="B142" s="104" t="s">
        <v>267</v>
      </c>
      <c r="C142" s="72">
        <f t="shared" ref="C142:O142" si="159">C143</f>
        <v>905089</v>
      </c>
      <c r="D142" s="72">
        <f>D143</f>
        <v>905089</v>
      </c>
      <c r="E142" s="72">
        <f t="shared" si="159"/>
        <v>0</v>
      </c>
      <c r="F142" s="72">
        <f t="shared" si="159"/>
        <v>905089</v>
      </c>
      <c r="G142" s="72">
        <f t="shared" si="159"/>
        <v>0</v>
      </c>
      <c r="H142" s="72">
        <f t="shared" si="159"/>
        <v>905089</v>
      </c>
      <c r="I142" s="72">
        <f t="shared" si="159"/>
        <v>0</v>
      </c>
      <c r="J142" s="72">
        <f t="shared" si="159"/>
        <v>905089</v>
      </c>
      <c r="K142" s="72">
        <f t="shared" si="159"/>
        <v>0</v>
      </c>
      <c r="L142" s="30">
        <f t="shared" ref="L142:L158" si="160">M142-D142</f>
        <v>0</v>
      </c>
      <c r="M142" s="72">
        <f t="shared" si="159"/>
        <v>905089</v>
      </c>
      <c r="N142" s="72">
        <f t="shared" si="159"/>
        <v>905089</v>
      </c>
      <c r="O142" s="72">
        <f t="shared" si="159"/>
        <v>905089</v>
      </c>
      <c r="P142" s="16"/>
      <c r="Q142" s="15"/>
      <c r="R142" s="15"/>
      <c r="S142" s="15"/>
      <c r="T142" s="17"/>
      <c r="U142" s="22">
        <f t="shared" si="88"/>
        <v>100</v>
      </c>
      <c r="V142" s="27">
        <f t="shared" si="157"/>
        <v>0</v>
      </c>
      <c r="W142" s="22">
        <f t="shared" si="158"/>
        <v>100</v>
      </c>
    </row>
    <row r="143" spans="1:23" ht="96" customHeight="1" x14ac:dyDescent="0.25">
      <c r="A143" s="71" t="s">
        <v>268</v>
      </c>
      <c r="B143" s="104" t="s">
        <v>269</v>
      </c>
      <c r="C143" s="72">
        <v>905089</v>
      </c>
      <c r="D143" s="72">
        <v>905089</v>
      </c>
      <c r="E143" s="72"/>
      <c r="F143" s="31">
        <f t="shared" si="102"/>
        <v>905089</v>
      </c>
      <c r="G143" s="72"/>
      <c r="H143" s="31">
        <f t="shared" ref="H143" si="161">F143+G143</f>
        <v>905089</v>
      </c>
      <c r="I143" s="72"/>
      <c r="J143" s="31">
        <f t="shared" ref="J143" si="162">H143+I143</f>
        <v>905089</v>
      </c>
      <c r="K143" s="72"/>
      <c r="L143" s="30">
        <f t="shared" si="160"/>
        <v>0</v>
      </c>
      <c r="M143" s="31">
        <f t="shared" ref="M143" si="163">J143+K143</f>
        <v>905089</v>
      </c>
      <c r="N143" s="31">
        <f t="shared" si="83"/>
        <v>905089</v>
      </c>
      <c r="O143" s="72">
        <v>905089</v>
      </c>
      <c r="P143" s="16"/>
      <c r="Q143" s="15"/>
      <c r="R143" s="15"/>
      <c r="S143" s="15"/>
      <c r="T143" s="17"/>
      <c r="U143" s="22">
        <f t="shared" si="88"/>
        <v>100</v>
      </c>
      <c r="V143" s="27">
        <f t="shared" si="157"/>
        <v>0</v>
      </c>
      <c r="W143" s="22">
        <f t="shared" si="158"/>
        <v>100</v>
      </c>
    </row>
    <row r="144" spans="1:23" ht="74.25" customHeight="1" x14ac:dyDescent="0.25">
      <c r="A144" s="71" t="s">
        <v>270</v>
      </c>
      <c r="B144" s="109" t="s">
        <v>271</v>
      </c>
      <c r="C144" s="72">
        <f t="shared" ref="C144:O144" si="164">C145</f>
        <v>17743941.219999999</v>
      </c>
      <c r="D144" s="72">
        <f>D145</f>
        <v>12050376</v>
      </c>
      <c r="E144" s="72">
        <f t="shared" si="164"/>
        <v>0</v>
      </c>
      <c r="F144" s="72">
        <f t="shared" si="164"/>
        <v>12050376</v>
      </c>
      <c r="G144" s="72">
        <f t="shared" si="164"/>
        <v>1302249</v>
      </c>
      <c r="H144" s="72">
        <f t="shared" si="164"/>
        <v>13352625</v>
      </c>
      <c r="I144" s="72">
        <f t="shared" si="164"/>
        <v>0</v>
      </c>
      <c r="J144" s="72">
        <f t="shared" si="164"/>
        <v>13352625</v>
      </c>
      <c r="K144" s="72">
        <f t="shared" si="164"/>
        <v>4450875</v>
      </c>
      <c r="L144" s="30">
        <f t="shared" si="160"/>
        <v>5753124</v>
      </c>
      <c r="M144" s="72">
        <f t="shared" si="164"/>
        <v>17803500</v>
      </c>
      <c r="N144" s="72">
        <f t="shared" si="164"/>
        <v>17803500</v>
      </c>
      <c r="O144" s="72">
        <f t="shared" si="164"/>
        <v>17743941.219999999</v>
      </c>
      <c r="U144" s="22">
        <f t="shared" si="88"/>
        <v>99.665465891538176</v>
      </c>
      <c r="V144" s="27">
        <f t="shared" si="157"/>
        <v>0</v>
      </c>
      <c r="W144" s="22">
        <f t="shared" si="158"/>
        <v>100</v>
      </c>
    </row>
    <row r="145" spans="1:23" ht="75.75" customHeight="1" x14ac:dyDescent="0.25">
      <c r="A145" s="73" t="s">
        <v>272</v>
      </c>
      <c r="B145" s="109" t="s">
        <v>273</v>
      </c>
      <c r="C145" s="72">
        <v>17743941.219999999</v>
      </c>
      <c r="D145" s="72">
        <v>12050376</v>
      </c>
      <c r="E145" s="72"/>
      <c r="F145" s="31">
        <f t="shared" si="102"/>
        <v>12050376</v>
      </c>
      <c r="G145" s="72">
        <f>617477+684772</f>
        <v>1302249</v>
      </c>
      <c r="H145" s="31">
        <f t="shared" ref="H145" si="165">F145+G145</f>
        <v>13352625</v>
      </c>
      <c r="I145" s="72"/>
      <c r="J145" s="31">
        <f t="shared" ref="J145" si="166">H145+I145</f>
        <v>13352625</v>
      </c>
      <c r="K145" s="72">
        <f>1310700+3140175</f>
        <v>4450875</v>
      </c>
      <c r="L145" s="30">
        <f t="shared" si="160"/>
        <v>5753124</v>
      </c>
      <c r="M145" s="31">
        <f t="shared" ref="M145" si="167">J145+K145</f>
        <v>17803500</v>
      </c>
      <c r="N145" s="31">
        <f t="shared" si="83"/>
        <v>17803500</v>
      </c>
      <c r="O145" s="72">
        <v>17743941.219999999</v>
      </c>
      <c r="U145" s="22">
        <f t="shared" si="88"/>
        <v>99.665465891538176</v>
      </c>
      <c r="V145" s="27">
        <f t="shared" si="157"/>
        <v>0</v>
      </c>
      <c r="W145" s="22">
        <f t="shared" si="158"/>
        <v>100</v>
      </c>
    </row>
    <row r="146" spans="1:23" ht="40.5" customHeight="1" x14ac:dyDescent="0.25">
      <c r="A146" s="77" t="s">
        <v>274</v>
      </c>
      <c r="B146" s="106" t="s">
        <v>275</v>
      </c>
      <c r="C146" s="72">
        <f t="shared" ref="C146:O146" si="168">C147</f>
        <v>194880</v>
      </c>
      <c r="D146" s="72"/>
      <c r="E146" s="72">
        <f t="shared" si="168"/>
        <v>397491.4</v>
      </c>
      <c r="F146" s="72">
        <f t="shared" si="168"/>
        <v>397491.4</v>
      </c>
      <c r="G146" s="72">
        <f t="shared" si="168"/>
        <v>40552.44</v>
      </c>
      <c r="H146" s="72">
        <f t="shared" si="168"/>
        <v>438043.84</v>
      </c>
      <c r="I146" s="72">
        <f t="shared" si="168"/>
        <v>0</v>
      </c>
      <c r="J146" s="72">
        <f t="shared" si="168"/>
        <v>438043.84</v>
      </c>
      <c r="K146" s="72">
        <f t="shared" si="168"/>
        <v>0</v>
      </c>
      <c r="L146" s="30">
        <f t="shared" si="160"/>
        <v>438043.84</v>
      </c>
      <c r="M146" s="72">
        <f t="shared" si="168"/>
        <v>438043.84</v>
      </c>
      <c r="N146" s="72">
        <f t="shared" si="168"/>
        <v>438043.84</v>
      </c>
      <c r="O146" s="72">
        <f t="shared" si="168"/>
        <v>194880</v>
      </c>
      <c r="U146" s="22">
        <f t="shared" si="88"/>
        <v>44.488697752261508</v>
      </c>
      <c r="V146" s="27">
        <f t="shared" si="157"/>
        <v>0</v>
      </c>
      <c r="W146" s="22"/>
    </row>
    <row r="147" spans="1:23" ht="53.25" customHeight="1" x14ac:dyDescent="0.25">
      <c r="A147" s="77" t="s">
        <v>276</v>
      </c>
      <c r="B147" s="106" t="s">
        <v>277</v>
      </c>
      <c r="C147" s="72">
        <v>194880</v>
      </c>
      <c r="D147" s="72"/>
      <c r="E147" s="72">
        <v>397491.4</v>
      </c>
      <c r="F147" s="31">
        <f t="shared" si="102"/>
        <v>397491.4</v>
      </c>
      <c r="G147" s="72">
        <v>40552.44</v>
      </c>
      <c r="H147" s="31">
        <f t="shared" ref="H147" si="169">F147+G147</f>
        <v>438043.84</v>
      </c>
      <c r="I147" s="72"/>
      <c r="J147" s="31">
        <f t="shared" ref="J147" si="170">H147+I147</f>
        <v>438043.84</v>
      </c>
      <c r="K147" s="72"/>
      <c r="L147" s="30">
        <f t="shared" si="160"/>
        <v>438043.84</v>
      </c>
      <c r="M147" s="31">
        <f t="shared" ref="M147" si="171">J147+K147</f>
        <v>438043.84</v>
      </c>
      <c r="N147" s="31">
        <f t="shared" si="83"/>
        <v>438043.84</v>
      </c>
      <c r="O147" s="72">
        <v>194880</v>
      </c>
      <c r="U147" s="22">
        <f t="shared" si="88"/>
        <v>44.488697752261508</v>
      </c>
      <c r="V147" s="27">
        <f t="shared" si="157"/>
        <v>0</v>
      </c>
      <c r="W147" s="22"/>
    </row>
    <row r="148" spans="1:23" s="70" customFormat="1" ht="19.5" customHeight="1" x14ac:dyDescent="0.25">
      <c r="A148" s="86" t="s">
        <v>278</v>
      </c>
      <c r="B148" s="115" t="s">
        <v>279</v>
      </c>
      <c r="C148" s="68">
        <f t="shared" ref="C148" si="172">C149+C153+C155+C157</f>
        <v>14537261.65</v>
      </c>
      <c r="D148" s="68">
        <f>D149+D153+D155+D157</f>
        <v>13427077</v>
      </c>
      <c r="E148" s="68">
        <f t="shared" ref="E148:L148" si="173">E149+E153+E155+E157</f>
        <v>0</v>
      </c>
      <c r="F148" s="68">
        <f t="shared" si="173"/>
        <v>13427077</v>
      </c>
      <c r="G148" s="68">
        <f t="shared" si="173"/>
        <v>1722962.65</v>
      </c>
      <c r="H148" s="68">
        <f t="shared" si="173"/>
        <v>15150039.65</v>
      </c>
      <c r="I148" s="68">
        <f t="shared" si="173"/>
        <v>0</v>
      </c>
      <c r="J148" s="68">
        <f t="shared" si="173"/>
        <v>15150039.65</v>
      </c>
      <c r="K148" s="68">
        <f t="shared" si="173"/>
        <v>-381983</v>
      </c>
      <c r="L148" s="68">
        <f t="shared" si="173"/>
        <v>1340979.6499999999</v>
      </c>
      <c r="M148" s="68">
        <f t="shared" ref="M148:O148" si="174">M149+M153+M155+M157</f>
        <v>14768056.65</v>
      </c>
      <c r="N148" s="68">
        <f t="shared" si="174"/>
        <v>14768056.65</v>
      </c>
      <c r="O148" s="68">
        <f t="shared" si="174"/>
        <v>14537261.65</v>
      </c>
      <c r="P148" s="8" t="s">
        <v>280</v>
      </c>
      <c r="U148" s="36">
        <f t="shared" si="88"/>
        <v>98.437201281998071</v>
      </c>
      <c r="V148" s="23">
        <f t="shared" si="157"/>
        <v>0</v>
      </c>
      <c r="W148" s="36">
        <f t="shared" si="158"/>
        <v>100</v>
      </c>
    </row>
    <row r="149" spans="1:23" ht="81.75" customHeight="1" x14ac:dyDescent="0.25">
      <c r="A149" s="41" t="s">
        <v>281</v>
      </c>
      <c r="B149" s="104" t="s">
        <v>282</v>
      </c>
      <c r="C149" s="72">
        <f t="shared" ref="C149:O149" si="175">C150</f>
        <v>12587015</v>
      </c>
      <c r="D149" s="72">
        <f t="shared" si="175"/>
        <v>12969793</v>
      </c>
      <c r="E149" s="72">
        <f t="shared" si="175"/>
        <v>0</v>
      </c>
      <c r="F149" s="72">
        <f t="shared" si="175"/>
        <v>12969793</v>
      </c>
      <c r="G149" s="72">
        <f t="shared" si="175"/>
        <v>0</v>
      </c>
      <c r="H149" s="72">
        <f t="shared" si="175"/>
        <v>12969793</v>
      </c>
      <c r="I149" s="72">
        <f t="shared" si="175"/>
        <v>0</v>
      </c>
      <c r="J149" s="72">
        <f t="shared" si="175"/>
        <v>12969793</v>
      </c>
      <c r="K149" s="72">
        <f t="shared" si="175"/>
        <v>-381983</v>
      </c>
      <c r="L149" s="30">
        <f t="shared" si="160"/>
        <v>-381983</v>
      </c>
      <c r="M149" s="72">
        <f t="shared" si="175"/>
        <v>12587810</v>
      </c>
      <c r="N149" s="72">
        <f t="shared" si="175"/>
        <v>12587810</v>
      </c>
      <c r="O149" s="72">
        <f t="shared" si="175"/>
        <v>12587015</v>
      </c>
      <c r="P149" s="171" t="s">
        <v>283</v>
      </c>
      <c r="Q149" s="171"/>
      <c r="R149" s="171"/>
      <c r="U149" s="22">
        <f t="shared" si="88"/>
        <v>99.993684366065267</v>
      </c>
      <c r="V149" s="27">
        <f t="shared" si="157"/>
        <v>0</v>
      </c>
      <c r="W149" s="22">
        <f t="shared" si="158"/>
        <v>100</v>
      </c>
    </row>
    <row r="150" spans="1:23" ht="81.75" customHeight="1" x14ac:dyDescent="0.25">
      <c r="A150" s="41" t="s">
        <v>284</v>
      </c>
      <c r="B150" s="104" t="s">
        <v>285</v>
      </c>
      <c r="C150" s="72">
        <v>12587015</v>
      </c>
      <c r="D150" s="72">
        <v>12969793</v>
      </c>
      <c r="E150" s="72"/>
      <c r="F150" s="31">
        <f t="shared" si="102"/>
        <v>12969793</v>
      </c>
      <c r="G150" s="72"/>
      <c r="H150" s="31">
        <f t="shared" ref="H150:H154" si="176">F150+G150</f>
        <v>12969793</v>
      </c>
      <c r="I150" s="72"/>
      <c r="J150" s="31">
        <f t="shared" ref="J150" si="177">H150+I150</f>
        <v>12969793</v>
      </c>
      <c r="K150" s="72">
        <f>-98678-20000-93400+35000-20405-181500-3000</f>
        <v>-381983</v>
      </c>
      <c r="L150" s="30">
        <f t="shared" si="160"/>
        <v>-381983</v>
      </c>
      <c r="M150" s="31">
        <f t="shared" ref="M150" si="178">J150+K150</f>
        <v>12587810</v>
      </c>
      <c r="N150" s="31">
        <f t="shared" ref="N150:N156" si="179">M150</f>
        <v>12587810</v>
      </c>
      <c r="O150" s="72">
        <v>12587015</v>
      </c>
      <c r="P150" s="171" t="s">
        <v>286</v>
      </c>
      <c r="Q150" s="171"/>
      <c r="R150" s="171"/>
      <c r="U150" s="22">
        <f t="shared" ref="U150:U159" si="180">O150/M150*100</f>
        <v>99.993684366065267</v>
      </c>
      <c r="V150" s="27">
        <f t="shared" si="157"/>
        <v>0</v>
      </c>
      <c r="W150" s="22">
        <f t="shared" si="158"/>
        <v>100</v>
      </c>
    </row>
    <row r="151" spans="1:23" ht="92.25" customHeight="1" x14ac:dyDescent="0.25">
      <c r="A151" s="41" t="s">
        <v>287</v>
      </c>
      <c r="B151" s="104" t="s">
        <v>288</v>
      </c>
      <c r="C151" s="72"/>
      <c r="D151" s="72"/>
      <c r="E151" s="72"/>
      <c r="F151" s="31"/>
      <c r="G151" s="72"/>
      <c r="H151" s="31"/>
      <c r="I151" s="72"/>
      <c r="J151" s="31"/>
      <c r="K151" s="72"/>
      <c r="L151" s="30">
        <f t="shared" si="160"/>
        <v>0</v>
      </c>
      <c r="M151" s="31"/>
      <c r="N151" s="31"/>
      <c r="O151" s="72"/>
      <c r="P151" s="87"/>
      <c r="Q151" s="87"/>
      <c r="R151" s="87"/>
      <c r="U151" s="22"/>
      <c r="V151" s="27">
        <f t="shared" si="157"/>
        <v>0</v>
      </c>
      <c r="W151" s="22" t="e">
        <f t="shared" si="158"/>
        <v>#DIV/0!</v>
      </c>
    </row>
    <row r="152" spans="1:23" ht="111.75" customHeight="1" x14ac:dyDescent="0.25">
      <c r="A152" s="41" t="s">
        <v>289</v>
      </c>
      <c r="B152" s="104" t="s">
        <v>290</v>
      </c>
      <c r="C152" s="72"/>
      <c r="D152" s="72"/>
      <c r="E152" s="72"/>
      <c r="F152" s="31"/>
      <c r="G152" s="72"/>
      <c r="H152" s="31"/>
      <c r="I152" s="72"/>
      <c r="J152" s="31"/>
      <c r="K152" s="72"/>
      <c r="L152" s="30">
        <f t="shared" si="160"/>
        <v>0</v>
      </c>
      <c r="M152" s="31"/>
      <c r="N152" s="31"/>
      <c r="O152" s="72"/>
      <c r="P152" s="87"/>
      <c r="Q152" s="87"/>
      <c r="R152" s="87"/>
      <c r="U152" s="22"/>
      <c r="V152" s="27">
        <f t="shared" si="157"/>
        <v>0</v>
      </c>
      <c r="W152" s="22" t="e">
        <f t="shared" si="158"/>
        <v>#DIV/0!</v>
      </c>
    </row>
    <row r="153" spans="1:23" ht="68.25" customHeight="1" x14ac:dyDescent="0.25">
      <c r="A153" s="41" t="s">
        <v>291</v>
      </c>
      <c r="B153" s="104" t="s">
        <v>292</v>
      </c>
      <c r="C153" s="72">
        <f t="shared" ref="C153:O153" si="181">C154</f>
        <v>100000</v>
      </c>
      <c r="D153" s="72">
        <f>D154</f>
        <v>0</v>
      </c>
      <c r="E153" s="72">
        <f t="shared" si="181"/>
        <v>0</v>
      </c>
      <c r="F153" s="72">
        <f t="shared" si="181"/>
        <v>0</v>
      </c>
      <c r="G153" s="72">
        <f t="shared" si="181"/>
        <v>100000</v>
      </c>
      <c r="H153" s="72">
        <f t="shared" si="181"/>
        <v>100000</v>
      </c>
      <c r="I153" s="72">
        <f t="shared" si="181"/>
        <v>0</v>
      </c>
      <c r="J153" s="72">
        <f t="shared" si="181"/>
        <v>100000</v>
      </c>
      <c r="K153" s="72">
        <f t="shared" si="181"/>
        <v>0</v>
      </c>
      <c r="L153" s="30">
        <f t="shared" si="160"/>
        <v>100000</v>
      </c>
      <c r="M153" s="72">
        <f t="shared" si="181"/>
        <v>100000</v>
      </c>
      <c r="N153" s="72">
        <f t="shared" si="181"/>
        <v>100000</v>
      </c>
      <c r="O153" s="72">
        <f t="shared" si="181"/>
        <v>100000</v>
      </c>
      <c r="P153" s="171" t="s">
        <v>293</v>
      </c>
      <c r="Q153" s="171"/>
      <c r="R153" s="171"/>
      <c r="U153" s="22">
        <f t="shared" si="180"/>
        <v>100</v>
      </c>
      <c r="V153" s="27">
        <f t="shared" si="157"/>
        <v>0</v>
      </c>
      <c r="W153" s="22"/>
    </row>
    <row r="154" spans="1:23" ht="84" customHeight="1" x14ac:dyDescent="0.25">
      <c r="A154" s="41" t="s">
        <v>294</v>
      </c>
      <c r="B154" s="104" t="s">
        <v>295</v>
      </c>
      <c r="C154" s="72">
        <v>100000</v>
      </c>
      <c r="D154" s="72"/>
      <c r="E154" s="72"/>
      <c r="F154" s="31"/>
      <c r="G154" s="72">
        <v>100000</v>
      </c>
      <c r="H154" s="31">
        <f t="shared" si="176"/>
        <v>100000</v>
      </c>
      <c r="I154" s="72"/>
      <c r="J154" s="31">
        <f t="shared" ref="J154" si="182">H154+I154</f>
        <v>100000</v>
      </c>
      <c r="K154" s="72"/>
      <c r="L154" s="30">
        <f t="shared" si="160"/>
        <v>100000</v>
      </c>
      <c r="M154" s="31">
        <f t="shared" ref="M154" si="183">J154+K154</f>
        <v>100000</v>
      </c>
      <c r="N154" s="31">
        <f t="shared" si="179"/>
        <v>100000</v>
      </c>
      <c r="O154" s="72">
        <v>100000</v>
      </c>
      <c r="U154" s="22">
        <f t="shared" si="180"/>
        <v>100</v>
      </c>
      <c r="V154" s="27">
        <f t="shared" si="157"/>
        <v>0</v>
      </c>
      <c r="W154" s="22"/>
    </row>
    <row r="155" spans="1:23" ht="63.75" customHeight="1" x14ac:dyDescent="0.25">
      <c r="A155" s="41" t="s">
        <v>296</v>
      </c>
      <c r="B155" s="104" t="s">
        <v>297</v>
      </c>
      <c r="C155" s="72">
        <f t="shared" ref="C155:O155" si="184">C156</f>
        <v>1397357.65</v>
      </c>
      <c r="D155" s="72">
        <f t="shared" si="184"/>
        <v>0</v>
      </c>
      <c r="E155" s="72">
        <f t="shared" si="184"/>
        <v>0</v>
      </c>
      <c r="F155" s="72">
        <f t="shared" si="184"/>
        <v>0</v>
      </c>
      <c r="G155" s="72">
        <f t="shared" si="184"/>
        <v>1627357.65</v>
      </c>
      <c r="H155" s="72">
        <f t="shared" si="184"/>
        <v>1627357.65</v>
      </c>
      <c r="I155" s="72">
        <f t="shared" si="184"/>
        <v>0</v>
      </c>
      <c r="J155" s="72">
        <f t="shared" si="184"/>
        <v>1627357.65</v>
      </c>
      <c r="K155" s="72">
        <f t="shared" si="184"/>
        <v>0</v>
      </c>
      <c r="L155" s="30">
        <f t="shared" si="160"/>
        <v>1627357.65</v>
      </c>
      <c r="M155" s="72">
        <f t="shared" si="184"/>
        <v>1627357.65</v>
      </c>
      <c r="N155" s="72">
        <f t="shared" si="184"/>
        <v>1627357.65</v>
      </c>
      <c r="O155" s="72">
        <f t="shared" si="184"/>
        <v>1397357.65</v>
      </c>
      <c r="U155" s="22">
        <f t="shared" si="180"/>
        <v>85.866659366488989</v>
      </c>
      <c r="V155" s="27">
        <f t="shared" si="157"/>
        <v>0</v>
      </c>
      <c r="W155" s="22">
        <f t="shared" si="158"/>
        <v>100</v>
      </c>
    </row>
    <row r="156" spans="1:23" ht="72.75" customHeight="1" x14ac:dyDescent="0.25">
      <c r="A156" s="41" t="s">
        <v>298</v>
      </c>
      <c r="B156" s="104" t="s">
        <v>299</v>
      </c>
      <c r="C156" s="72">
        <v>1397357.65</v>
      </c>
      <c r="D156" s="72"/>
      <c r="E156" s="72"/>
      <c r="F156" s="31"/>
      <c r="G156" s="72">
        <v>1627357.65</v>
      </c>
      <c r="H156" s="31">
        <f t="shared" ref="H156" si="185">F156+G156</f>
        <v>1627357.65</v>
      </c>
      <c r="I156" s="72"/>
      <c r="J156" s="31">
        <f t="shared" ref="J156" si="186">H156+I156</f>
        <v>1627357.65</v>
      </c>
      <c r="K156" s="72"/>
      <c r="L156" s="30">
        <f t="shared" si="160"/>
        <v>1627357.65</v>
      </c>
      <c r="M156" s="31">
        <f t="shared" ref="M156" si="187">J156+K156</f>
        <v>1627357.65</v>
      </c>
      <c r="N156" s="31">
        <f t="shared" si="179"/>
        <v>1627357.65</v>
      </c>
      <c r="O156" s="72">
        <v>1397357.65</v>
      </c>
      <c r="U156" s="22">
        <f t="shared" si="180"/>
        <v>85.866659366488989</v>
      </c>
      <c r="V156" s="27">
        <f t="shared" si="157"/>
        <v>0</v>
      </c>
      <c r="W156" s="22">
        <f t="shared" si="158"/>
        <v>100</v>
      </c>
    </row>
    <row r="157" spans="1:23" ht="30" customHeight="1" x14ac:dyDescent="0.25">
      <c r="A157" s="41" t="s">
        <v>300</v>
      </c>
      <c r="B157" s="104" t="s">
        <v>301</v>
      </c>
      <c r="C157" s="72">
        <f t="shared" ref="C157:O157" si="188">C158</f>
        <v>452889</v>
      </c>
      <c r="D157" s="72">
        <f>D158</f>
        <v>457284</v>
      </c>
      <c r="E157" s="72">
        <f t="shared" si="188"/>
        <v>0</v>
      </c>
      <c r="F157" s="72">
        <f t="shared" si="188"/>
        <v>457284</v>
      </c>
      <c r="G157" s="72">
        <f t="shared" si="188"/>
        <v>-4395</v>
      </c>
      <c r="H157" s="72">
        <f t="shared" si="188"/>
        <v>452889</v>
      </c>
      <c r="I157" s="72">
        <f t="shared" si="188"/>
        <v>0</v>
      </c>
      <c r="J157" s="72">
        <f t="shared" si="188"/>
        <v>452889</v>
      </c>
      <c r="K157" s="72">
        <f t="shared" si="188"/>
        <v>0</v>
      </c>
      <c r="L157" s="30">
        <f t="shared" si="160"/>
        <v>-4395</v>
      </c>
      <c r="M157" s="72">
        <f t="shared" si="188"/>
        <v>452889</v>
      </c>
      <c r="N157" s="72">
        <f t="shared" si="188"/>
        <v>452889</v>
      </c>
      <c r="O157" s="72">
        <f t="shared" si="188"/>
        <v>452889</v>
      </c>
      <c r="U157" s="22">
        <f t="shared" si="180"/>
        <v>100</v>
      </c>
      <c r="V157" s="27">
        <f t="shared" si="157"/>
        <v>0</v>
      </c>
      <c r="W157" s="22">
        <f t="shared" si="158"/>
        <v>100</v>
      </c>
    </row>
    <row r="158" spans="1:23" ht="40.5" customHeight="1" x14ac:dyDescent="0.25">
      <c r="A158" s="41" t="s">
        <v>302</v>
      </c>
      <c r="B158" s="104" t="s">
        <v>303</v>
      </c>
      <c r="C158" s="72">
        <v>452889</v>
      </c>
      <c r="D158" s="72">
        <v>457284</v>
      </c>
      <c r="E158" s="72"/>
      <c r="F158" s="31">
        <f t="shared" si="102"/>
        <v>457284</v>
      </c>
      <c r="G158" s="72">
        <v>-4395</v>
      </c>
      <c r="H158" s="31">
        <f t="shared" ref="H158" si="189">F158+G158</f>
        <v>452889</v>
      </c>
      <c r="I158" s="72"/>
      <c r="J158" s="31">
        <f t="shared" ref="J158" si="190">H158+I158</f>
        <v>452889</v>
      </c>
      <c r="K158" s="72"/>
      <c r="L158" s="30">
        <f t="shared" si="160"/>
        <v>-4395</v>
      </c>
      <c r="M158" s="31">
        <f t="shared" ref="M158" si="191">J158+K158</f>
        <v>452889</v>
      </c>
      <c r="N158" s="31">
        <f>M158</f>
        <v>452889</v>
      </c>
      <c r="O158" s="72">
        <v>452889</v>
      </c>
      <c r="U158" s="22">
        <f t="shared" si="180"/>
        <v>100</v>
      </c>
      <c r="V158" s="27">
        <f>O158-C158</f>
        <v>0</v>
      </c>
      <c r="W158" s="22">
        <f t="shared" si="158"/>
        <v>100</v>
      </c>
    </row>
    <row r="159" spans="1:23" s="91" customFormat="1" ht="24.75" customHeight="1" x14ac:dyDescent="0.25">
      <c r="A159" s="88"/>
      <c r="B159" s="116" t="s">
        <v>304</v>
      </c>
      <c r="C159" s="89">
        <f t="shared" ref="C159" si="192">C7+C88</f>
        <v>379597454.43000001</v>
      </c>
      <c r="D159" s="89">
        <f t="shared" ref="D159:V159" si="193">D7+D88</f>
        <v>239924231.63999999</v>
      </c>
      <c r="E159" s="89">
        <f t="shared" si="193"/>
        <v>24347054.509999998</v>
      </c>
      <c r="F159" s="89">
        <f t="shared" si="193"/>
        <v>264271286.15000001</v>
      </c>
      <c r="G159" s="89">
        <f t="shared" si="193"/>
        <v>22620476.299999986</v>
      </c>
      <c r="H159" s="89">
        <f t="shared" si="193"/>
        <v>286891762.44999999</v>
      </c>
      <c r="I159" s="89">
        <f t="shared" si="193"/>
        <v>0</v>
      </c>
      <c r="J159" s="89">
        <f t="shared" si="193"/>
        <v>286891762.44999999</v>
      </c>
      <c r="K159" s="89">
        <f t="shared" si="193"/>
        <v>1943297.1400000001</v>
      </c>
      <c r="L159" s="89">
        <f t="shared" si="193"/>
        <v>153853110.59999996</v>
      </c>
      <c r="M159" s="89">
        <f t="shared" si="193"/>
        <v>393777342.23999995</v>
      </c>
      <c r="N159" s="89">
        <f t="shared" si="193"/>
        <v>378390983.53999996</v>
      </c>
      <c r="O159" s="89">
        <f t="shared" si="193"/>
        <v>379597454.43000001</v>
      </c>
      <c r="P159" s="89">
        <f t="shared" si="193"/>
        <v>10922291.390000001</v>
      </c>
      <c r="Q159" s="89">
        <f t="shared" si="193"/>
        <v>67704493.530000001</v>
      </c>
      <c r="R159" s="89">
        <f t="shared" si="193"/>
        <v>-212116427.52999997</v>
      </c>
      <c r="S159" s="89">
        <f t="shared" si="193"/>
        <v>18771511.949999996</v>
      </c>
      <c r="T159" s="89">
        <f t="shared" si="193"/>
        <v>315020098.56999999</v>
      </c>
      <c r="U159" s="90">
        <f t="shared" si="180"/>
        <v>96.399008706458901</v>
      </c>
      <c r="V159" s="89">
        <f t="shared" si="193"/>
        <v>0</v>
      </c>
      <c r="W159" s="90">
        <f t="shared" si="158"/>
        <v>100</v>
      </c>
    </row>
    <row r="160" spans="1:23" ht="9" customHeight="1" x14ac:dyDescent="0.25">
      <c r="A160" s="1"/>
      <c r="B160" s="3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</row>
    <row r="161" spans="1:24" ht="13.5" hidden="1" customHeight="1" x14ac:dyDescent="0.25">
      <c r="A161" s="1"/>
      <c r="B161" s="3" t="s">
        <v>305</v>
      </c>
      <c r="C161" s="92">
        <f t="shared" ref="C161" si="194">C7</f>
        <v>56788202.139999993</v>
      </c>
      <c r="D161" s="92">
        <f t="shared" ref="D161:O161" si="195">D7</f>
        <v>54579000</v>
      </c>
      <c r="E161" s="92">
        <f t="shared" si="195"/>
        <v>0</v>
      </c>
      <c r="F161" s="92">
        <f t="shared" si="195"/>
        <v>54579000</v>
      </c>
      <c r="G161" s="92">
        <f t="shared" si="195"/>
        <v>0</v>
      </c>
      <c r="H161" s="92">
        <f t="shared" si="195"/>
        <v>54579000</v>
      </c>
      <c r="I161" s="92">
        <f t="shared" si="195"/>
        <v>0</v>
      </c>
      <c r="J161" s="92">
        <f t="shared" si="195"/>
        <v>54579000</v>
      </c>
      <c r="K161" s="92">
        <f t="shared" si="195"/>
        <v>0</v>
      </c>
      <c r="L161" s="92"/>
      <c r="M161" s="92">
        <f t="shared" si="195"/>
        <v>54579000</v>
      </c>
      <c r="N161" s="92">
        <f t="shared" si="195"/>
        <v>54579000</v>
      </c>
      <c r="O161" s="92">
        <f t="shared" si="195"/>
        <v>56788202.139999993</v>
      </c>
    </row>
    <row r="162" spans="1:24" ht="13.5" hidden="1" customHeight="1" x14ac:dyDescent="0.25">
      <c r="A162" s="1"/>
      <c r="B162" s="3" t="s">
        <v>306</v>
      </c>
      <c r="C162" s="92">
        <f t="shared" ref="C162" si="196">C90+C95+C119+C153+C155</f>
        <v>309769348.29000002</v>
      </c>
      <c r="D162" s="92">
        <f>D90+D95+D119+D153+D155</f>
        <v>171918154.63999999</v>
      </c>
      <c r="E162" s="92">
        <f t="shared" ref="E162:K162" si="197">E90+E95+E119+E153+E155</f>
        <v>24347054.509999998</v>
      </c>
      <c r="F162" s="92">
        <f t="shared" si="197"/>
        <v>196265209.15000001</v>
      </c>
      <c r="G162" s="92">
        <f t="shared" si="197"/>
        <v>22624871.299999986</v>
      </c>
      <c r="H162" s="92">
        <f t="shared" si="197"/>
        <v>218890080.44999999</v>
      </c>
      <c r="I162" s="92">
        <f t="shared" si="197"/>
        <v>0</v>
      </c>
      <c r="J162" s="92">
        <f t="shared" si="197"/>
        <v>218890080.44999999</v>
      </c>
      <c r="K162" s="92">
        <f t="shared" si="197"/>
        <v>2325280.14</v>
      </c>
      <c r="L162" s="92"/>
      <c r="M162" s="92">
        <f>M90+M95+M119+M153+M155</f>
        <v>326157643.23999995</v>
      </c>
      <c r="N162" s="92">
        <f t="shared" ref="N162:O162" si="198">N90+N95+N119+N153+N155</f>
        <v>310771284.53999996</v>
      </c>
      <c r="O162" s="92">
        <f t="shared" si="198"/>
        <v>309769348.29000002</v>
      </c>
    </row>
    <row r="163" spans="1:24" ht="13.5" hidden="1" customHeight="1" x14ac:dyDescent="0.25">
      <c r="A163" s="1"/>
      <c r="B163" s="3" t="s">
        <v>307</v>
      </c>
      <c r="C163" s="92">
        <f t="shared" ref="C163" si="199">C90</f>
        <v>40388538</v>
      </c>
      <c r="D163" s="92">
        <f>D90</f>
        <v>39528000</v>
      </c>
      <c r="E163" s="92">
        <f t="shared" ref="E163:O163" si="200">E90</f>
        <v>0</v>
      </c>
      <c r="F163" s="92">
        <f t="shared" si="200"/>
        <v>39528000</v>
      </c>
      <c r="G163" s="92">
        <f t="shared" si="200"/>
        <v>0</v>
      </c>
      <c r="H163" s="92">
        <f t="shared" si="200"/>
        <v>39528000</v>
      </c>
      <c r="I163" s="92">
        <f t="shared" si="200"/>
        <v>0</v>
      </c>
      <c r="J163" s="92">
        <f t="shared" si="200"/>
        <v>39528000</v>
      </c>
      <c r="K163" s="92">
        <f t="shared" si="200"/>
        <v>860538</v>
      </c>
      <c r="L163" s="92"/>
      <c r="M163" s="92">
        <f t="shared" si="200"/>
        <v>40388538</v>
      </c>
      <c r="N163" s="92">
        <f t="shared" si="200"/>
        <v>40388538</v>
      </c>
      <c r="O163" s="92">
        <f t="shared" si="200"/>
        <v>40388538</v>
      </c>
    </row>
    <row r="164" spans="1:24" ht="13.5" hidden="1" customHeight="1" x14ac:dyDescent="0.25">
      <c r="A164" s="1"/>
      <c r="B164" s="3" t="s">
        <v>308</v>
      </c>
      <c r="C164" s="92">
        <f t="shared" ref="C164" si="201">C95</f>
        <v>133085892.41000001</v>
      </c>
      <c r="D164" s="92">
        <f>D95</f>
        <v>0</v>
      </c>
      <c r="E164" s="92">
        <f t="shared" ref="E164:O164" si="202">E95</f>
        <v>24347054.509999998</v>
      </c>
      <c r="F164" s="92">
        <f t="shared" si="202"/>
        <v>24347054.509999998</v>
      </c>
      <c r="G164" s="92">
        <f t="shared" si="202"/>
        <v>19505130.949999988</v>
      </c>
      <c r="H164" s="92">
        <f t="shared" si="202"/>
        <v>43852185.459999986</v>
      </c>
      <c r="I164" s="92">
        <f t="shared" si="202"/>
        <v>0</v>
      </c>
      <c r="J164" s="92">
        <f t="shared" si="202"/>
        <v>43852185.459999986</v>
      </c>
      <c r="K164" s="92">
        <f t="shared" si="202"/>
        <v>0</v>
      </c>
      <c r="L164" s="92"/>
      <c r="M164" s="92">
        <f t="shared" si="202"/>
        <v>148794468.10999998</v>
      </c>
      <c r="N164" s="92">
        <f t="shared" si="202"/>
        <v>133408109.41000001</v>
      </c>
      <c r="O164" s="92">
        <f t="shared" si="202"/>
        <v>133085892.41000001</v>
      </c>
    </row>
    <row r="165" spans="1:24" ht="13.5" hidden="1" customHeight="1" x14ac:dyDescent="0.25">
      <c r="A165" s="1"/>
      <c r="B165" s="3" t="s">
        <v>309</v>
      </c>
      <c r="C165" s="92">
        <f t="shared" ref="C165" si="203">C119</f>
        <v>134797560.23000002</v>
      </c>
      <c r="D165" s="92">
        <f>D119</f>
        <v>132390154.64</v>
      </c>
      <c r="E165" s="92">
        <f t="shared" ref="E165:O165" si="204">E119</f>
        <v>0</v>
      </c>
      <c r="F165" s="92">
        <f t="shared" si="204"/>
        <v>132390154.64</v>
      </c>
      <c r="G165" s="92">
        <f t="shared" si="204"/>
        <v>1392382.7</v>
      </c>
      <c r="H165" s="92">
        <f t="shared" si="204"/>
        <v>133782537.34</v>
      </c>
      <c r="I165" s="92">
        <f t="shared" si="204"/>
        <v>0</v>
      </c>
      <c r="J165" s="92">
        <f t="shared" si="204"/>
        <v>133782537.34</v>
      </c>
      <c r="K165" s="92">
        <f t="shared" si="204"/>
        <v>1464742.1400000001</v>
      </c>
      <c r="L165" s="92"/>
      <c r="M165" s="92">
        <f t="shared" si="204"/>
        <v>135247279.47999999</v>
      </c>
      <c r="N165" s="92">
        <f t="shared" si="204"/>
        <v>135247279.47999999</v>
      </c>
      <c r="O165" s="92">
        <f t="shared" si="204"/>
        <v>134797560.23000002</v>
      </c>
    </row>
    <row r="166" spans="1:24" ht="13.5" hidden="1" customHeight="1" x14ac:dyDescent="0.25">
      <c r="A166" s="1"/>
      <c r="B166" s="3" t="s">
        <v>310</v>
      </c>
      <c r="C166" s="92">
        <f t="shared" ref="C166" si="205">C153+C155</f>
        <v>1497357.65</v>
      </c>
      <c r="D166" s="92">
        <f>D153+D155</f>
        <v>0</v>
      </c>
      <c r="E166" s="92">
        <f t="shared" ref="E166:O166" si="206">E153+E155</f>
        <v>0</v>
      </c>
      <c r="F166" s="92">
        <f t="shared" si="206"/>
        <v>0</v>
      </c>
      <c r="G166" s="92">
        <f t="shared" si="206"/>
        <v>1727357.65</v>
      </c>
      <c r="H166" s="92">
        <f t="shared" si="206"/>
        <v>1727357.65</v>
      </c>
      <c r="I166" s="92">
        <f t="shared" si="206"/>
        <v>0</v>
      </c>
      <c r="J166" s="92">
        <f t="shared" si="206"/>
        <v>1727357.65</v>
      </c>
      <c r="K166" s="92">
        <f t="shared" si="206"/>
        <v>0</v>
      </c>
      <c r="L166" s="92"/>
      <c r="M166" s="92">
        <f t="shared" si="206"/>
        <v>1727357.65</v>
      </c>
      <c r="N166" s="92">
        <f t="shared" si="206"/>
        <v>1727357.65</v>
      </c>
      <c r="O166" s="92">
        <f t="shared" si="206"/>
        <v>1497357.65</v>
      </c>
    </row>
    <row r="167" spans="1:24" ht="13.5" hidden="1" customHeight="1" x14ac:dyDescent="0.25">
      <c r="A167" s="1"/>
      <c r="B167" s="3" t="s">
        <v>311</v>
      </c>
      <c r="C167" s="92">
        <f t="shared" ref="C167" si="207">C149+C157</f>
        <v>13039904</v>
      </c>
      <c r="D167" s="92">
        <f>D149+D157</f>
        <v>13427077</v>
      </c>
      <c r="E167" s="92">
        <f t="shared" ref="E167:O167" si="208">E149+E157</f>
        <v>0</v>
      </c>
      <c r="F167" s="92">
        <f t="shared" si="208"/>
        <v>13427077</v>
      </c>
      <c r="G167" s="92">
        <f t="shared" si="208"/>
        <v>-4395</v>
      </c>
      <c r="H167" s="92">
        <f t="shared" si="208"/>
        <v>13422682</v>
      </c>
      <c r="I167" s="92">
        <f t="shared" si="208"/>
        <v>0</v>
      </c>
      <c r="J167" s="92">
        <f t="shared" si="208"/>
        <v>13422682</v>
      </c>
      <c r="K167" s="92">
        <f t="shared" si="208"/>
        <v>-381983</v>
      </c>
      <c r="L167" s="92"/>
      <c r="M167" s="92">
        <f t="shared" si="208"/>
        <v>13040699</v>
      </c>
      <c r="N167" s="92">
        <f t="shared" si="208"/>
        <v>13040699</v>
      </c>
      <c r="O167" s="92">
        <f t="shared" si="208"/>
        <v>13039904</v>
      </c>
    </row>
    <row r="168" spans="1:24" ht="13.5" hidden="1" customHeight="1" x14ac:dyDescent="0.25">
      <c r="A168" s="1"/>
      <c r="B168" s="3"/>
      <c r="C168" s="92">
        <f t="shared" ref="C168" si="209">C159-C161-C162-C167</f>
        <v>0</v>
      </c>
      <c r="D168" s="92">
        <f t="shared" ref="D168:G168" si="210">D159-D161-D162-D167</f>
        <v>0</v>
      </c>
      <c r="E168" s="92">
        <f t="shared" si="210"/>
        <v>0</v>
      </c>
      <c r="F168" s="92">
        <f t="shared" si="210"/>
        <v>0</v>
      </c>
      <c r="G168" s="92">
        <f t="shared" si="210"/>
        <v>0</v>
      </c>
      <c r="H168" s="92">
        <f>H159-H161-H162-H167</f>
        <v>0</v>
      </c>
      <c r="I168" s="92">
        <f t="shared" ref="I168:K168" si="211">I159-I161-I162-I167</f>
        <v>0</v>
      </c>
      <c r="J168" s="92">
        <f>J159-J161-J162-J167</f>
        <v>0</v>
      </c>
      <c r="K168" s="92">
        <f t="shared" si="211"/>
        <v>0</v>
      </c>
      <c r="L168" s="92"/>
      <c r="M168" s="92">
        <f>M159-M161-M162-M167</f>
        <v>0</v>
      </c>
      <c r="N168" s="92">
        <f t="shared" ref="N168:O168" si="212">N159-N161-N162-N167</f>
        <v>0</v>
      </c>
      <c r="O168" s="92">
        <f t="shared" si="212"/>
        <v>0</v>
      </c>
    </row>
    <row r="169" spans="1:24" ht="33" hidden="1" customHeight="1" x14ac:dyDescent="0.25"/>
    <row r="170" spans="1:24" ht="18" hidden="1" customHeight="1" x14ac:dyDescent="0.25">
      <c r="C170" s="7">
        <f t="shared" ref="C170" si="213">C92+C94+C97+C104+C108+C110+C112+C115+C116+C117+C121+C123+C125+C127+C130+C131+C132+C133+C134+C136+C137+C138+C139+C140+C141+C143+C145+C147+C150+C154+C156+C158</f>
        <v>322809252.28999996</v>
      </c>
      <c r="J170" s="7">
        <f>J92+J94+J97+J104+J108+J110+J112+J115+J116+J117+J121+J123+J125+J127+J130+J131+J132+J133+J134+J136+J137+J138+J139+J140+J141+J143+J145+J147+J150+J154+J156+J158</f>
        <v>337255045.09999996</v>
      </c>
      <c r="K170" s="7">
        <f t="shared" ref="K170" si="214">K92+K94+K97+K104+K108+K110+K112+K115+K116+K117+K121+K123+K125+K127+K130+K131+K132+K133+K134+K136+K137+K138+K139+K140+K141+K143+K145+K147+K150+K154+K156+K158</f>
        <v>1943297.1400000001</v>
      </c>
      <c r="L170" s="7"/>
      <c r="M170" s="7">
        <f>M92+M94+M97+M104+M108+M110+M112+M115+M116+M117+M121+M123+M125+M127+M130+M131+M132+M133+M134+M136+M137+M138+M139+M140+M141+M143+M145+M147+M150+M154+M156+M158</f>
        <v>339198342.23999995</v>
      </c>
      <c r="N170" s="7">
        <f t="shared" ref="N170:O170" si="215">N92+N94+N97+N104+N108+N110+N112+N115+N116+N117+N121+N123+N125+N127+N130+N131+N132+N133+N134+N136+N137+N138+N139+N140+N141+N143+N145+N147+N150+N154+N156+N158</f>
        <v>323811983.5399999</v>
      </c>
      <c r="O170" s="7">
        <f t="shared" si="215"/>
        <v>322809252.28999996</v>
      </c>
    </row>
    <row r="171" spans="1:24" ht="75" hidden="1" customHeight="1" x14ac:dyDescent="0.25"/>
    <row r="172" spans="1:24" ht="17.25" hidden="1" customHeight="1" x14ac:dyDescent="0.25">
      <c r="C172" s="7">
        <f t="shared" ref="C172" si="216">C170-C88</f>
        <v>0</v>
      </c>
      <c r="J172" s="7">
        <f>J170-J88</f>
        <v>104942282.64999998</v>
      </c>
      <c r="K172" s="7">
        <f t="shared" ref="K172" si="217">K170-K88</f>
        <v>0</v>
      </c>
      <c r="L172" s="7"/>
      <c r="M172" s="7">
        <f>M170-M88</f>
        <v>0</v>
      </c>
      <c r="N172" s="7">
        <f t="shared" ref="N172:O172" si="218">N170-N88</f>
        <v>0</v>
      </c>
      <c r="O172" s="7">
        <f t="shared" si="218"/>
        <v>0</v>
      </c>
    </row>
    <row r="173" spans="1:24" ht="18" hidden="1" customHeight="1" x14ac:dyDescent="0.25">
      <c r="A173" s="8"/>
      <c r="C173" s="7">
        <f t="shared" ref="C173" si="219">C170+C7</f>
        <v>379597454.42999995</v>
      </c>
      <c r="J173" s="7">
        <f>J170+J7</f>
        <v>391834045.09999996</v>
      </c>
      <c r="K173" s="7">
        <f>K170+K7</f>
        <v>1943297.1400000001</v>
      </c>
      <c r="L173" s="7"/>
      <c r="M173" s="7">
        <f>M170+M7</f>
        <v>393777342.23999995</v>
      </c>
      <c r="N173" s="7"/>
      <c r="O173" s="7">
        <f t="shared" ref="O173:X173" si="220">O170+O7</f>
        <v>379597454.42999995</v>
      </c>
      <c r="P173" s="7">
        <f t="shared" si="220"/>
        <v>10922291.390000001</v>
      </c>
      <c r="Q173" s="7">
        <f t="shared" si="220"/>
        <v>67704493.530000001</v>
      </c>
      <c r="R173" s="7">
        <f t="shared" si="220"/>
        <v>20196334.920000002</v>
      </c>
      <c r="S173" s="7">
        <f t="shared" si="220"/>
        <v>18771511.949999996</v>
      </c>
      <c r="T173" s="7">
        <f t="shared" si="220"/>
        <v>82707336.11999999</v>
      </c>
      <c r="U173" s="7">
        <f t="shared" si="220"/>
        <v>104.04771457886733</v>
      </c>
      <c r="V173" s="7">
        <f t="shared" si="220"/>
        <v>0</v>
      </c>
      <c r="W173" s="7">
        <f t="shared" si="220"/>
        <v>100</v>
      </c>
      <c r="X173" s="7">
        <f t="shared" si="220"/>
        <v>0</v>
      </c>
    </row>
    <row r="174" spans="1:24" ht="51" hidden="1" customHeight="1" x14ac:dyDescent="0.25">
      <c r="A174" s="8"/>
    </row>
    <row r="175" spans="1:24" ht="39.75" hidden="1" customHeight="1" x14ac:dyDescent="0.25">
      <c r="A175" s="8"/>
    </row>
    <row r="176" spans="1:24" ht="85.5" hidden="1" customHeight="1" x14ac:dyDescent="0.25">
      <c r="A176" s="8"/>
    </row>
    <row r="177" spans="1:15" ht="49.5" hidden="1" customHeight="1" x14ac:dyDescent="0.25">
      <c r="A177" s="8"/>
    </row>
    <row r="178" spans="1:15" ht="38.25" customHeight="1" x14ac:dyDescent="0.25">
      <c r="A178" s="8"/>
      <c r="C178" s="7"/>
      <c r="O178" s="7"/>
    </row>
    <row r="179" spans="1:15" ht="38.25" customHeight="1" x14ac:dyDescent="0.25">
      <c r="A179" s="8"/>
    </row>
    <row r="180" spans="1:15" ht="38.25" customHeight="1" x14ac:dyDescent="0.25">
      <c r="A180" s="8"/>
    </row>
    <row r="181" spans="1:15" ht="48.75" customHeight="1" x14ac:dyDescent="0.25">
      <c r="A181" s="8"/>
    </row>
    <row r="182" spans="1:15" ht="48.75" customHeight="1" x14ac:dyDescent="0.25">
      <c r="A182" s="8"/>
    </row>
    <row r="183" spans="1:15" ht="49.5" customHeight="1" x14ac:dyDescent="0.25">
      <c r="A183" s="8"/>
    </row>
    <row r="184" spans="1:15" ht="50.25" customHeight="1" x14ac:dyDescent="0.25">
      <c r="A184" s="8"/>
    </row>
    <row r="185" spans="1:15" ht="15" customHeight="1" x14ac:dyDescent="0.25">
      <c r="A185" s="8"/>
    </row>
    <row r="186" spans="1:15" ht="15" customHeight="1" x14ac:dyDescent="0.25">
      <c r="A186" s="8"/>
    </row>
    <row r="187" spans="1:15" ht="63" customHeight="1" x14ac:dyDescent="0.25">
      <c r="A187" s="8"/>
    </row>
    <row r="188" spans="1:15" ht="21" customHeight="1" x14ac:dyDescent="0.25">
      <c r="A188" s="8"/>
    </row>
    <row r="189" spans="1:15" ht="48" customHeight="1" x14ac:dyDescent="0.25">
      <c r="A189" s="8"/>
    </row>
    <row r="190" spans="1:15" ht="48" customHeight="1" x14ac:dyDescent="0.25">
      <c r="A190" s="8"/>
    </row>
    <row r="191" spans="1:15" ht="14.25" customHeight="1" x14ac:dyDescent="0.25">
      <c r="A191" s="8"/>
    </row>
    <row r="192" spans="1:15" ht="27" customHeight="1" x14ac:dyDescent="0.25">
      <c r="A192" s="8"/>
    </row>
    <row r="193" spans="1:1" ht="18" customHeight="1" x14ac:dyDescent="0.25">
      <c r="A193" s="8"/>
    </row>
  </sheetData>
  <mergeCells count="5">
    <mergeCell ref="J2:P2"/>
    <mergeCell ref="A3:W3"/>
    <mergeCell ref="P149:R149"/>
    <mergeCell ref="P150:R150"/>
    <mergeCell ref="P153:R153"/>
  </mergeCells>
  <pageMargins left="0.11811023622047245" right="0.11811023622047245" top="7.874015748031496E-2" bottom="0.19685039370078741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1"/>
  <sheetViews>
    <sheetView zoomScale="90" zoomScaleNormal="90" workbookViewId="0">
      <pane xSplit="2" ySplit="3" topLeftCell="C67" activePane="bottomRight" state="frozen"/>
      <selection pane="topRight" activeCell="C1" sqref="C1"/>
      <selection pane="bottomLeft" activeCell="A4" sqref="A4"/>
      <selection pane="bottomRight" sqref="A1:Q1"/>
    </sheetView>
  </sheetViews>
  <sheetFormatPr defaultRowHeight="12" x14ac:dyDescent="0.25"/>
  <cols>
    <col min="1" max="1" width="20.5703125" style="117" customWidth="1"/>
    <col min="2" max="2" width="48.7109375" style="117" customWidth="1"/>
    <col min="3" max="4" width="12.7109375" style="117" customWidth="1"/>
    <col min="5" max="5" width="12" style="117" hidden="1" customWidth="1"/>
    <col min="6" max="10" width="14" style="117" hidden="1" customWidth="1"/>
    <col min="11" max="11" width="11.42578125" style="117" hidden="1" customWidth="1"/>
    <col min="12" max="12" width="12.140625" style="117" customWidth="1"/>
    <col min="13" max="15" width="13.140625" style="117" customWidth="1"/>
    <col min="16" max="16" width="6.28515625" style="117" customWidth="1"/>
    <col min="17" max="17" width="14.140625" style="117" customWidth="1"/>
    <col min="18" max="18" width="15.5703125" style="117" hidden="1" customWidth="1"/>
    <col min="19" max="196" width="9.140625" style="117"/>
    <col min="197" max="197" width="25.42578125" style="117" customWidth="1"/>
    <col min="198" max="198" width="56.28515625" style="117" customWidth="1"/>
    <col min="199" max="199" width="14" style="117" customWidth="1"/>
    <col min="200" max="201" width="14.5703125" style="117" customWidth="1"/>
    <col min="202" max="202" width="14.140625" style="117" customWidth="1"/>
    <col min="203" max="203" width="15.140625" style="117" customWidth="1"/>
    <col min="204" max="204" width="13.85546875" style="117" customWidth="1"/>
    <col min="205" max="206" width="14.7109375" style="117" customWidth="1"/>
    <col min="207" max="207" width="12.85546875" style="117" customWidth="1"/>
    <col min="208" max="208" width="13.5703125" style="117" customWidth="1"/>
    <col min="209" max="209" width="12.7109375" style="117" customWidth="1"/>
    <col min="210" max="210" width="13.42578125" style="117" customWidth="1"/>
    <col min="211" max="211" width="13.140625" style="117" customWidth="1"/>
    <col min="212" max="212" width="14.7109375" style="117" customWidth="1"/>
    <col min="213" max="213" width="14.5703125" style="117" customWidth="1"/>
    <col min="214" max="214" width="13" style="117" customWidth="1"/>
    <col min="215" max="215" width="15" style="117" customWidth="1"/>
    <col min="216" max="217" width="12.140625" style="117" customWidth="1"/>
    <col min="218" max="218" width="12" style="117" customWidth="1"/>
    <col min="219" max="219" width="13.5703125" style="117" customWidth="1"/>
    <col min="220" max="220" width="14" style="117" customWidth="1"/>
    <col min="221" max="221" width="12.28515625" style="117" customWidth="1"/>
    <col min="222" max="222" width="14.140625" style="117" customWidth="1"/>
    <col min="223" max="223" width="13" style="117" customWidth="1"/>
    <col min="224" max="224" width="13.5703125" style="117" customWidth="1"/>
    <col min="225" max="225" width="12.42578125" style="117" customWidth="1"/>
    <col min="226" max="226" width="12.5703125" style="117" customWidth="1"/>
    <col min="227" max="227" width="11.7109375" style="117" customWidth="1"/>
    <col min="228" max="228" width="13.7109375" style="117" customWidth="1"/>
    <col min="229" max="229" width="13.28515625" style="117" customWidth="1"/>
    <col min="230" max="230" width="13.140625" style="117" customWidth="1"/>
    <col min="231" max="231" width="12" style="117" customWidth="1"/>
    <col min="232" max="232" width="12.140625" style="117" customWidth="1"/>
    <col min="233" max="233" width="12.28515625" style="117" customWidth="1"/>
    <col min="234" max="234" width="12.140625" style="117" customWidth="1"/>
    <col min="235" max="235" width="12.5703125" style="117" customWidth="1"/>
    <col min="236" max="452" width="9.140625" style="117"/>
    <col min="453" max="453" width="25.42578125" style="117" customWidth="1"/>
    <col min="454" max="454" width="56.28515625" style="117" customWidth="1"/>
    <col min="455" max="455" width="14" style="117" customWidth="1"/>
    <col min="456" max="457" width="14.5703125" style="117" customWidth="1"/>
    <col min="458" max="458" width="14.140625" style="117" customWidth="1"/>
    <col min="459" max="459" width="15.140625" style="117" customWidth="1"/>
    <col min="460" max="460" width="13.85546875" style="117" customWidth="1"/>
    <col min="461" max="462" width="14.7109375" style="117" customWidth="1"/>
    <col min="463" max="463" width="12.85546875" style="117" customWidth="1"/>
    <col min="464" max="464" width="13.5703125" style="117" customWidth="1"/>
    <col min="465" max="465" width="12.7109375" style="117" customWidth="1"/>
    <col min="466" max="466" width="13.42578125" style="117" customWidth="1"/>
    <col min="467" max="467" width="13.140625" style="117" customWidth="1"/>
    <col min="468" max="468" width="14.7109375" style="117" customWidth="1"/>
    <col min="469" max="469" width="14.5703125" style="117" customWidth="1"/>
    <col min="470" max="470" width="13" style="117" customWidth="1"/>
    <col min="471" max="471" width="15" style="117" customWidth="1"/>
    <col min="472" max="473" width="12.140625" style="117" customWidth="1"/>
    <col min="474" max="474" width="12" style="117" customWidth="1"/>
    <col min="475" max="475" width="13.5703125" style="117" customWidth="1"/>
    <col min="476" max="476" width="14" style="117" customWidth="1"/>
    <col min="477" max="477" width="12.28515625" style="117" customWidth="1"/>
    <col min="478" max="478" width="14.140625" style="117" customWidth="1"/>
    <col min="479" max="479" width="13" style="117" customWidth="1"/>
    <col min="480" max="480" width="13.5703125" style="117" customWidth="1"/>
    <col min="481" max="481" width="12.42578125" style="117" customWidth="1"/>
    <col min="482" max="482" width="12.5703125" style="117" customWidth="1"/>
    <col min="483" max="483" width="11.7109375" style="117" customWidth="1"/>
    <col min="484" max="484" width="13.7109375" style="117" customWidth="1"/>
    <col min="485" max="485" width="13.28515625" style="117" customWidth="1"/>
    <col min="486" max="486" width="13.140625" style="117" customWidth="1"/>
    <col min="487" max="487" width="12" style="117" customWidth="1"/>
    <col min="488" max="488" width="12.140625" style="117" customWidth="1"/>
    <col min="489" max="489" width="12.28515625" style="117" customWidth="1"/>
    <col min="490" max="490" width="12.140625" style="117" customWidth="1"/>
    <col min="491" max="491" width="12.5703125" style="117" customWidth="1"/>
    <col min="492" max="708" width="9.140625" style="117"/>
    <col min="709" max="709" width="25.42578125" style="117" customWidth="1"/>
    <col min="710" max="710" width="56.28515625" style="117" customWidth="1"/>
    <col min="711" max="711" width="14" style="117" customWidth="1"/>
    <col min="712" max="713" width="14.5703125" style="117" customWidth="1"/>
    <col min="714" max="714" width="14.140625" style="117" customWidth="1"/>
    <col min="715" max="715" width="15.140625" style="117" customWidth="1"/>
    <col min="716" max="716" width="13.85546875" style="117" customWidth="1"/>
    <col min="717" max="718" width="14.7109375" style="117" customWidth="1"/>
    <col min="719" max="719" width="12.85546875" style="117" customWidth="1"/>
    <col min="720" max="720" width="13.5703125" style="117" customWidth="1"/>
    <col min="721" max="721" width="12.7109375" style="117" customWidth="1"/>
    <col min="722" max="722" width="13.42578125" style="117" customWidth="1"/>
    <col min="723" max="723" width="13.140625" style="117" customWidth="1"/>
    <col min="724" max="724" width="14.7109375" style="117" customWidth="1"/>
    <col min="725" max="725" width="14.5703125" style="117" customWidth="1"/>
    <col min="726" max="726" width="13" style="117" customWidth="1"/>
    <col min="727" max="727" width="15" style="117" customWidth="1"/>
    <col min="728" max="729" width="12.140625" style="117" customWidth="1"/>
    <col min="730" max="730" width="12" style="117" customWidth="1"/>
    <col min="731" max="731" width="13.5703125" style="117" customWidth="1"/>
    <col min="732" max="732" width="14" style="117" customWidth="1"/>
    <col min="733" max="733" width="12.28515625" style="117" customWidth="1"/>
    <col min="734" max="734" width="14.140625" style="117" customWidth="1"/>
    <col min="735" max="735" width="13" style="117" customWidth="1"/>
    <col min="736" max="736" width="13.5703125" style="117" customWidth="1"/>
    <col min="737" max="737" width="12.42578125" style="117" customWidth="1"/>
    <col min="738" max="738" width="12.5703125" style="117" customWidth="1"/>
    <col min="739" max="739" width="11.7109375" style="117" customWidth="1"/>
    <col min="740" max="740" width="13.7109375" style="117" customWidth="1"/>
    <col min="741" max="741" width="13.28515625" style="117" customWidth="1"/>
    <col min="742" max="742" width="13.140625" style="117" customWidth="1"/>
    <col min="743" max="743" width="12" style="117" customWidth="1"/>
    <col min="744" max="744" width="12.140625" style="117" customWidth="1"/>
    <col min="745" max="745" width="12.28515625" style="117" customWidth="1"/>
    <col min="746" max="746" width="12.140625" style="117" customWidth="1"/>
    <col min="747" max="747" width="12.5703125" style="117" customWidth="1"/>
    <col min="748" max="964" width="9.140625" style="117"/>
    <col min="965" max="965" width="25.42578125" style="117" customWidth="1"/>
    <col min="966" max="966" width="56.28515625" style="117" customWidth="1"/>
    <col min="967" max="967" width="14" style="117" customWidth="1"/>
    <col min="968" max="969" width="14.5703125" style="117" customWidth="1"/>
    <col min="970" max="970" width="14.140625" style="117" customWidth="1"/>
    <col min="971" max="971" width="15.140625" style="117" customWidth="1"/>
    <col min="972" max="972" width="13.85546875" style="117" customWidth="1"/>
    <col min="973" max="974" width="14.7109375" style="117" customWidth="1"/>
    <col min="975" max="975" width="12.85546875" style="117" customWidth="1"/>
    <col min="976" max="976" width="13.5703125" style="117" customWidth="1"/>
    <col min="977" max="977" width="12.7109375" style="117" customWidth="1"/>
    <col min="978" max="978" width="13.42578125" style="117" customWidth="1"/>
    <col min="979" max="979" width="13.140625" style="117" customWidth="1"/>
    <col min="980" max="980" width="14.7109375" style="117" customWidth="1"/>
    <col min="981" max="981" width="14.5703125" style="117" customWidth="1"/>
    <col min="982" max="982" width="13" style="117" customWidth="1"/>
    <col min="983" max="983" width="15" style="117" customWidth="1"/>
    <col min="984" max="985" width="12.140625" style="117" customWidth="1"/>
    <col min="986" max="986" width="12" style="117" customWidth="1"/>
    <col min="987" max="987" width="13.5703125" style="117" customWidth="1"/>
    <col min="988" max="988" width="14" style="117" customWidth="1"/>
    <col min="989" max="989" width="12.28515625" style="117" customWidth="1"/>
    <col min="990" max="990" width="14.140625" style="117" customWidth="1"/>
    <col min="991" max="991" width="13" style="117" customWidth="1"/>
    <col min="992" max="992" width="13.5703125" style="117" customWidth="1"/>
    <col min="993" max="993" width="12.42578125" style="117" customWidth="1"/>
    <col min="994" max="994" width="12.5703125" style="117" customWidth="1"/>
    <col min="995" max="995" width="11.7109375" style="117" customWidth="1"/>
    <col min="996" max="996" width="13.7109375" style="117" customWidth="1"/>
    <col min="997" max="997" width="13.28515625" style="117" customWidth="1"/>
    <col min="998" max="998" width="13.140625" style="117" customWidth="1"/>
    <col min="999" max="999" width="12" style="117" customWidth="1"/>
    <col min="1000" max="1000" width="12.140625" style="117" customWidth="1"/>
    <col min="1001" max="1001" width="12.28515625" style="117" customWidth="1"/>
    <col min="1002" max="1002" width="12.140625" style="117" customWidth="1"/>
    <col min="1003" max="1003" width="12.5703125" style="117" customWidth="1"/>
    <col min="1004" max="1220" width="9.140625" style="117"/>
    <col min="1221" max="1221" width="25.42578125" style="117" customWidth="1"/>
    <col min="1222" max="1222" width="56.28515625" style="117" customWidth="1"/>
    <col min="1223" max="1223" width="14" style="117" customWidth="1"/>
    <col min="1224" max="1225" width="14.5703125" style="117" customWidth="1"/>
    <col min="1226" max="1226" width="14.140625" style="117" customWidth="1"/>
    <col min="1227" max="1227" width="15.140625" style="117" customWidth="1"/>
    <col min="1228" max="1228" width="13.85546875" style="117" customWidth="1"/>
    <col min="1229" max="1230" width="14.7109375" style="117" customWidth="1"/>
    <col min="1231" max="1231" width="12.85546875" style="117" customWidth="1"/>
    <col min="1232" max="1232" width="13.5703125" style="117" customWidth="1"/>
    <col min="1233" max="1233" width="12.7109375" style="117" customWidth="1"/>
    <col min="1234" max="1234" width="13.42578125" style="117" customWidth="1"/>
    <col min="1235" max="1235" width="13.140625" style="117" customWidth="1"/>
    <col min="1236" max="1236" width="14.7109375" style="117" customWidth="1"/>
    <col min="1237" max="1237" width="14.5703125" style="117" customWidth="1"/>
    <col min="1238" max="1238" width="13" style="117" customWidth="1"/>
    <col min="1239" max="1239" width="15" style="117" customWidth="1"/>
    <col min="1240" max="1241" width="12.140625" style="117" customWidth="1"/>
    <col min="1242" max="1242" width="12" style="117" customWidth="1"/>
    <col min="1243" max="1243" width="13.5703125" style="117" customWidth="1"/>
    <col min="1244" max="1244" width="14" style="117" customWidth="1"/>
    <col min="1245" max="1245" width="12.28515625" style="117" customWidth="1"/>
    <col min="1246" max="1246" width="14.140625" style="117" customWidth="1"/>
    <col min="1247" max="1247" width="13" style="117" customWidth="1"/>
    <col min="1248" max="1248" width="13.5703125" style="117" customWidth="1"/>
    <col min="1249" max="1249" width="12.42578125" style="117" customWidth="1"/>
    <col min="1250" max="1250" width="12.5703125" style="117" customWidth="1"/>
    <col min="1251" max="1251" width="11.7109375" style="117" customWidth="1"/>
    <col min="1252" max="1252" width="13.7109375" style="117" customWidth="1"/>
    <col min="1253" max="1253" width="13.28515625" style="117" customWidth="1"/>
    <col min="1254" max="1254" width="13.140625" style="117" customWidth="1"/>
    <col min="1255" max="1255" width="12" style="117" customWidth="1"/>
    <col min="1256" max="1256" width="12.140625" style="117" customWidth="1"/>
    <col min="1257" max="1257" width="12.28515625" style="117" customWidth="1"/>
    <col min="1258" max="1258" width="12.140625" style="117" customWidth="1"/>
    <col min="1259" max="1259" width="12.5703125" style="117" customWidth="1"/>
    <col min="1260" max="1476" width="9.140625" style="117"/>
    <col min="1477" max="1477" width="25.42578125" style="117" customWidth="1"/>
    <col min="1478" max="1478" width="56.28515625" style="117" customWidth="1"/>
    <col min="1479" max="1479" width="14" style="117" customWidth="1"/>
    <col min="1480" max="1481" width="14.5703125" style="117" customWidth="1"/>
    <col min="1482" max="1482" width="14.140625" style="117" customWidth="1"/>
    <col min="1483" max="1483" width="15.140625" style="117" customWidth="1"/>
    <col min="1484" max="1484" width="13.85546875" style="117" customWidth="1"/>
    <col min="1485" max="1486" width="14.7109375" style="117" customWidth="1"/>
    <col min="1487" max="1487" width="12.85546875" style="117" customWidth="1"/>
    <col min="1488" max="1488" width="13.5703125" style="117" customWidth="1"/>
    <col min="1489" max="1489" width="12.7109375" style="117" customWidth="1"/>
    <col min="1490" max="1490" width="13.42578125" style="117" customWidth="1"/>
    <col min="1491" max="1491" width="13.140625" style="117" customWidth="1"/>
    <col min="1492" max="1492" width="14.7109375" style="117" customWidth="1"/>
    <col min="1493" max="1493" width="14.5703125" style="117" customWidth="1"/>
    <col min="1494" max="1494" width="13" style="117" customWidth="1"/>
    <col min="1495" max="1495" width="15" style="117" customWidth="1"/>
    <col min="1496" max="1497" width="12.140625" style="117" customWidth="1"/>
    <col min="1498" max="1498" width="12" style="117" customWidth="1"/>
    <col min="1499" max="1499" width="13.5703125" style="117" customWidth="1"/>
    <col min="1500" max="1500" width="14" style="117" customWidth="1"/>
    <col min="1501" max="1501" width="12.28515625" style="117" customWidth="1"/>
    <col min="1502" max="1502" width="14.140625" style="117" customWidth="1"/>
    <col min="1503" max="1503" width="13" style="117" customWidth="1"/>
    <col min="1504" max="1504" width="13.5703125" style="117" customWidth="1"/>
    <col min="1505" max="1505" width="12.42578125" style="117" customWidth="1"/>
    <col min="1506" max="1506" width="12.5703125" style="117" customWidth="1"/>
    <col min="1507" max="1507" width="11.7109375" style="117" customWidth="1"/>
    <col min="1508" max="1508" width="13.7109375" style="117" customWidth="1"/>
    <col min="1509" max="1509" width="13.28515625" style="117" customWidth="1"/>
    <col min="1510" max="1510" width="13.140625" style="117" customWidth="1"/>
    <col min="1511" max="1511" width="12" style="117" customWidth="1"/>
    <col min="1512" max="1512" width="12.140625" style="117" customWidth="1"/>
    <col min="1513" max="1513" width="12.28515625" style="117" customWidth="1"/>
    <col min="1514" max="1514" width="12.140625" style="117" customWidth="1"/>
    <col min="1515" max="1515" width="12.5703125" style="117" customWidth="1"/>
    <col min="1516" max="1732" width="9.140625" style="117"/>
    <col min="1733" max="1733" width="25.42578125" style="117" customWidth="1"/>
    <col min="1734" max="1734" width="56.28515625" style="117" customWidth="1"/>
    <col min="1735" max="1735" width="14" style="117" customWidth="1"/>
    <col min="1736" max="1737" width="14.5703125" style="117" customWidth="1"/>
    <col min="1738" max="1738" width="14.140625" style="117" customWidth="1"/>
    <col min="1739" max="1739" width="15.140625" style="117" customWidth="1"/>
    <col min="1740" max="1740" width="13.85546875" style="117" customWidth="1"/>
    <col min="1741" max="1742" width="14.7109375" style="117" customWidth="1"/>
    <col min="1743" max="1743" width="12.85546875" style="117" customWidth="1"/>
    <col min="1744" max="1744" width="13.5703125" style="117" customWidth="1"/>
    <col min="1745" max="1745" width="12.7109375" style="117" customWidth="1"/>
    <col min="1746" max="1746" width="13.42578125" style="117" customWidth="1"/>
    <col min="1747" max="1747" width="13.140625" style="117" customWidth="1"/>
    <col min="1748" max="1748" width="14.7109375" style="117" customWidth="1"/>
    <col min="1749" max="1749" width="14.5703125" style="117" customWidth="1"/>
    <col min="1750" max="1750" width="13" style="117" customWidth="1"/>
    <col min="1751" max="1751" width="15" style="117" customWidth="1"/>
    <col min="1752" max="1753" width="12.140625" style="117" customWidth="1"/>
    <col min="1754" max="1754" width="12" style="117" customWidth="1"/>
    <col min="1755" max="1755" width="13.5703125" style="117" customWidth="1"/>
    <col min="1756" max="1756" width="14" style="117" customWidth="1"/>
    <col min="1757" max="1757" width="12.28515625" style="117" customWidth="1"/>
    <col min="1758" max="1758" width="14.140625" style="117" customWidth="1"/>
    <col min="1759" max="1759" width="13" style="117" customWidth="1"/>
    <col min="1760" max="1760" width="13.5703125" style="117" customWidth="1"/>
    <col min="1761" max="1761" width="12.42578125" style="117" customWidth="1"/>
    <col min="1762" max="1762" width="12.5703125" style="117" customWidth="1"/>
    <col min="1763" max="1763" width="11.7109375" style="117" customWidth="1"/>
    <col min="1764" max="1764" width="13.7109375" style="117" customWidth="1"/>
    <col min="1765" max="1765" width="13.28515625" style="117" customWidth="1"/>
    <col min="1766" max="1766" width="13.140625" style="117" customWidth="1"/>
    <col min="1767" max="1767" width="12" style="117" customWidth="1"/>
    <col min="1768" max="1768" width="12.140625" style="117" customWidth="1"/>
    <col min="1769" max="1769" width="12.28515625" style="117" customWidth="1"/>
    <col min="1770" max="1770" width="12.140625" style="117" customWidth="1"/>
    <col min="1771" max="1771" width="12.5703125" style="117" customWidth="1"/>
    <col min="1772" max="1988" width="9.140625" style="117"/>
    <col min="1989" max="1989" width="25.42578125" style="117" customWidth="1"/>
    <col min="1990" max="1990" width="56.28515625" style="117" customWidth="1"/>
    <col min="1991" max="1991" width="14" style="117" customWidth="1"/>
    <col min="1992" max="1993" width="14.5703125" style="117" customWidth="1"/>
    <col min="1994" max="1994" width="14.140625" style="117" customWidth="1"/>
    <col min="1995" max="1995" width="15.140625" style="117" customWidth="1"/>
    <col min="1996" max="1996" width="13.85546875" style="117" customWidth="1"/>
    <col min="1997" max="1998" width="14.7109375" style="117" customWidth="1"/>
    <col min="1999" max="1999" width="12.85546875" style="117" customWidth="1"/>
    <col min="2000" max="2000" width="13.5703125" style="117" customWidth="1"/>
    <col min="2001" max="2001" width="12.7109375" style="117" customWidth="1"/>
    <col min="2002" max="2002" width="13.42578125" style="117" customWidth="1"/>
    <col min="2003" max="2003" width="13.140625" style="117" customWidth="1"/>
    <col min="2004" max="2004" width="14.7109375" style="117" customWidth="1"/>
    <col min="2005" max="2005" width="14.5703125" style="117" customWidth="1"/>
    <col min="2006" max="2006" width="13" style="117" customWidth="1"/>
    <col min="2007" max="2007" width="15" style="117" customWidth="1"/>
    <col min="2008" max="2009" width="12.140625" style="117" customWidth="1"/>
    <col min="2010" max="2010" width="12" style="117" customWidth="1"/>
    <col min="2011" max="2011" width="13.5703125" style="117" customWidth="1"/>
    <col min="2012" max="2012" width="14" style="117" customWidth="1"/>
    <col min="2013" max="2013" width="12.28515625" style="117" customWidth="1"/>
    <col min="2014" max="2014" width="14.140625" style="117" customWidth="1"/>
    <col min="2015" max="2015" width="13" style="117" customWidth="1"/>
    <col min="2016" max="2016" width="13.5703125" style="117" customWidth="1"/>
    <col min="2017" max="2017" width="12.42578125" style="117" customWidth="1"/>
    <col min="2018" max="2018" width="12.5703125" style="117" customWidth="1"/>
    <col min="2019" max="2019" width="11.7109375" style="117" customWidth="1"/>
    <col min="2020" max="2020" width="13.7109375" style="117" customWidth="1"/>
    <col min="2021" max="2021" width="13.28515625" style="117" customWidth="1"/>
    <col min="2022" max="2022" width="13.140625" style="117" customWidth="1"/>
    <col min="2023" max="2023" width="12" style="117" customWidth="1"/>
    <col min="2024" max="2024" width="12.140625" style="117" customWidth="1"/>
    <col min="2025" max="2025" width="12.28515625" style="117" customWidth="1"/>
    <col min="2026" max="2026" width="12.140625" style="117" customWidth="1"/>
    <col min="2027" max="2027" width="12.5703125" style="117" customWidth="1"/>
    <col min="2028" max="2244" width="9.140625" style="117"/>
    <col min="2245" max="2245" width="25.42578125" style="117" customWidth="1"/>
    <col min="2246" max="2246" width="56.28515625" style="117" customWidth="1"/>
    <col min="2247" max="2247" width="14" style="117" customWidth="1"/>
    <col min="2248" max="2249" width="14.5703125" style="117" customWidth="1"/>
    <col min="2250" max="2250" width="14.140625" style="117" customWidth="1"/>
    <col min="2251" max="2251" width="15.140625" style="117" customWidth="1"/>
    <col min="2252" max="2252" width="13.85546875" style="117" customWidth="1"/>
    <col min="2253" max="2254" width="14.7109375" style="117" customWidth="1"/>
    <col min="2255" max="2255" width="12.85546875" style="117" customWidth="1"/>
    <col min="2256" max="2256" width="13.5703125" style="117" customWidth="1"/>
    <col min="2257" max="2257" width="12.7109375" style="117" customWidth="1"/>
    <col min="2258" max="2258" width="13.42578125" style="117" customWidth="1"/>
    <col min="2259" max="2259" width="13.140625" style="117" customWidth="1"/>
    <col min="2260" max="2260" width="14.7109375" style="117" customWidth="1"/>
    <col min="2261" max="2261" width="14.5703125" style="117" customWidth="1"/>
    <col min="2262" max="2262" width="13" style="117" customWidth="1"/>
    <col min="2263" max="2263" width="15" style="117" customWidth="1"/>
    <col min="2264" max="2265" width="12.140625" style="117" customWidth="1"/>
    <col min="2266" max="2266" width="12" style="117" customWidth="1"/>
    <col min="2267" max="2267" width="13.5703125" style="117" customWidth="1"/>
    <col min="2268" max="2268" width="14" style="117" customWidth="1"/>
    <col min="2269" max="2269" width="12.28515625" style="117" customWidth="1"/>
    <col min="2270" max="2270" width="14.140625" style="117" customWidth="1"/>
    <col min="2271" max="2271" width="13" style="117" customWidth="1"/>
    <col min="2272" max="2272" width="13.5703125" style="117" customWidth="1"/>
    <col min="2273" max="2273" width="12.42578125" style="117" customWidth="1"/>
    <col min="2274" max="2274" width="12.5703125" style="117" customWidth="1"/>
    <col min="2275" max="2275" width="11.7109375" style="117" customWidth="1"/>
    <col min="2276" max="2276" width="13.7109375" style="117" customWidth="1"/>
    <col min="2277" max="2277" width="13.28515625" style="117" customWidth="1"/>
    <col min="2278" max="2278" width="13.140625" style="117" customWidth="1"/>
    <col min="2279" max="2279" width="12" style="117" customWidth="1"/>
    <col min="2280" max="2280" width="12.140625" style="117" customWidth="1"/>
    <col min="2281" max="2281" width="12.28515625" style="117" customWidth="1"/>
    <col min="2282" max="2282" width="12.140625" style="117" customWidth="1"/>
    <col min="2283" max="2283" width="12.5703125" style="117" customWidth="1"/>
    <col min="2284" max="2500" width="9.140625" style="117"/>
    <col min="2501" max="2501" width="25.42578125" style="117" customWidth="1"/>
    <col min="2502" max="2502" width="56.28515625" style="117" customWidth="1"/>
    <col min="2503" max="2503" width="14" style="117" customWidth="1"/>
    <col min="2504" max="2505" width="14.5703125" style="117" customWidth="1"/>
    <col min="2506" max="2506" width="14.140625" style="117" customWidth="1"/>
    <col min="2507" max="2507" width="15.140625" style="117" customWidth="1"/>
    <col min="2508" max="2508" width="13.85546875" style="117" customWidth="1"/>
    <col min="2509" max="2510" width="14.7109375" style="117" customWidth="1"/>
    <col min="2511" max="2511" width="12.85546875" style="117" customWidth="1"/>
    <col min="2512" max="2512" width="13.5703125" style="117" customWidth="1"/>
    <col min="2513" max="2513" width="12.7109375" style="117" customWidth="1"/>
    <col min="2514" max="2514" width="13.42578125" style="117" customWidth="1"/>
    <col min="2515" max="2515" width="13.140625" style="117" customWidth="1"/>
    <col min="2516" max="2516" width="14.7109375" style="117" customWidth="1"/>
    <col min="2517" max="2517" width="14.5703125" style="117" customWidth="1"/>
    <col min="2518" max="2518" width="13" style="117" customWidth="1"/>
    <col min="2519" max="2519" width="15" style="117" customWidth="1"/>
    <col min="2520" max="2521" width="12.140625" style="117" customWidth="1"/>
    <col min="2522" max="2522" width="12" style="117" customWidth="1"/>
    <col min="2523" max="2523" width="13.5703125" style="117" customWidth="1"/>
    <col min="2524" max="2524" width="14" style="117" customWidth="1"/>
    <col min="2525" max="2525" width="12.28515625" style="117" customWidth="1"/>
    <col min="2526" max="2526" width="14.140625" style="117" customWidth="1"/>
    <col min="2527" max="2527" width="13" style="117" customWidth="1"/>
    <col min="2528" max="2528" width="13.5703125" style="117" customWidth="1"/>
    <col min="2529" max="2529" width="12.42578125" style="117" customWidth="1"/>
    <col min="2530" max="2530" width="12.5703125" style="117" customWidth="1"/>
    <col min="2531" max="2531" width="11.7109375" style="117" customWidth="1"/>
    <col min="2532" max="2532" width="13.7109375" style="117" customWidth="1"/>
    <col min="2533" max="2533" width="13.28515625" style="117" customWidth="1"/>
    <col min="2534" max="2534" width="13.140625" style="117" customWidth="1"/>
    <col min="2535" max="2535" width="12" style="117" customWidth="1"/>
    <col min="2536" max="2536" width="12.140625" style="117" customWidth="1"/>
    <col min="2537" max="2537" width="12.28515625" style="117" customWidth="1"/>
    <col min="2538" max="2538" width="12.140625" style="117" customWidth="1"/>
    <col min="2539" max="2539" width="12.5703125" style="117" customWidth="1"/>
    <col min="2540" max="2756" width="9.140625" style="117"/>
    <col min="2757" max="2757" width="25.42578125" style="117" customWidth="1"/>
    <col min="2758" max="2758" width="56.28515625" style="117" customWidth="1"/>
    <col min="2759" max="2759" width="14" style="117" customWidth="1"/>
    <col min="2760" max="2761" width="14.5703125" style="117" customWidth="1"/>
    <col min="2762" max="2762" width="14.140625" style="117" customWidth="1"/>
    <col min="2763" max="2763" width="15.140625" style="117" customWidth="1"/>
    <col min="2764" max="2764" width="13.85546875" style="117" customWidth="1"/>
    <col min="2765" max="2766" width="14.7109375" style="117" customWidth="1"/>
    <col min="2767" max="2767" width="12.85546875" style="117" customWidth="1"/>
    <col min="2768" max="2768" width="13.5703125" style="117" customWidth="1"/>
    <col min="2769" max="2769" width="12.7109375" style="117" customWidth="1"/>
    <col min="2770" max="2770" width="13.42578125" style="117" customWidth="1"/>
    <col min="2771" max="2771" width="13.140625" style="117" customWidth="1"/>
    <col min="2772" max="2772" width="14.7109375" style="117" customWidth="1"/>
    <col min="2773" max="2773" width="14.5703125" style="117" customWidth="1"/>
    <col min="2774" max="2774" width="13" style="117" customWidth="1"/>
    <col min="2775" max="2775" width="15" style="117" customWidth="1"/>
    <col min="2776" max="2777" width="12.140625" style="117" customWidth="1"/>
    <col min="2778" max="2778" width="12" style="117" customWidth="1"/>
    <col min="2779" max="2779" width="13.5703125" style="117" customWidth="1"/>
    <col min="2780" max="2780" width="14" style="117" customWidth="1"/>
    <col min="2781" max="2781" width="12.28515625" style="117" customWidth="1"/>
    <col min="2782" max="2782" width="14.140625" style="117" customWidth="1"/>
    <col min="2783" max="2783" width="13" style="117" customWidth="1"/>
    <col min="2784" max="2784" width="13.5703125" style="117" customWidth="1"/>
    <col min="2785" max="2785" width="12.42578125" style="117" customWidth="1"/>
    <col min="2786" max="2786" width="12.5703125" style="117" customWidth="1"/>
    <col min="2787" max="2787" width="11.7109375" style="117" customWidth="1"/>
    <col min="2788" max="2788" width="13.7109375" style="117" customWidth="1"/>
    <col min="2789" max="2789" width="13.28515625" style="117" customWidth="1"/>
    <col min="2790" max="2790" width="13.140625" style="117" customWidth="1"/>
    <col min="2791" max="2791" width="12" style="117" customWidth="1"/>
    <col min="2792" max="2792" width="12.140625" style="117" customWidth="1"/>
    <col min="2793" max="2793" width="12.28515625" style="117" customWidth="1"/>
    <col min="2794" max="2794" width="12.140625" style="117" customWidth="1"/>
    <col min="2795" max="2795" width="12.5703125" style="117" customWidth="1"/>
    <col min="2796" max="3012" width="9.140625" style="117"/>
    <col min="3013" max="3013" width="25.42578125" style="117" customWidth="1"/>
    <col min="3014" max="3014" width="56.28515625" style="117" customWidth="1"/>
    <col min="3015" max="3015" width="14" style="117" customWidth="1"/>
    <col min="3016" max="3017" width="14.5703125" style="117" customWidth="1"/>
    <col min="3018" max="3018" width="14.140625" style="117" customWidth="1"/>
    <col min="3019" max="3019" width="15.140625" style="117" customWidth="1"/>
    <col min="3020" max="3020" width="13.85546875" style="117" customWidth="1"/>
    <col min="3021" max="3022" width="14.7109375" style="117" customWidth="1"/>
    <col min="3023" max="3023" width="12.85546875" style="117" customWidth="1"/>
    <col min="3024" max="3024" width="13.5703125" style="117" customWidth="1"/>
    <col min="3025" max="3025" width="12.7109375" style="117" customWidth="1"/>
    <col min="3026" max="3026" width="13.42578125" style="117" customWidth="1"/>
    <col min="3027" max="3027" width="13.140625" style="117" customWidth="1"/>
    <col min="3028" max="3028" width="14.7109375" style="117" customWidth="1"/>
    <col min="3029" max="3029" width="14.5703125" style="117" customWidth="1"/>
    <col min="3030" max="3030" width="13" style="117" customWidth="1"/>
    <col min="3031" max="3031" width="15" style="117" customWidth="1"/>
    <col min="3032" max="3033" width="12.140625" style="117" customWidth="1"/>
    <col min="3034" max="3034" width="12" style="117" customWidth="1"/>
    <col min="3035" max="3035" width="13.5703125" style="117" customWidth="1"/>
    <col min="3036" max="3036" width="14" style="117" customWidth="1"/>
    <col min="3037" max="3037" width="12.28515625" style="117" customWidth="1"/>
    <col min="3038" max="3038" width="14.140625" style="117" customWidth="1"/>
    <col min="3039" max="3039" width="13" style="117" customWidth="1"/>
    <col min="3040" max="3040" width="13.5703125" style="117" customWidth="1"/>
    <col min="3041" max="3041" width="12.42578125" style="117" customWidth="1"/>
    <col min="3042" max="3042" width="12.5703125" style="117" customWidth="1"/>
    <col min="3043" max="3043" width="11.7109375" style="117" customWidth="1"/>
    <col min="3044" max="3044" width="13.7109375" style="117" customWidth="1"/>
    <col min="3045" max="3045" width="13.28515625" style="117" customWidth="1"/>
    <col min="3046" max="3046" width="13.140625" style="117" customWidth="1"/>
    <col min="3047" max="3047" width="12" style="117" customWidth="1"/>
    <col min="3048" max="3048" width="12.140625" style="117" customWidth="1"/>
    <col min="3049" max="3049" width="12.28515625" style="117" customWidth="1"/>
    <col min="3050" max="3050" width="12.140625" style="117" customWidth="1"/>
    <col min="3051" max="3051" width="12.5703125" style="117" customWidth="1"/>
    <col min="3052" max="3268" width="9.140625" style="117"/>
    <col min="3269" max="3269" width="25.42578125" style="117" customWidth="1"/>
    <col min="3270" max="3270" width="56.28515625" style="117" customWidth="1"/>
    <col min="3271" max="3271" width="14" style="117" customWidth="1"/>
    <col min="3272" max="3273" width="14.5703125" style="117" customWidth="1"/>
    <col min="3274" max="3274" width="14.140625" style="117" customWidth="1"/>
    <col min="3275" max="3275" width="15.140625" style="117" customWidth="1"/>
    <col min="3276" max="3276" width="13.85546875" style="117" customWidth="1"/>
    <col min="3277" max="3278" width="14.7109375" style="117" customWidth="1"/>
    <col min="3279" max="3279" width="12.85546875" style="117" customWidth="1"/>
    <col min="3280" max="3280" width="13.5703125" style="117" customWidth="1"/>
    <col min="3281" max="3281" width="12.7109375" style="117" customWidth="1"/>
    <col min="3282" max="3282" width="13.42578125" style="117" customWidth="1"/>
    <col min="3283" max="3283" width="13.140625" style="117" customWidth="1"/>
    <col min="3284" max="3284" width="14.7109375" style="117" customWidth="1"/>
    <col min="3285" max="3285" width="14.5703125" style="117" customWidth="1"/>
    <col min="3286" max="3286" width="13" style="117" customWidth="1"/>
    <col min="3287" max="3287" width="15" style="117" customWidth="1"/>
    <col min="3288" max="3289" width="12.140625" style="117" customWidth="1"/>
    <col min="3290" max="3290" width="12" style="117" customWidth="1"/>
    <col min="3291" max="3291" width="13.5703125" style="117" customWidth="1"/>
    <col min="3292" max="3292" width="14" style="117" customWidth="1"/>
    <col min="3293" max="3293" width="12.28515625" style="117" customWidth="1"/>
    <col min="3294" max="3294" width="14.140625" style="117" customWidth="1"/>
    <col min="3295" max="3295" width="13" style="117" customWidth="1"/>
    <col min="3296" max="3296" width="13.5703125" style="117" customWidth="1"/>
    <col min="3297" max="3297" width="12.42578125" style="117" customWidth="1"/>
    <col min="3298" max="3298" width="12.5703125" style="117" customWidth="1"/>
    <col min="3299" max="3299" width="11.7109375" style="117" customWidth="1"/>
    <col min="3300" max="3300" width="13.7109375" style="117" customWidth="1"/>
    <col min="3301" max="3301" width="13.28515625" style="117" customWidth="1"/>
    <col min="3302" max="3302" width="13.140625" style="117" customWidth="1"/>
    <col min="3303" max="3303" width="12" style="117" customWidth="1"/>
    <col min="3304" max="3304" width="12.140625" style="117" customWidth="1"/>
    <col min="3305" max="3305" width="12.28515625" style="117" customWidth="1"/>
    <col min="3306" max="3306" width="12.140625" style="117" customWidth="1"/>
    <col min="3307" max="3307" width="12.5703125" style="117" customWidth="1"/>
    <col min="3308" max="3524" width="9.140625" style="117"/>
    <col min="3525" max="3525" width="25.42578125" style="117" customWidth="1"/>
    <col min="3526" max="3526" width="56.28515625" style="117" customWidth="1"/>
    <col min="3527" max="3527" width="14" style="117" customWidth="1"/>
    <col min="3528" max="3529" width="14.5703125" style="117" customWidth="1"/>
    <col min="3530" max="3530" width="14.140625" style="117" customWidth="1"/>
    <col min="3531" max="3531" width="15.140625" style="117" customWidth="1"/>
    <col min="3532" max="3532" width="13.85546875" style="117" customWidth="1"/>
    <col min="3533" max="3534" width="14.7109375" style="117" customWidth="1"/>
    <col min="3535" max="3535" width="12.85546875" style="117" customWidth="1"/>
    <col min="3536" max="3536" width="13.5703125" style="117" customWidth="1"/>
    <col min="3537" max="3537" width="12.7109375" style="117" customWidth="1"/>
    <col min="3538" max="3538" width="13.42578125" style="117" customWidth="1"/>
    <col min="3539" max="3539" width="13.140625" style="117" customWidth="1"/>
    <col min="3540" max="3540" width="14.7109375" style="117" customWidth="1"/>
    <col min="3541" max="3541" width="14.5703125" style="117" customWidth="1"/>
    <col min="3542" max="3542" width="13" style="117" customWidth="1"/>
    <col min="3543" max="3543" width="15" style="117" customWidth="1"/>
    <col min="3544" max="3545" width="12.140625" style="117" customWidth="1"/>
    <col min="3546" max="3546" width="12" style="117" customWidth="1"/>
    <col min="3547" max="3547" width="13.5703125" style="117" customWidth="1"/>
    <col min="3548" max="3548" width="14" style="117" customWidth="1"/>
    <col min="3549" max="3549" width="12.28515625" style="117" customWidth="1"/>
    <col min="3550" max="3550" width="14.140625" style="117" customWidth="1"/>
    <col min="3551" max="3551" width="13" style="117" customWidth="1"/>
    <col min="3552" max="3552" width="13.5703125" style="117" customWidth="1"/>
    <col min="3553" max="3553" width="12.42578125" style="117" customWidth="1"/>
    <col min="3554" max="3554" width="12.5703125" style="117" customWidth="1"/>
    <col min="3555" max="3555" width="11.7109375" style="117" customWidth="1"/>
    <col min="3556" max="3556" width="13.7109375" style="117" customWidth="1"/>
    <col min="3557" max="3557" width="13.28515625" style="117" customWidth="1"/>
    <col min="3558" max="3558" width="13.140625" style="117" customWidth="1"/>
    <col min="3559" max="3559" width="12" style="117" customWidth="1"/>
    <col min="3560" max="3560" width="12.140625" style="117" customWidth="1"/>
    <col min="3561" max="3561" width="12.28515625" style="117" customWidth="1"/>
    <col min="3562" max="3562" width="12.140625" style="117" customWidth="1"/>
    <col min="3563" max="3563" width="12.5703125" style="117" customWidth="1"/>
    <col min="3564" max="3780" width="9.140625" style="117"/>
    <col min="3781" max="3781" width="25.42578125" style="117" customWidth="1"/>
    <col min="3782" max="3782" width="56.28515625" style="117" customWidth="1"/>
    <col min="3783" max="3783" width="14" style="117" customWidth="1"/>
    <col min="3784" max="3785" width="14.5703125" style="117" customWidth="1"/>
    <col min="3786" max="3786" width="14.140625" style="117" customWidth="1"/>
    <col min="3787" max="3787" width="15.140625" style="117" customWidth="1"/>
    <col min="3788" max="3788" width="13.85546875" style="117" customWidth="1"/>
    <col min="3789" max="3790" width="14.7109375" style="117" customWidth="1"/>
    <col min="3791" max="3791" width="12.85546875" style="117" customWidth="1"/>
    <col min="3792" max="3792" width="13.5703125" style="117" customWidth="1"/>
    <col min="3793" max="3793" width="12.7109375" style="117" customWidth="1"/>
    <col min="3794" max="3794" width="13.42578125" style="117" customWidth="1"/>
    <col min="3795" max="3795" width="13.140625" style="117" customWidth="1"/>
    <col min="3796" max="3796" width="14.7109375" style="117" customWidth="1"/>
    <col min="3797" max="3797" width="14.5703125" style="117" customWidth="1"/>
    <col min="3798" max="3798" width="13" style="117" customWidth="1"/>
    <col min="3799" max="3799" width="15" style="117" customWidth="1"/>
    <col min="3800" max="3801" width="12.140625" style="117" customWidth="1"/>
    <col min="3802" max="3802" width="12" style="117" customWidth="1"/>
    <col min="3803" max="3803" width="13.5703125" style="117" customWidth="1"/>
    <col min="3804" max="3804" width="14" style="117" customWidth="1"/>
    <col min="3805" max="3805" width="12.28515625" style="117" customWidth="1"/>
    <col min="3806" max="3806" width="14.140625" style="117" customWidth="1"/>
    <col min="3807" max="3807" width="13" style="117" customWidth="1"/>
    <col min="3808" max="3808" width="13.5703125" style="117" customWidth="1"/>
    <col min="3809" max="3809" width="12.42578125" style="117" customWidth="1"/>
    <col min="3810" max="3810" width="12.5703125" style="117" customWidth="1"/>
    <col min="3811" max="3811" width="11.7109375" style="117" customWidth="1"/>
    <col min="3812" max="3812" width="13.7109375" style="117" customWidth="1"/>
    <col min="3813" max="3813" width="13.28515625" style="117" customWidth="1"/>
    <col min="3814" max="3814" width="13.140625" style="117" customWidth="1"/>
    <col min="3815" max="3815" width="12" style="117" customWidth="1"/>
    <col min="3816" max="3816" width="12.140625" style="117" customWidth="1"/>
    <col min="3817" max="3817" width="12.28515625" style="117" customWidth="1"/>
    <col min="3818" max="3818" width="12.140625" style="117" customWidth="1"/>
    <col min="3819" max="3819" width="12.5703125" style="117" customWidth="1"/>
    <col min="3820" max="4036" width="9.140625" style="117"/>
    <col min="4037" max="4037" width="25.42578125" style="117" customWidth="1"/>
    <col min="4038" max="4038" width="56.28515625" style="117" customWidth="1"/>
    <col min="4039" max="4039" width="14" style="117" customWidth="1"/>
    <col min="4040" max="4041" width="14.5703125" style="117" customWidth="1"/>
    <col min="4042" max="4042" width="14.140625" style="117" customWidth="1"/>
    <col min="4043" max="4043" width="15.140625" style="117" customWidth="1"/>
    <col min="4044" max="4044" width="13.85546875" style="117" customWidth="1"/>
    <col min="4045" max="4046" width="14.7109375" style="117" customWidth="1"/>
    <col min="4047" max="4047" width="12.85546875" style="117" customWidth="1"/>
    <col min="4048" max="4048" width="13.5703125" style="117" customWidth="1"/>
    <col min="4049" max="4049" width="12.7109375" style="117" customWidth="1"/>
    <col min="4050" max="4050" width="13.42578125" style="117" customWidth="1"/>
    <col min="4051" max="4051" width="13.140625" style="117" customWidth="1"/>
    <col min="4052" max="4052" width="14.7109375" style="117" customWidth="1"/>
    <col min="4053" max="4053" width="14.5703125" style="117" customWidth="1"/>
    <col min="4054" max="4054" width="13" style="117" customWidth="1"/>
    <col min="4055" max="4055" width="15" style="117" customWidth="1"/>
    <col min="4056" max="4057" width="12.140625" style="117" customWidth="1"/>
    <col min="4058" max="4058" width="12" style="117" customWidth="1"/>
    <col min="4059" max="4059" width="13.5703125" style="117" customWidth="1"/>
    <col min="4060" max="4060" width="14" style="117" customWidth="1"/>
    <col min="4061" max="4061" width="12.28515625" style="117" customWidth="1"/>
    <col min="4062" max="4062" width="14.140625" style="117" customWidth="1"/>
    <col min="4063" max="4063" width="13" style="117" customWidth="1"/>
    <col min="4064" max="4064" width="13.5703125" style="117" customWidth="1"/>
    <col min="4065" max="4065" width="12.42578125" style="117" customWidth="1"/>
    <col min="4066" max="4066" width="12.5703125" style="117" customWidth="1"/>
    <col min="4067" max="4067" width="11.7109375" style="117" customWidth="1"/>
    <col min="4068" max="4068" width="13.7109375" style="117" customWidth="1"/>
    <col min="4069" max="4069" width="13.28515625" style="117" customWidth="1"/>
    <col min="4070" max="4070" width="13.140625" style="117" customWidth="1"/>
    <col min="4071" max="4071" width="12" style="117" customWidth="1"/>
    <col min="4072" max="4072" width="12.140625" style="117" customWidth="1"/>
    <col min="4073" max="4073" width="12.28515625" style="117" customWidth="1"/>
    <col min="4074" max="4074" width="12.140625" style="117" customWidth="1"/>
    <col min="4075" max="4075" width="12.5703125" style="117" customWidth="1"/>
    <col min="4076" max="4292" width="9.140625" style="117"/>
    <col min="4293" max="4293" width="25.42578125" style="117" customWidth="1"/>
    <col min="4294" max="4294" width="56.28515625" style="117" customWidth="1"/>
    <col min="4295" max="4295" width="14" style="117" customWidth="1"/>
    <col min="4296" max="4297" width="14.5703125" style="117" customWidth="1"/>
    <col min="4298" max="4298" width="14.140625" style="117" customWidth="1"/>
    <col min="4299" max="4299" width="15.140625" style="117" customWidth="1"/>
    <col min="4300" max="4300" width="13.85546875" style="117" customWidth="1"/>
    <col min="4301" max="4302" width="14.7109375" style="117" customWidth="1"/>
    <col min="4303" max="4303" width="12.85546875" style="117" customWidth="1"/>
    <col min="4304" max="4304" width="13.5703125" style="117" customWidth="1"/>
    <col min="4305" max="4305" width="12.7109375" style="117" customWidth="1"/>
    <col min="4306" max="4306" width="13.42578125" style="117" customWidth="1"/>
    <col min="4307" max="4307" width="13.140625" style="117" customWidth="1"/>
    <col min="4308" max="4308" width="14.7109375" style="117" customWidth="1"/>
    <col min="4309" max="4309" width="14.5703125" style="117" customWidth="1"/>
    <col min="4310" max="4310" width="13" style="117" customWidth="1"/>
    <col min="4311" max="4311" width="15" style="117" customWidth="1"/>
    <col min="4312" max="4313" width="12.140625" style="117" customWidth="1"/>
    <col min="4314" max="4314" width="12" style="117" customWidth="1"/>
    <col min="4315" max="4315" width="13.5703125" style="117" customWidth="1"/>
    <col min="4316" max="4316" width="14" style="117" customWidth="1"/>
    <col min="4317" max="4317" width="12.28515625" style="117" customWidth="1"/>
    <col min="4318" max="4318" width="14.140625" style="117" customWidth="1"/>
    <col min="4319" max="4319" width="13" style="117" customWidth="1"/>
    <col min="4320" max="4320" width="13.5703125" style="117" customWidth="1"/>
    <col min="4321" max="4321" width="12.42578125" style="117" customWidth="1"/>
    <col min="4322" max="4322" width="12.5703125" style="117" customWidth="1"/>
    <col min="4323" max="4323" width="11.7109375" style="117" customWidth="1"/>
    <col min="4324" max="4324" width="13.7109375" style="117" customWidth="1"/>
    <col min="4325" max="4325" width="13.28515625" style="117" customWidth="1"/>
    <col min="4326" max="4326" width="13.140625" style="117" customWidth="1"/>
    <col min="4327" max="4327" width="12" style="117" customWidth="1"/>
    <col min="4328" max="4328" width="12.140625" style="117" customWidth="1"/>
    <col min="4329" max="4329" width="12.28515625" style="117" customWidth="1"/>
    <col min="4330" max="4330" width="12.140625" style="117" customWidth="1"/>
    <col min="4331" max="4331" width="12.5703125" style="117" customWidth="1"/>
    <col min="4332" max="4548" width="9.140625" style="117"/>
    <col min="4549" max="4549" width="25.42578125" style="117" customWidth="1"/>
    <col min="4550" max="4550" width="56.28515625" style="117" customWidth="1"/>
    <col min="4551" max="4551" width="14" style="117" customWidth="1"/>
    <col min="4552" max="4553" width="14.5703125" style="117" customWidth="1"/>
    <col min="4554" max="4554" width="14.140625" style="117" customWidth="1"/>
    <col min="4555" max="4555" width="15.140625" style="117" customWidth="1"/>
    <col min="4556" max="4556" width="13.85546875" style="117" customWidth="1"/>
    <col min="4557" max="4558" width="14.7109375" style="117" customWidth="1"/>
    <col min="4559" max="4559" width="12.85546875" style="117" customWidth="1"/>
    <col min="4560" max="4560" width="13.5703125" style="117" customWidth="1"/>
    <col min="4561" max="4561" width="12.7109375" style="117" customWidth="1"/>
    <col min="4562" max="4562" width="13.42578125" style="117" customWidth="1"/>
    <col min="4563" max="4563" width="13.140625" style="117" customWidth="1"/>
    <col min="4564" max="4564" width="14.7109375" style="117" customWidth="1"/>
    <col min="4565" max="4565" width="14.5703125" style="117" customWidth="1"/>
    <col min="4566" max="4566" width="13" style="117" customWidth="1"/>
    <col min="4567" max="4567" width="15" style="117" customWidth="1"/>
    <col min="4568" max="4569" width="12.140625" style="117" customWidth="1"/>
    <col min="4570" max="4570" width="12" style="117" customWidth="1"/>
    <col min="4571" max="4571" width="13.5703125" style="117" customWidth="1"/>
    <col min="4572" max="4572" width="14" style="117" customWidth="1"/>
    <col min="4573" max="4573" width="12.28515625" style="117" customWidth="1"/>
    <col min="4574" max="4574" width="14.140625" style="117" customWidth="1"/>
    <col min="4575" max="4575" width="13" style="117" customWidth="1"/>
    <col min="4576" max="4576" width="13.5703125" style="117" customWidth="1"/>
    <col min="4577" max="4577" width="12.42578125" style="117" customWidth="1"/>
    <col min="4578" max="4578" width="12.5703125" style="117" customWidth="1"/>
    <col min="4579" max="4579" width="11.7109375" style="117" customWidth="1"/>
    <col min="4580" max="4580" width="13.7109375" style="117" customWidth="1"/>
    <col min="4581" max="4581" width="13.28515625" style="117" customWidth="1"/>
    <col min="4582" max="4582" width="13.140625" style="117" customWidth="1"/>
    <col min="4583" max="4583" width="12" style="117" customWidth="1"/>
    <col min="4584" max="4584" width="12.140625" style="117" customWidth="1"/>
    <col min="4585" max="4585" width="12.28515625" style="117" customWidth="1"/>
    <col min="4586" max="4586" width="12.140625" style="117" customWidth="1"/>
    <col min="4587" max="4587" width="12.5703125" style="117" customWidth="1"/>
    <col min="4588" max="4804" width="9.140625" style="117"/>
    <col min="4805" max="4805" width="25.42578125" style="117" customWidth="1"/>
    <col min="4806" max="4806" width="56.28515625" style="117" customWidth="1"/>
    <col min="4807" max="4807" width="14" style="117" customWidth="1"/>
    <col min="4808" max="4809" width="14.5703125" style="117" customWidth="1"/>
    <col min="4810" max="4810" width="14.140625" style="117" customWidth="1"/>
    <col min="4811" max="4811" width="15.140625" style="117" customWidth="1"/>
    <col min="4812" max="4812" width="13.85546875" style="117" customWidth="1"/>
    <col min="4813" max="4814" width="14.7109375" style="117" customWidth="1"/>
    <col min="4815" max="4815" width="12.85546875" style="117" customWidth="1"/>
    <col min="4816" max="4816" width="13.5703125" style="117" customWidth="1"/>
    <col min="4817" max="4817" width="12.7109375" style="117" customWidth="1"/>
    <col min="4818" max="4818" width="13.42578125" style="117" customWidth="1"/>
    <col min="4819" max="4819" width="13.140625" style="117" customWidth="1"/>
    <col min="4820" max="4820" width="14.7109375" style="117" customWidth="1"/>
    <col min="4821" max="4821" width="14.5703125" style="117" customWidth="1"/>
    <col min="4822" max="4822" width="13" style="117" customWidth="1"/>
    <col min="4823" max="4823" width="15" style="117" customWidth="1"/>
    <col min="4824" max="4825" width="12.140625" style="117" customWidth="1"/>
    <col min="4826" max="4826" width="12" style="117" customWidth="1"/>
    <col min="4827" max="4827" width="13.5703125" style="117" customWidth="1"/>
    <col min="4828" max="4828" width="14" style="117" customWidth="1"/>
    <col min="4829" max="4829" width="12.28515625" style="117" customWidth="1"/>
    <col min="4830" max="4830" width="14.140625" style="117" customWidth="1"/>
    <col min="4831" max="4831" width="13" style="117" customWidth="1"/>
    <col min="4832" max="4832" width="13.5703125" style="117" customWidth="1"/>
    <col min="4833" max="4833" width="12.42578125" style="117" customWidth="1"/>
    <col min="4834" max="4834" width="12.5703125" style="117" customWidth="1"/>
    <col min="4835" max="4835" width="11.7109375" style="117" customWidth="1"/>
    <col min="4836" max="4836" width="13.7109375" style="117" customWidth="1"/>
    <col min="4837" max="4837" width="13.28515625" style="117" customWidth="1"/>
    <col min="4838" max="4838" width="13.140625" style="117" customWidth="1"/>
    <col min="4839" max="4839" width="12" style="117" customWidth="1"/>
    <col min="4840" max="4840" width="12.140625" style="117" customWidth="1"/>
    <col min="4841" max="4841" width="12.28515625" style="117" customWidth="1"/>
    <col min="4842" max="4842" width="12.140625" style="117" customWidth="1"/>
    <col min="4843" max="4843" width="12.5703125" style="117" customWidth="1"/>
    <col min="4844" max="5060" width="9.140625" style="117"/>
    <col min="5061" max="5061" width="25.42578125" style="117" customWidth="1"/>
    <col min="5062" max="5062" width="56.28515625" style="117" customWidth="1"/>
    <col min="5063" max="5063" width="14" style="117" customWidth="1"/>
    <col min="5064" max="5065" width="14.5703125" style="117" customWidth="1"/>
    <col min="5066" max="5066" width="14.140625" style="117" customWidth="1"/>
    <col min="5067" max="5067" width="15.140625" style="117" customWidth="1"/>
    <col min="5068" max="5068" width="13.85546875" style="117" customWidth="1"/>
    <col min="5069" max="5070" width="14.7109375" style="117" customWidth="1"/>
    <col min="5071" max="5071" width="12.85546875" style="117" customWidth="1"/>
    <col min="5072" max="5072" width="13.5703125" style="117" customWidth="1"/>
    <col min="5073" max="5073" width="12.7109375" style="117" customWidth="1"/>
    <col min="5074" max="5074" width="13.42578125" style="117" customWidth="1"/>
    <col min="5075" max="5075" width="13.140625" style="117" customWidth="1"/>
    <col min="5076" max="5076" width="14.7109375" style="117" customWidth="1"/>
    <col min="5077" max="5077" width="14.5703125" style="117" customWidth="1"/>
    <col min="5078" max="5078" width="13" style="117" customWidth="1"/>
    <col min="5079" max="5079" width="15" style="117" customWidth="1"/>
    <col min="5080" max="5081" width="12.140625" style="117" customWidth="1"/>
    <col min="5082" max="5082" width="12" style="117" customWidth="1"/>
    <col min="5083" max="5083" width="13.5703125" style="117" customWidth="1"/>
    <col min="5084" max="5084" width="14" style="117" customWidth="1"/>
    <col min="5085" max="5085" width="12.28515625" style="117" customWidth="1"/>
    <col min="5086" max="5086" width="14.140625" style="117" customWidth="1"/>
    <col min="5087" max="5087" width="13" style="117" customWidth="1"/>
    <col min="5088" max="5088" width="13.5703125" style="117" customWidth="1"/>
    <col min="5089" max="5089" width="12.42578125" style="117" customWidth="1"/>
    <col min="5090" max="5090" width="12.5703125" style="117" customWidth="1"/>
    <col min="5091" max="5091" width="11.7109375" style="117" customWidth="1"/>
    <col min="5092" max="5092" width="13.7109375" style="117" customWidth="1"/>
    <col min="5093" max="5093" width="13.28515625" style="117" customWidth="1"/>
    <col min="5094" max="5094" width="13.140625" style="117" customWidth="1"/>
    <col min="5095" max="5095" width="12" style="117" customWidth="1"/>
    <col min="5096" max="5096" width="12.140625" style="117" customWidth="1"/>
    <col min="5097" max="5097" width="12.28515625" style="117" customWidth="1"/>
    <col min="5098" max="5098" width="12.140625" style="117" customWidth="1"/>
    <col min="5099" max="5099" width="12.5703125" style="117" customWidth="1"/>
    <col min="5100" max="5316" width="9.140625" style="117"/>
    <col min="5317" max="5317" width="25.42578125" style="117" customWidth="1"/>
    <col min="5318" max="5318" width="56.28515625" style="117" customWidth="1"/>
    <col min="5319" max="5319" width="14" style="117" customWidth="1"/>
    <col min="5320" max="5321" width="14.5703125" style="117" customWidth="1"/>
    <col min="5322" max="5322" width="14.140625" style="117" customWidth="1"/>
    <col min="5323" max="5323" width="15.140625" style="117" customWidth="1"/>
    <col min="5324" max="5324" width="13.85546875" style="117" customWidth="1"/>
    <col min="5325" max="5326" width="14.7109375" style="117" customWidth="1"/>
    <col min="5327" max="5327" width="12.85546875" style="117" customWidth="1"/>
    <col min="5328" max="5328" width="13.5703125" style="117" customWidth="1"/>
    <col min="5329" max="5329" width="12.7109375" style="117" customWidth="1"/>
    <col min="5330" max="5330" width="13.42578125" style="117" customWidth="1"/>
    <col min="5331" max="5331" width="13.140625" style="117" customWidth="1"/>
    <col min="5332" max="5332" width="14.7109375" style="117" customWidth="1"/>
    <col min="5333" max="5333" width="14.5703125" style="117" customWidth="1"/>
    <col min="5334" max="5334" width="13" style="117" customWidth="1"/>
    <col min="5335" max="5335" width="15" style="117" customWidth="1"/>
    <col min="5336" max="5337" width="12.140625" style="117" customWidth="1"/>
    <col min="5338" max="5338" width="12" style="117" customWidth="1"/>
    <col min="5339" max="5339" width="13.5703125" style="117" customWidth="1"/>
    <col min="5340" max="5340" width="14" style="117" customWidth="1"/>
    <col min="5341" max="5341" width="12.28515625" style="117" customWidth="1"/>
    <col min="5342" max="5342" width="14.140625" style="117" customWidth="1"/>
    <col min="5343" max="5343" width="13" style="117" customWidth="1"/>
    <col min="5344" max="5344" width="13.5703125" style="117" customWidth="1"/>
    <col min="5345" max="5345" width="12.42578125" style="117" customWidth="1"/>
    <col min="5346" max="5346" width="12.5703125" style="117" customWidth="1"/>
    <col min="5347" max="5347" width="11.7109375" style="117" customWidth="1"/>
    <col min="5348" max="5348" width="13.7109375" style="117" customWidth="1"/>
    <col min="5349" max="5349" width="13.28515625" style="117" customWidth="1"/>
    <col min="5350" max="5350" width="13.140625" style="117" customWidth="1"/>
    <col min="5351" max="5351" width="12" style="117" customWidth="1"/>
    <col min="5352" max="5352" width="12.140625" style="117" customWidth="1"/>
    <col min="5353" max="5353" width="12.28515625" style="117" customWidth="1"/>
    <col min="5354" max="5354" width="12.140625" style="117" customWidth="1"/>
    <col min="5355" max="5355" width="12.5703125" style="117" customWidth="1"/>
    <col min="5356" max="5572" width="9.140625" style="117"/>
    <col min="5573" max="5573" width="25.42578125" style="117" customWidth="1"/>
    <col min="5574" max="5574" width="56.28515625" style="117" customWidth="1"/>
    <col min="5575" max="5575" width="14" style="117" customWidth="1"/>
    <col min="5576" max="5577" width="14.5703125" style="117" customWidth="1"/>
    <col min="5578" max="5578" width="14.140625" style="117" customWidth="1"/>
    <col min="5579" max="5579" width="15.140625" style="117" customWidth="1"/>
    <col min="5580" max="5580" width="13.85546875" style="117" customWidth="1"/>
    <col min="5581" max="5582" width="14.7109375" style="117" customWidth="1"/>
    <col min="5583" max="5583" width="12.85546875" style="117" customWidth="1"/>
    <col min="5584" max="5584" width="13.5703125" style="117" customWidth="1"/>
    <col min="5585" max="5585" width="12.7109375" style="117" customWidth="1"/>
    <col min="5586" max="5586" width="13.42578125" style="117" customWidth="1"/>
    <col min="5587" max="5587" width="13.140625" style="117" customWidth="1"/>
    <col min="5588" max="5588" width="14.7109375" style="117" customWidth="1"/>
    <col min="5589" max="5589" width="14.5703125" style="117" customWidth="1"/>
    <col min="5590" max="5590" width="13" style="117" customWidth="1"/>
    <col min="5591" max="5591" width="15" style="117" customWidth="1"/>
    <col min="5592" max="5593" width="12.140625" style="117" customWidth="1"/>
    <col min="5594" max="5594" width="12" style="117" customWidth="1"/>
    <col min="5595" max="5595" width="13.5703125" style="117" customWidth="1"/>
    <col min="5596" max="5596" width="14" style="117" customWidth="1"/>
    <col min="5597" max="5597" width="12.28515625" style="117" customWidth="1"/>
    <col min="5598" max="5598" width="14.140625" style="117" customWidth="1"/>
    <col min="5599" max="5599" width="13" style="117" customWidth="1"/>
    <col min="5600" max="5600" width="13.5703125" style="117" customWidth="1"/>
    <col min="5601" max="5601" width="12.42578125" style="117" customWidth="1"/>
    <col min="5602" max="5602" width="12.5703125" style="117" customWidth="1"/>
    <col min="5603" max="5603" width="11.7109375" style="117" customWidth="1"/>
    <col min="5604" max="5604" width="13.7109375" style="117" customWidth="1"/>
    <col min="5605" max="5605" width="13.28515625" style="117" customWidth="1"/>
    <col min="5606" max="5606" width="13.140625" style="117" customWidth="1"/>
    <col min="5607" max="5607" width="12" style="117" customWidth="1"/>
    <col min="5608" max="5608" width="12.140625" style="117" customWidth="1"/>
    <col min="5609" max="5609" width="12.28515625" style="117" customWidth="1"/>
    <col min="5610" max="5610" width="12.140625" style="117" customWidth="1"/>
    <col min="5611" max="5611" width="12.5703125" style="117" customWidth="1"/>
    <col min="5612" max="5828" width="9.140625" style="117"/>
    <col min="5829" max="5829" width="25.42578125" style="117" customWidth="1"/>
    <col min="5830" max="5830" width="56.28515625" style="117" customWidth="1"/>
    <col min="5831" max="5831" width="14" style="117" customWidth="1"/>
    <col min="5832" max="5833" width="14.5703125" style="117" customWidth="1"/>
    <col min="5834" max="5834" width="14.140625" style="117" customWidth="1"/>
    <col min="5835" max="5835" width="15.140625" style="117" customWidth="1"/>
    <col min="5836" max="5836" width="13.85546875" style="117" customWidth="1"/>
    <col min="5837" max="5838" width="14.7109375" style="117" customWidth="1"/>
    <col min="5839" max="5839" width="12.85546875" style="117" customWidth="1"/>
    <col min="5840" max="5840" width="13.5703125" style="117" customWidth="1"/>
    <col min="5841" max="5841" width="12.7109375" style="117" customWidth="1"/>
    <col min="5842" max="5842" width="13.42578125" style="117" customWidth="1"/>
    <col min="5843" max="5843" width="13.140625" style="117" customWidth="1"/>
    <col min="5844" max="5844" width="14.7109375" style="117" customWidth="1"/>
    <col min="5845" max="5845" width="14.5703125" style="117" customWidth="1"/>
    <col min="5846" max="5846" width="13" style="117" customWidth="1"/>
    <col min="5847" max="5847" width="15" style="117" customWidth="1"/>
    <col min="5848" max="5849" width="12.140625" style="117" customWidth="1"/>
    <col min="5850" max="5850" width="12" style="117" customWidth="1"/>
    <col min="5851" max="5851" width="13.5703125" style="117" customWidth="1"/>
    <col min="5852" max="5852" width="14" style="117" customWidth="1"/>
    <col min="5853" max="5853" width="12.28515625" style="117" customWidth="1"/>
    <col min="5854" max="5854" width="14.140625" style="117" customWidth="1"/>
    <col min="5855" max="5855" width="13" style="117" customWidth="1"/>
    <col min="5856" max="5856" width="13.5703125" style="117" customWidth="1"/>
    <col min="5857" max="5857" width="12.42578125" style="117" customWidth="1"/>
    <col min="5858" max="5858" width="12.5703125" style="117" customWidth="1"/>
    <col min="5859" max="5859" width="11.7109375" style="117" customWidth="1"/>
    <col min="5860" max="5860" width="13.7109375" style="117" customWidth="1"/>
    <col min="5861" max="5861" width="13.28515625" style="117" customWidth="1"/>
    <col min="5862" max="5862" width="13.140625" style="117" customWidth="1"/>
    <col min="5863" max="5863" width="12" style="117" customWidth="1"/>
    <col min="5864" max="5864" width="12.140625" style="117" customWidth="1"/>
    <col min="5865" max="5865" width="12.28515625" style="117" customWidth="1"/>
    <col min="5866" max="5866" width="12.140625" style="117" customWidth="1"/>
    <col min="5867" max="5867" width="12.5703125" style="117" customWidth="1"/>
    <col min="5868" max="6084" width="9.140625" style="117"/>
    <col min="6085" max="6085" width="25.42578125" style="117" customWidth="1"/>
    <col min="6086" max="6086" width="56.28515625" style="117" customWidth="1"/>
    <col min="6087" max="6087" width="14" style="117" customWidth="1"/>
    <col min="6088" max="6089" width="14.5703125" style="117" customWidth="1"/>
    <col min="6090" max="6090" width="14.140625" style="117" customWidth="1"/>
    <col min="6091" max="6091" width="15.140625" style="117" customWidth="1"/>
    <col min="6092" max="6092" width="13.85546875" style="117" customWidth="1"/>
    <col min="6093" max="6094" width="14.7109375" style="117" customWidth="1"/>
    <col min="6095" max="6095" width="12.85546875" style="117" customWidth="1"/>
    <col min="6096" max="6096" width="13.5703125" style="117" customWidth="1"/>
    <col min="6097" max="6097" width="12.7109375" style="117" customWidth="1"/>
    <col min="6098" max="6098" width="13.42578125" style="117" customWidth="1"/>
    <col min="6099" max="6099" width="13.140625" style="117" customWidth="1"/>
    <col min="6100" max="6100" width="14.7109375" style="117" customWidth="1"/>
    <col min="6101" max="6101" width="14.5703125" style="117" customWidth="1"/>
    <col min="6102" max="6102" width="13" style="117" customWidth="1"/>
    <col min="6103" max="6103" width="15" style="117" customWidth="1"/>
    <col min="6104" max="6105" width="12.140625" style="117" customWidth="1"/>
    <col min="6106" max="6106" width="12" style="117" customWidth="1"/>
    <col min="6107" max="6107" width="13.5703125" style="117" customWidth="1"/>
    <col min="6108" max="6108" width="14" style="117" customWidth="1"/>
    <col min="6109" max="6109" width="12.28515625" style="117" customWidth="1"/>
    <col min="6110" max="6110" width="14.140625" style="117" customWidth="1"/>
    <col min="6111" max="6111" width="13" style="117" customWidth="1"/>
    <col min="6112" max="6112" width="13.5703125" style="117" customWidth="1"/>
    <col min="6113" max="6113" width="12.42578125" style="117" customWidth="1"/>
    <col min="6114" max="6114" width="12.5703125" style="117" customWidth="1"/>
    <col min="6115" max="6115" width="11.7109375" style="117" customWidth="1"/>
    <col min="6116" max="6116" width="13.7109375" style="117" customWidth="1"/>
    <col min="6117" max="6117" width="13.28515625" style="117" customWidth="1"/>
    <col min="6118" max="6118" width="13.140625" style="117" customWidth="1"/>
    <col min="6119" max="6119" width="12" style="117" customWidth="1"/>
    <col min="6120" max="6120" width="12.140625" style="117" customWidth="1"/>
    <col min="6121" max="6121" width="12.28515625" style="117" customWidth="1"/>
    <col min="6122" max="6122" width="12.140625" style="117" customWidth="1"/>
    <col min="6123" max="6123" width="12.5703125" style="117" customWidth="1"/>
    <col min="6124" max="6340" width="9.140625" style="117"/>
    <col min="6341" max="6341" width="25.42578125" style="117" customWidth="1"/>
    <col min="6342" max="6342" width="56.28515625" style="117" customWidth="1"/>
    <col min="6343" max="6343" width="14" style="117" customWidth="1"/>
    <col min="6344" max="6345" width="14.5703125" style="117" customWidth="1"/>
    <col min="6346" max="6346" width="14.140625" style="117" customWidth="1"/>
    <col min="6347" max="6347" width="15.140625" style="117" customWidth="1"/>
    <col min="6348" max="6348" width="13.85546875" style="117" customWidth="1"/>
    <col min="6349" max="6350" width="14.7109375" style="117" customWidth="1"/>
    <col min="6351" max="6351" width="12.85546875" style="117" customWidth="1"/>
    <col min="6352" max="6352" width="13.5703125" style="117" customWidth="1"/>
    <col min="6353" max="6353" width="12.7109375" style="117" customWidth="1"/>
    <col min="6354" max="6354" width="13.42578125" style="117" customWidth="1"/>
    <col min="6355" max="6355" width="13.140625" style="117" customWidth="1"/>
    <col min="6356" max="6356" width="14.7109375" style="117" customWidth="1"/>
    <col min="6357" max="6357" width="14.5703125" style="117" customWidth="1"/>
    <col min="6358" max="6358" width="13" style="117" customWidth="1"/>
    <col min="6359" max="6359" width="15" style="117" customWidth="1"/>
    <col min="6360" max="6361" width="12.140625" style="117" customWidth="1"/>
    <col min="6362" max="6362" width="12" style="117" customWidth="1"/>
    <col min="6363" max="6363" width="13.5703125" style="117" customWidth="1"/>
    <col min="6364" max="6364" width="14" style="117" customWidth="1"/>
    <col min="6365" max="6365" width="12.28515625" style="117" customWidth="1"/>
    <col min="6366" max="6366" width="14.140625" style="117" customWidth="1"/>
    <col min="6367" max="6367" width="13" style="117" customWidth="1"/>
    <col min="6368" max="6368" width="13.5703125" style="117" customWidth="1"/>
    <col min="6369" max="6369" width="12.42578125" style="117" customWidth="1"/>
    <col min="6370" max="6370" width="12.5703125" style="117" customWidth="1"/>
    <col min="6371" max="6371" width="11.7109375" style="117" customWidth="1"/>
    <col min="6372" max="6372" width="13.7109375" style="117" customWidth="1"/>
    <col min="6373" max="6373" width="13.28515625" style="117" customWidth="1"/>
    <col min="6374" max="6374" width="13.140625" style="117" customWidth="1"/>
    <col min="6375" max="6375" width="12" style="117" customWidth="1"/>
    <col min="6376" max="6376" width="12.140625" style="117" customWidth="1"/>
    <col min="6377" max="6377" width="12.28515625" style="117" customWidth="1"/>
    <col min="6378" max="6378" width="12.140625" style="117" customWidth="1"/>
    <col min="6379" max="6379" width="12.5703125" style="117" customWidth="1"/>
    <col min="6380" max="6596" width="9.140625" style="117"/>
    <col min="6597" max="6597" width="25.42578125" style="117" customWidth="1"/>
    <col min="6598" max="6598" width="56.28515625" style="117" customWidth="1"/>
    <col min="6599" max="6599" width="14" style="117" customWidth="1"/>
    <col min="6600" max="6601" width="14.5703125" style="117" customWidth="1"/>
    <col min="6602" max="6602" width="14.140625" style="117" customWidth="1"/>
    <col min="6603" max="6603" width="15.140625" style="117" customWidth="1"/>
    <col min="6604" max="6604" width="13.85546875" style="117" customWidth="1"/>
    <col min="6605" max="6606" width="14.7109375" style="117" customWidth="1"/>
    <col min="6607" max="6607" width="12.85546875" style="117" customWidth="1"/>
    <col min="6608" max="6608" width="13.5703125" style="117" customWidth="1"/>
    <col min="6609" max="6609" width="12.7109375" style="117" customWidth="1"/>
    <col min="6610" max="6610" width="13.42578125" style="117" customWidth="1"/>
    <col min="6611" max="6611" width="13.140625" style="117" customWidth="1"/>
    <col min="6612" max="6612" width="14.7109375" style="117" customWidth="1"/>
    <col min="6613" max="6613" width="14.5703125" style="117" customWidth="1"/>
    <col min="6614" max="6614" width="13" style="117" customWidth="1"/>
    <col min="6615" max="6615" width="15" style="117" customWidth="1"/>
    <col min="6616" max="6617" width="12.140625" style="117" customWidth="1"/>
    <col min="6618" max="6618" width="12" style="117" customWidth="1"/>
    <col min="6619" max="6619" width="13.5703125" style="117" customWidth="1"/>
    <col min="6620" max="6620" width="14" style="117" customWidth="1"/>
    <col min="6621" max="6621" width="12.28515625" style="117" customWidth="1"/>
    <col min="6622" max="6622" width="14.140625" style="117" customWidth="1"/>
    <col min="6623" max="6623" width="13" style="117" customWidth="1"/>
    <col min="6624" max="6624" width="13.5703125" style="117" customWidth="1"/>
    <col min="6625" max="6625" width="12.42578125" style="117" customWidth="1"/>
    <col min="6626" max="6626" width="12.5703125" style="117" customWidth="1"/>
    <col min="6627" max="6627" width="11.7109375" style="117" customWidth="1"/>
    <col min="6628" max="6628" width="13.7109375" style="117" customWidth="1"/>
    <col min="6629" max="6629" width="13.28515625" style="117" customWidth="1"/>
    <col min="6630" max="6630" width="13.140625" style="117" customWidth="1"/>
    <col min="6631" max="6631" width="12" style="117" customWidth="1"/>
    <col min="6632" max="6632" width="12.140625" style="117" customWidth="1"/>
    <col min="6633" max="6633" width="12.28515625" style="117" customWidth="1"/>
    <col min="6634" max="6634" width="12.140625" style="117" customWidth="1"/>
    <col min="6635" max="6635" width="12.5703125" style="117" customWidth="1"/>
    <col min="6636" max="6852" width="9.140625" style="117"/>
    <col min="6853" max="6853" width="25.42578125" style="117" customWidth="1"/>
    <col min="6854" max="6854" width="56.28515625" style="117" customWidth="1"/>
    <col min="6855" max="6855" width="14" style="117" customWidth="1"/>
    <col min="6856" max="6857" width="14.5703125" style="117" customWidth="1"/>
    <col min="6858" max="6858" width="14.140625" style="117" customWidth="1"/>
    <col min="6859" max="6859" width="15.140625" style="117" customWidth="1"/>
    <col min="6860" max="6860" width="13.85546875" style="117" customWidth="1"/>
    <col min="6861" max="6862" width="14.7109375" style="117" customWidth="1"/>
    <col min="6863" max="6863" width="12.85546875" style="117" customWidth="1"/>
    <col min="6864" max="6864" width="13.5703125" style="117" customWidth="1"/>
    <col min="6865" max="6865" width="12.7109375" style="117" customWidth="1"/>
    <col min="6866" max="6866" width="13.42578125" style="117" customWidth="1"/>
    <col min="6867" max="6867" width="13.140625" style="117" customWidth="1"/>
    <col min="6868" max="6868" width="14.7109375" style="117" customWidth="1"/>
    <col min="6869" max="6869" width="14.5703125" style="117" customWidth="1"/>
    <col min="6870" max="6870" width="13" style="117" customWidth="1"/>
    <col min="6871" max="6871" width="15" style="117" customWidth="1"/>
    <col min="6872" max="6873" width="12.140625" style="117" customWidth="1"/>
    <col min="6874" max="6874" width="12" style="117" customWidth="1"/>
    <col min="6875" max="6875" width="13.5703125" style="117" customWidth="1"/>
    <col min="6876" max="6876" width="14" style="117" customWidth="1"/>
    <col min="6877" max="6877" width="12.28515625" style="117" customWidth="1"/>
    <col min="6878" max="6878" width="14.140625" style="117" customWidth="1"/>
    <col min="6879" max="6879" width="13" style="117" customWidth="1"/>
    <col min="6880" max="6880" width="13.5703125" style="117" customWidth="1"/>
    <col min="6881" max="6881" width="12.42578125" style="117" customWidth="1"/>
    <col min="6882" max="6882" width="12.5703125" style="117" customWidth="1"/>
    <col min="6883" max="6883" width="11.7109375" style="117" customWidth="1"/>
    <col min="6884" max="6884" width="13.7109375" style="117" customWidth="1"/>
    <col min="6885" max="6885" width="13.28515625" style="117" customWidth="1"/>
    <col min="6886" max="6886" width="13.140625" style="117" customWidth="1"/>
    <col min="6887" max="6887" width="12" style="117" customWidth="1"/>
    <col min="6888" max="6888" width="12.140625" style="117" customWidth="1"/>
    <col min="6889" max="6889" width="12.28515625" style="117" customWidth="1"/>
    <col min="6890" max="6890" width="12.140625" style="117" customWidth="1"/>
    <col min="6891" max="6891" width="12.5703125" style="117" customWidth="1"/>
    <col min="6892" max="7108" width="9.140625" style="117"/>
    <col min="7109" max="7109" width="25.42578125" style="117" customWidth="1"/>
    <col min="7110" max="7110" width="56.28515625" style="117" customWidth="1"/>
    <col min="7111" max="7111" width="14" style="117" customWidth="1"/>
    <col min="7112" max="7113" width="14.5703125" style="117" customWidth="1"/>
    <col min="7114" max="7114" width="14.140625" style="117" customWidth="1"/>
    <col min="7115" max="7115" width="15.140625" style="117" customWidth="1"/>
    <col min="7116" max="7116" width="13.85546875" style="117" customWidth="1"/>
    <col min="7117" max="7118" width="14.7109375" style="117" customWidth="1"/>
    <col min="7119" max="7119" width="12.85546875" style="117" customWidth="1"/>
    <col min="7120" max="7120" width="13.5703125" style="117" customWidth="1"/>
    <col min="7121" max="7121" width="12.7109375" style="117" customWidth="1"/>
    <col min="7122" max="7122" width="13.42578125" style="117" customWidth="1"/>
    <col min="7123" max="7123" width="13.140625" style="117" customWidth="1"/>
    <col min="7124" max="7124" width="14.7109375" style="117" customWidth="1"/>
    <col min="7125" max="7125" width="14.5703125" style="117" customWidth="1"/>
    <col min="7126" max="7126" width="13" style="117" customWidth="1"/>
    <col min="7127" max="7127" width="15" style="117" customWidth="1"/>
    <col min="7128" max="7129" width="12.140625" style="117" customWidth="1"/>
    <col min="7130" max="7130" width="12" style="117" customWidth="1"/>
    <col min="7131" max="7131" width="13.5703125" style="117" customWidth="1"/>
    <col min="7132" max="7132" width="14" style="117" customWidth="1"/>
    <col min="7133" max="7133" width="12.28515625" style="117" customWidth="1"/>
    <col min="7134" max="7134" width="14.140625" style="117" customWidth="1"/>
    <col min="7135" max="7135" width="13" style="117" customWidth="1"/>
    <col min="7136" max="7136" width="13.5703125" style="117" customWidth="1"/>
    <col min="7137" max="7137" width="12.42578125" style="117" customWidth="1"/>
    <col min="7138" max="7138" width="12.5703125" style="117" customWidth="1"/>
    <col min="7139" max="7139" width="11.7109375" style="117" customWidth="1"/>
    <col min="7140" max="7140" width="13.7109375" style="117" customWidth="1"/>
    <col min="7141" max="7141" width="13.28515625" style="117" customWidth="1"/>
    <col min="7142" max="7142" width="13.140625" style="117" customWidth="1"/>
    <col min="7143" max="7143" width="12" style="117" customWidth="1"/>
    <col min="7144" max="7144" width="12.140625" style="117" customWidth="1"/>
    <col min="7145" max="7145" width="12.28515625" style="117" customWidth="1"/>
    <col min="7146" max="7146" width="12.140625" style="117" customWidth="1"/>
    <col min="7147" max="7147" width="12.5703125" style="117" customWidth="1"/>
    <col min="7148" max="7364" width="9.140625" style="117"/>
    <col min="7365" max="7365" width="25.42578125" style="117" customWidth="1"/>
    <col min="7366" max="7366" width="56.28515625" style="117" customWidth="1"/>
    <col min="7367" max="7367" width="14" style="117" customWidth="1"/>
    <col min="7368" max="7369" width="14.5703125" style="117" customWidth="1"/>
    <col min="7370" max="7370" width="14.140625" style="117" customWidth="1"/>
    <col min="7371" max="7371" width="15.140625" style="117" customWidth="1"/>
    <col min="7372" max="7372" width="13.85546875" style="117" customWidth="1"/>
    <col min="7373" max="7374" width="14.7109375" style="117" customWidth="1"/>
    <col min="7375" max="7375" width="12.85546875" style="117" customWidth="1"/>
    <col min="7376" max="7376" width="13.5703125" style="117" customWidth="1"/>
    <col min="7377" max="7377" width="12.7109375" style="117" customWidth="1"/>
    <col min="7378" max="7378" width="13.42578125" style="117" customWidth="1"/>
    <col min="7379" max="7379" width="13.140625" style="117" customWidth="1"/>
    <col min="7380" max="7380" width="14.7109375" style="117" customWidth="1"/>
    <col min="7381" max="7381" width="14.5703125" style="117" customWidth="1"/>
    <col min="7382" max="7382" width="13" style="117" customWidth="1"/>
    <col min="7383" max="7383" width="15" style="117" customWidth="1"/>
    <col min="7384" max="7385" width="12.140625" style="117" customWidth="1"/>
    <col min="7386" max="7386" width="12" style="117" customWidth="1"/>
    <col min="7387" max="7387" width="13.5703125" style="117" customWidth="1"/>
    <col min="7388" max="7388" width="14" style="117" customWidth="1"/>
    <col min="7389" max="7389" width="12.28515625" style="117" customWidth="1"/>
    <col min="7390" max="7390" width="14.140625" style="117" customWidth="1"/>
    <col min="7391" max="7391" width="13" style="117" customWidth="1"/>
    <col min="7392" max="7392" width="13.5703125" style="117" customWidth="1"/>
    <col min="7393" max="7393" width="12.42578125" style="117" customWidth="1"/>
    <col min="7394" max="7394" width="12.5703125" style="117" customWidth="1"/>
    <col min="7395" max="7395" width="11.7109375" style="117" customWidth="1"/>
    <col min="7396" max="7396" width="13.7109375" style="117" customWidth="1"/>
    <col min="7397" max="7397" width="13.28515625" style="117" customWidth="1"/>
    <col min="7398" max="7398" width="13.140625" style="117" customWidth="1"/>
    <col min="7399" max="7399" width="12" style="117" customWidth="1"/>
    <col min="7400" max="7400" width="12.140625" style="117" customWidth="1"/>
    <col min="7401" max="7401" width="12.28515625" style="117" customWidth="1"/>
    <col min="7402" max="7402" width="12.140625" style="117" customWidth="1"/>
    <col min="7403" max="7403" width="12.5703125" style="117" customWidth="1"/>
    <col min="7404" max="7620" width="9.140625" style="117"/>
    <col min="7621" max="7621" width="25.42578125" style="117" customWidth="1"/>
    <col min="7622" max="7622" width="56.28515625" style="117" customWidth="1"/>
    <col min="7623" max="7623" width="14" style="117" customWidth="1"/>
    <col min="7624" max="7625" width="14.5703125" style="117" customWidth="1"/>
    <col min="7626" max="7626" width="14.140625" style="117" customWidth="1"/>
    <col min="7627" max="7627" width="15.140625" style="117" customWidth="1"/>
    <col min="7628" max="7628" width="13.85546875" style="117" customWidth="1"/>
    <col min="7629" max="7630" width="14.7109375" style="117" customWidth="1"/>
    <col min="7631" max="7631" width="12.85546875" style="117" customWidth="1"/>
    <col min="7632" max="7632" width="13.5703125" style="117" customWidth="1"/>
    <col min="7633" max="7633" width="12.7109375" style="117" customWidth="1"/>
    <col min="7634" max="7634" width="13.42578125" style="117" customWidth="1"/>
    <col min="7635" max="7635" width="13.140625" style="117" customWidth="1"/>
    <col min="7636" max="7636" width="14.7109375" style="117" customWidth="1"/>
    <col min="7637" max="7637" width="14.5703125" style="117" customWidth="1"/>
    <col min="7638" max="7638" width="13" style="117" customWidth="1"/>
    <col min="7639" max="7639" width="15" style="117" customWidth="1"/>
    <col min="7640" max="7641" width="12.140625" style="117" customWidth="1"/>
    <col min="7642" max="7642" width="12" style="117" customWidth="1"/>
    <col min="7643" max="7643" width="13.5703125" style="117" customWidth="1"/>
    <col min="7644" max="7644" width="14" style="117" customWidth="1"/>
    <col min="7645" max="7645" width="12.28515625" style="117" customWidth="1"/>
    <col min="7646" max="7646" width="14.140625" style="117" customWidth="1"/>
    <col min="7647" max="7647" width="13" style="117" customWidth="1"/>
    <col min="7648" max="7648" width="13.5703125" style="117" customWidth="1"/>
    <col min="7649" max="7649" width="12.42578125" style="117" customWidth="1"/>
    <col min="7650" max="7650" width="12.5703125" style="117" customWidth="1"/>
    <col min="7651" max="7651" width="11.7109375" style="117" customWidth="1"/>
    <col min="7652" max="7652" width="13.7109375" style="117" customWidth="1"/>
    <col min="7653" max="7653" width="13.28515625" style="117" customWidth="1"/>
    <col min="7654" max="7654" width="13.140625" style="117" customWidth="1"/>
    <col min="7655" max="7655" width="12" style="117" customWidth="1"/>
    <col min="7656" max="7656" width="12.140625" style="117" customWidth="1"/>
    <col min="7657" max="7657" width="12.28515625" style="117" customWidth="1"/>
    <col min="7658" max="7658" width="12.140625" style="117" customWidth="1"/>
    <col min="7659" max="7659" width="12.5703125" style="117" customWidth="1"/>
    <col min="7660" max="7876" width="9.140625" style="117"/>
    <col min="7877" max="7877" width="25.42578125" style="117" customWidth="1"/>
    <col min="7878" max="7878" width="56.28515625" style="117" customWidth="1"/>
    <col min="7879" max="7879" width="14" style="117" customWidth="1"/>
    <col min="7880" max="7881" width="14.5703125" style="117" customWidth="1"/>
    <col min="7882" max="7882" width="14.140625" style="117" customWidth="1"/>
    <col min="7883" max="7883" width="15.140625" style="117" customWidth="1"/>
    <col min="7884" max="7884" width="13.85546875" style="117" customWidth="1"/>
    <col min="7885" max="7886" width="14.7109375" style="117" customWidth="1"/>
    <col min="7887" max="7887" width="12.85546875" style="117" customWidth="1"/>
    <col min="7888" max="7888" width="13.5703125" style="117" customWidth="1"/>
    <col min="7889" max="7889" width="12.7109375" style="117" customWidth="1"/>
    <col min="7890" max="7890" width="13.42578125" style="117" customWidth="1"/>
    <col min="7891" max="7891" width="13.140625" style="117" customWidth="1"/>
    <col min="7892" max="7892" width="14.7109375" style="117" customWidth="1"/>
    <col min="7893" max="7893" width="14.5703125" style="117" customWidth="1"/>
    <col min="7894" max="7894" width="13" style="117" customWidth="1"/>
    <col min="7895" max="7895" width="15" style="117" customWidth="1"/>
    <col min="7896" max="7897" width="12.140625" style="117" customWidth="1"/>
    <col min="7898" max="7898" width="12" style="117" customWidth="1"/>
    <col min="7899" max="7899" width="13.5703125" style="117" customWidth="1"/>
    <col min="7900" max="7900" width="14" style="117" customWidth="1"/>
    <col min="7901" max="7901" width="12.28515625" style="117" customWidth="1"/>
    <col min="7902" max="7902" width="14.140625" style="117" customWidth="1"/>
    <col min="7903" max="7903" width="13" style="117" customWidth="1"/>
    <col min="7904" max="7904" width="13.5703125" style="117" customWidth="1"/>
    <col min="7905" max="7905" width="12.42578125" style="117" customWidth="1"/>
    <col min="7906" max="7906" width="12.5703125" style="117" customWidth="1"/>
    <col min="7907" max="7907" width="11.7109375" style="117" customWidth="1"/>
    <col min="7908" max="7908" width="13.7109375" style="117" customWidth="1"/>
    <col min="7909" max="7909" width="13.28515625" style="117" customWidth="1"/>
    <col min="7910" max="7910" width="13.140625" style="117" customWidth="1"/>
    <col min="7911" max="7911" width="12" style="117" customWidth="1"/>
    <col min="7912" max="7912" width="12.140625" style="117" customWidth="1"/>
    <col min="7913" max="7913" width="12.28515625" style="117" customWidth="1"/>
    <col min="7914" max="7914" width="12.140625" style="117" customWidth="1"/>
    <col min="7915" max="7915" width="12.5703125" style="117" customWidth="1"/>
    <col min="7916" max="8132" width="9.140625" style="117"/>
    <col min="8133" max="8133" width="25.42578125" style="117" customWidth="1"/>
    <col min="8134" max="8134" width="56.28515625" style="117" customWidth="1"/>
    <col min="8135" max="8135" width="14" style="117" customWidth="1"/>
    <col min="8136" max="8137" width="14.5703125" style="117" customWidth="1"/>
    <col min="8138" max="8138" width="14.140625" style="117" customWidth="1"/>
    <col min="8139" max="8139" width="15.140625" style="117" customWidth="1"/>
    <col min="8140" max="8140" width="13.85546875" style="117" customWidth="1"/>
    <col min="8141" max="8142" width="14.7109375" style="117" customWidth="1"/>
    <col min="8143" max="8143" width="12.85546875" style="117" customWidth="1"/>
    <col min="8144" max="8144" width="13.5703125" style="117" customWidth="1"/>
    <col min="8145" max="8145" width="12.7109375" style="117" customWidth="1"/>
    <col min="8146" max="8146" width="13.42578125" style="117" customWidth="1"/>
    <col min="8147" max="8147" width="13.140625" style="117" customWidth="1"/>
    <col min="8148" max="8148" width="14.7109375" style="117" customWidth="1"/>
    <col min="8149" max="8149" width="14.5703125" style="117" customWidth="1"/>
    <col min="8150" max="8150" width="13" style="117" customWidth="1"/>
    <col min="8151" max="8151" width="15" style="117" customWidth="1"/>
    <col min="8152" max="8153" width="12.140625" style="117" customWidth="1"/>
    <col min="8154" max="8154" width="12" style="117" customWidth="1"/>
    <col min="8155" max="8155" width="13.5703125" style="117" customWidth="1"/>
    <col min="8156" max="8156" width="14" style="117" customWidth="1"/>
    <col min="8157" max="8157" width="12.28515625" style="117" customWidth="1"/>
    <col min="8158" max="8158" width="14.140625" style="117" customWidth="1"/>
    <col min="8159" max="8159" width="13" style="117" customWidth="1"/>
    <col min="8160" max="8160" width="13.5703125" style="117" customWidth="1"/>
    <col min="8161" max="8161" width="12.42578125" style="117" customWidth="1"/>
    <col min="8162" max="8162" width="12.5703125" style="117" customWidth="1"/>
    <col min="8163" max="8163" width="11.7109375" style="117" customWidth="1"/>
    <col min="8164" max="8164" width="13.7109375" style="117" customWidth="1"/>
    <col min="8165" max="8165" width="13.28515625" style="117" customWidth="1"/>
    <col min="8166" max="8166" width="13.140625" style="117" customWidth="1"/>
    <col min="8167" max="8167" width="12" style="117" customWidth="1"/>
    <col min="8168" max="8168" width="12.140625" style="117" customWidth="1"/>
    <col min="8169" max="8169" width="12.28515625" style="117" customWidth="1"/>
    <col min="8170" max="8170" width="12.140625" style="117" customWidth="1"/>
    <col min="8171" max="8171" width="12.5703125" style="117" customWidth="1"/>
    <col min="8172" max="8388" width="9.140625" style="117"/>
    <col min="8389" max="8389" width="25.42578125" style="117" customWidth="1"/>
    <col min="8390" max="8390" width="56.28515625" style="117" customWidth="1"/>
    <col min="8391" max="8391" width="14" style="117" customWidth="1"/>
    <col min="8392" max="8393" width="14.5703125" style="117" customWidth="1"/>
    <col min="8394" max="8394" width="14.140625" style="117" customWidth="1"/>
    <col min="8395" max="8395" width="15.140625" style="117" customWidth="1"/>
    <col min="8396" max="8396" width="13.85546875" style="117" customWidth="1"/>
    <col min="8397" max="8398" width="14.7109375" style="117" customWidth="1"/>
    <col min="8399" max="8399" width="12.85546875" style="117" customWidth="1"/>
    <col min="8400" max="8400" width="13.5703125" style="117" customWidth="1"/>
    <col min="8401" max="8401" width="12.7109375" style="117" customWidth="1"/>
    <col min="8402" max="8402" width="13.42578125" style="117" customWidth="1"/>
    <col min="8403" max="8403" width="13.140625" style="117" customWidth="1"/>
    <col min="8404" max="8404" width="14.7109375" style="117" customWidth="1"/>
    <col min="8405" max="8405" width="14.5703125" style="117" customWidth="1"/>
    <col min="8406" max="8406" width="13" style="117" customWidth="1"/>
    <col min="8407" max="8407" width="15" style="117" customWidth="1"/>
    <col min="8408" max="8409" width="12.140625" style="117" customWidth="1"/>
    <col min="8410" max="8410" width="12" style="117" customWidth="1"/>
    <col min="8411" max="8411" width="13.5703125" style="117" customWidth="1"/>
    <col min="8412" max="8412" width="14" style="117" customWidth="1"/>
    <col min="8413" max="8413" width="12.28515625" style="117" customWidth="1"/>
    <col min="8414" max="8414" width="14.140625" style="117" customWidth="1"/>
    <col min="8415" max="8415" width="13" style="117" customWidth="1"/>
    <col min="8416" max="8416" width="13.5703125" style="117" customWidth="1"/>
    <col min="8417" max="8417" width="12.42578125" style="117" customWidth="1"/>
    <col min="8418" max="8418" width="12.5703125" style="117" customWidth="1"/>
    <col min="8419" max="8419" width="11.7109375" style="117" customWidth="1"/>
    <col min="8420" max="8420" width="13.7109375" style="117" customWidth="1"/>
    <col min="8421" max="8421" width="13.28515625" style="117" customWidth="1"/>
    <col min="8422" max="8422" width="13.140625" style="117" customWidth="1"/>
    <col min="8423" max="8423" width="12" style="117" customWidth="1"/>
    <col min="8424" max="8424" width="12.140625" style="117" customWidth="1"/>
    <col min="8425" max="8425" width="12.28515625" style="117" customWidth="1"/>
    <col min="8426" max="8426" width="12.140625" style="117" customWidth="1"/>
    <col min="8427" max="8427" width="12.5703125" style="117" customWidth="1"/>
    <col min="8428" max="8644" width="9.140625" style="117"/>
    <col min="8645" max="8645" width="25.42578125" style="117" customWidth="1"/>
    <col min="8646" max="8646" width="56.28515625" style="117" customWidth="1"/>
    <col min="8647" max="8647" width="14" style="117" customWidth="1"/>
    <col min="8648" max="8649" width="14.5703125" style="117" customWidth="1"/>
    <col min="8650" max="8650" width="14.140625" style="117" customWidth="1"/>
    <col min="8651" max="8651" width="15.140625" style="117" customWidth="1"/>
    <col min="8652" max="8652" width="13.85546875" style="117" customWidth="1"/>
    <col min="8653" max="8654" width="14.7109375" style="117" customWidth="1"/>
    <col min="8655" max="8655" width="12.85546875" style="117" customWidth="1"/>
    <col min="8656" max="8656" width="13.5703125" style="117" customWidth="1"/>
    <col min="8657" max="8657" width="12.7109375" style="117" customWidth="1"/>
    <col min="8658" max="8658" width="13.42578125" style="117" customWidth="1"/>
    <col min="8659" max="8659" width="13.140625" style="117" customWidth="1"/>
    <col min="8660" max="8660" width="14.7109375" style="117" customWidth="1"/>
    <col min="8661" max="8661" width="14.5703125" style="117" customWidth="1"/>
    <col min="8662" max="8662" width="13" style="117" customWidth="1"/>
    <col min="8663" max="8663" width="15" style="117" customWidth="1"/>
    <col min="8664" max="8665" width="12.140625" style="117" customWidth="1"/>
    <col min="8666" max="8666" width="12" style="117" customWidth="1"/>
    <col min="8667" max="8667" width="13.5703125" style="117" customWidth="1"/>
    <col min="8668" max="8668" width="14" style="117" customWidth="1"/>
    <col min="8669" max="8669" width="12.28515625" style="117" customWidth="1"/>
    <col min="8670" max="8670" width="14.140625" style="117" customWidth="1"/>
    <col min="8671" max="8671" width="13" style="117" customWidth="1"/>
    <col min="8672" max="8672" width="13.5703125" style="117" customWidth="1"/>
    <col min="8673" max="8673" width="12.42578125" style="117" customWidth="1"/>
    <col min="8674" max="8674" width="12.5703125" style="117" customWidth="1"/>
    <col min="8675" max="8675" width="11.7109375" style="117" customWidth="1"/>
    <col min="8676" max="8676" width="13.7109375" style="117" customWidth="1"/>
    <col min="8677" max="8677" width="13.28515625" style="117" customWidth="1"/>
    <col min="8678" max="8678" width="13.140625" style="117" customWidth="1"/>
    <col min="8679" max="8679" width="12" style="117" customWidth="1"/>
    <col min="8680" max="8680" width="12.140625" style="117" customWidth="1"/>
    <col min="8681" max="8681" width="12.28515625" style="117" customWidth="1"/>
    <col min="8682" max="8682" width="12.140625" style="117" customWidth="1"/>
    <col min="8683" max="8683" width="12.5703125" style="117" customWidth="1"/>
    <col min="8684" max="8900" width="9.140625" style="117"/>
    <col min="8901" max="8901" width="25.42578125" style="117" customWidth="1"/>
    <col min="8902" max="8902" width="56.28515625" style="117" customWidth="1"/>
    <col min="8903" max="8903" width="14" style="117" customWidth="1"/>
    <col min="8904" max="8905" width="14.5703125" style="117" customWidth="1"/>
    <col min="8906" max="8906" width="14.140625" style="117" customWidth="1"/>
    <col min="8907" max="8907" width="15.140625" style="117" customWidth="1"/>
    <col min="8908" max="8908" width="13.85546875" style="117" customWidth="1"/>
    <col min="8909" max="8910" width="14.7109375" style="117" customWidth="1"/>
    <col min="8911" max="8911" width="12.85546875" style="117" customWidth="1"/>
    <col min="8912" max="8912" width="13.5703125" style="117" customWidth="1"/>
    <col min="8913" max="8913" width="12.7109375" style="117" customWidth="1"/>
    <col min="8914" max="8914" width="13.42578125" style="117" customWidth="1"/>
    <col min="8915" max="8915" width="13.140625" style="117" customWidth="1"/>
    <col min="8916" max="8916" width="14.7109375" style="117" customWidth="1"/>
    <col min="8917" max="8917" width="14.5703125" style="117" customWidth="1"/>
    <col min="8918" max="8918" width="13" style="117" customWidth="1"/>
    <col min="8919" max="8919" width="15" style="117" customWidth="1"/>
    <col min="8920" max="8921" width="12.140625" style="117" customWidth="1"/>
    <col min="8922" max="8922" width="12" style="117" customWidth="1"/>
    <col min="8923" max="8923" width="13.5703125" style="117" customWidth="1"/>
    <col min="8924" max="8924" width="14" style="117" customWidth="1"/>
    <col min="8925" max="8925" width="12.28515625" style="117" customWidth="1"/>
    <col min="8926" max="8926" width="14.140625" style="117" customWidth="1"/>
    <col min="8927" max="8927" width="13" style="117" customWidth="1"/>
    <col min="8928" max="8928" width="13.5703125" style="117" customWidth="1"/>
    <col min="8929" max="8929" width="12.42578125" style="117" customWidth="1"/>
    <col min="8930" max="8930" width="12.5703125" style="117" customWidth="1"/>
    <col min="8931" max="8931" width="11.7109375" style="117" customWidth="1"/>
    <col min="8932" max="8932" width="13.7109375" style="117" customWidth="1"/>
    <col min="8933" max="8933" width="13.28515625" style="117" customWidth="1"/>
    <col min="8934" max="8934" width="13.140625" style="117" customWidth="1"/>
    <col min="8935" max="8935" width="12" style="117" customWidth="1"/>
    <col min="8936" max="8936" width="12.140625" style="117" customWidth="1"/>
    <col min="8937" max="8937" width="12.28515625" style="117" customWidth="1"/>
    <col min="8938" max="8938" width="12.140625" style="117" customWidth="1"/>
    <col min="8939" max="8939" width="12.5703125" style="117" customWidth="1"/>
    <col min="8940" max="9156" width="9.140625" style="117"/>
    <col min="9157" max="9157" width="25.42578125" style="117" customWidth="1"/>
    <col min="9158" max="9158" width="56.28515625" style="117" customWidth="1"/>
    <col min="9159" max="9159" width="14" style="117" customWidth="1"/>
    <col min="9160" max="9161" width="14.5703125" style="117" customWidth="1"/>
    <col min="9162" max="9162" width="14.140625" style="117" customWidth="1"/>
    <col min="9163" max="9163" width="15.140625" style="117" customWidth="1"/>
    <col min="9164" max="9164" width="13.85546875" style="117" customWidth="1"/>
    <col min="9165" max="9166" width="14.7109375" style="117" customWidth="1"/>
    <col min="9167" max="9167" width="12.85546875" style="117" customWidth="1"/>
    <col min="9168" max="9168" width="13.5703125" style="117" customWidth="1"/>
    <col min="9169" max="9169" width="12.7109375" style="117" customWidth="1"/>
    <col min="9170" max="9170" width="13.42578125" style="117" customWidth="1"/>
    <col min="9171" max="9171" width="13.140625" style="117" customWidth="1"/>
    <col min="9172" max="9172" width="14.7109375" style="117" customWidth="1"/>
    <col min="9173" max="9173" width="14.5703125" style="117" customWidth="1"/>
    <col min="9174" max="9174" width="13" style="117" customWidth="1"/>
    <col min="9175" max="9175" width="15" style="117" customWidth="1"/>
    <col min="9176" max="9177" width="12.140625" style="117" customWidth="1"/>
    <col min="9178" max="9178" width="12" style="117" customWidth="1"/>
    <col min="9179" max="9179" width="13.5703125" style="117" customWidth="1"/>
    <col min="9180" max="9180" width="14" style="117" customWidth="1"/>
    <col min="9181" max="9181" width="12.28515625" style="117" customWidth="1"/>
    <col min="9182" max="9182" width="14.140625" style="117" customWidth="1"/>
    <col min="9183" max="9183" width="13" style="117" customWidth="1"/>
    <col min="9184" max="9184" width="13.5703125" style="117" customWidth="1"/>
    <col min="9185" max="9185" width="12.42578125" style="117" customWidth="1"/>
    <col min="9186" max="9186" width="12.5703125" style="117" customWidth="1"/>
    <col min="9187" max="9187" width="11.7109375" style="117" customWidth="1"/>
    <col min="9188" max="9188" width="13.7109375" style="117" customWidth="1"/>
    <col min="9189" max="9189" width="13.28515625" style="117" customWidth="1"/>
    <col min="9190" max="9190" width="13.140625" style="117" customWidth="1"/>
    <col min="9191" max="9191" width="12" style="117" customWidth="1"/>
    <col min="9192" max="9192" width="12.140625" style="117" customWidth="1"/>
    <col min="9193" max="9193" width="12.28515625" style="117" customWidth="1"/>
    <col min="9194" max="9194" width="12.140625" style="117" customWidth="1"/>
    <col min="9195" max="9195" width="12.5703125" style="117" customWidth="1"/>
    <col min="9196" max="9412" width="9.140625" style="117"/>
    <col min="9413" max="9413" width="25.42578125" style="117" customWidth="1"/>
    <col min="9414" max="9414" width="56.28515625" style="117" customWidth="1"/>
    <col min="9415" max="9415" width="14" style="117" customWidth="1"/>
    <col min="9416" max="9417" width="14.5703125" style="117" customWidth="1"/>
    <col min="9418" max="9418" width="14.140625" style="117" customWidth="1"/>
    <col min="9419" max="9419" width="15.140625" style="117" customWidth="1"/>
    <col min="9420" max="9420" width="13.85546875" style="117" customWidth="1"/>
    <col min="9421" max="9422" width="14.7109375" style="117" customWidth="1"/>
    <col min="9423" max="9423" width="12.85546875" style="117" customWidth="1"/>
    <col min="9424" max="9424" width="13.5703125" style="117" customWidth="1"/>
    <col min="9425" max="9425" width="12.7109375" style="117" customWidth="1"/>
    <col min="9426" max="9426" width="13.42578125" style="117" customWidth="1"/>
    <col min="9427" max="9427" width="13.140625" style="117" customWidth="1"/>
    <col min="9428" max="9428" width="14.7109375" style="117" customWidth="1"/>
    <col min="9429" max="9429" width="14.5703125" style="117" customWidth="1"/>
    <col min="9430" max="9430" width="13" style="117" customWidth="1"/>
    <col min="9431" max="9431" width="15" style="117" customWidth="1"/>
    <col min="9432" max="9433" width="12.140625" style="117" customWidth="1"/>
    <col min="9434" max="9434" width="12" style="117" customWidth="1"/>
    <col min="9435" max="9435" width="13.5703125" style="117" customWidth="1"/>
    <col min="9436" max="9436" width="14" style="117" customWidth="1"/>
    <col min="9437" max="9437" width="12.28515625" style="117" customWidth="1"/>
    <col min="9438" max="9438" width="14.140625" style="117" customWidth="1"/>
    <col min="9439" max="9439" width="13" style="117" customWidth="1"/>
    <col min="9440" max="9440" width="13.5703125" style="117" customWidth="1"/>
    <col min="9441" max="9441" width="12.42578125" style="117" customWidth="1"/>
    <col min="9442" max="9442" width="12.5703125" style="117" customWidth="1"/>
    <col min="9443" max="9443" width="11.7109375" style="117" customWidth="1"/>
    <col min="9444" max="9444" width="13.7109375" style="117" customWidth="1"/>
    <col min="9445" max="9445" width="13.28515625" style="117" customWidth="1"/>
    <col min="9446" max="9446" width="13.140625" style="117" customWidth="1"/>
    <col min="9447" max="9447" width="12" style="117" customWidth="1"/>
    <col min="9448" max="9448" width="12.140625" style="117" customWidth="1"/>
    <col min="9449" max="9449" width="12.28515625" style="117" customWidth="1"/>
    <col min="9450" max="9450" width="12.140625" style="117" customWidth="1"/>
    <col min="9451" max="9451" width="12.5703125" style="117" customWidth="1"/>
    <col min="9452" max="9668" width="9.140625" style="117"/>
    <col min="9669" max="9669" width="25.42578125" style="117" customWidth="1"/>
    <col min="9670" max="9670" width="56.28515625" style="117" customWidth="1"/>
    <col min="9671" max="9671" width="14" style="117" customWidth="1"/>
    <col min="9672" max="9673" width="14.5703125" style="117" customWidth="1"/>
    <col min="9674" max="9674" width="14.140625" style="117" customWidth="1"/>
    <col min="9675" max="9675" width="15.140625" style="117" customWidth="1"/>
    <col min="9676" max="9676" width="13.85546875" style="117" customWidth="1"/>
    <col min="9677" max="9678" width="14.7109375" style="117" customWidth="1"/>
    <col min="9679" max="9679" width="12.85546875" style="117" customWidth="1"/>
    <col min="9680" max="9680" width="13.5703125" style="117" customWidth="1"/>
    <col min="9681" max="9681" width="12.7109375" style="117" customWidth="1"/>
    <col min="9682" max="9682" width="13.42578125" style="117" customWidth="1"/>
    <col min="9683" max="9683" width="13.140625" style="117" customWidth="1"/>
    <col min="9684" max="9684" width="14.7109375" style="117" customWidth="1"/>
    <col min="9685" max="9685" width="14.5703125" style="117" customWidth="1"/>
    <col min="9686" max="9686" width="13" style="117" customWidth="1"/>
    <col min="9687" max="9687" width="15" style="117" customWidth="1"/>
    <col min="9688" max="9689" width="12.140625" style="117" customWidth="1"/>
    <col min="9690" max="9690" width="12" style="117" customWidth="1"/>
    <col min="9691" max="9691" width="13.5703125" style="117" customWidth="1"/>
    <col min="9692" max="9692" width="14" style="117" customWidth="1"/>
    <col min="9693" max="9693" width="12.28515625" style="117" customWidth="1"/>
    <col min="9694" max="9694" width="14.140625" style="117" customWidth="1"/>
    <col min="9695" max="9695" width="13" style="117" customWidth="1"/>
    <col min="9696" max="9696" width="13.5703125" style="117" customWidth="1"/>
    <col min="9697" max="9697" width="12.42578125" style="117" customWidth="1"/>
    <col min="9698" max="9698" width="12.5703125" style="117" customWidth="1"/>
    <col min="9699" max="9699" width="11.7109375" style="117" customWidth="1"/>
    <col min="9700" max="9700" width="13.7109375" style="117" customWidth="1"/>
    <col min="9701" max="9701" width="13.28515625" style="117" customWidth="1"/>
    <col min="9702" max="9702" width="13.140625" style="117" customWidth="1"/>
    <col min="9703" max="9703" width="12" style="117" customWidth="1"/>
    <col min="9704" max="9704" width="12.140625" style="117" customWidth="1"/>
    <col min="9705" max="9705" width="12.28515625" style="117" customWidth="1"/>
    <col min="9706" max="9706" width="12.140625" style="117" customWidth="1"/>
    <col min="9707" max="9707" width="12.5703125" style="117" customWidth="1"/>
    <col min="9708" max="9924" width="9.140625" style="117"/>
    <col min="9925" max="9925" width="25.42578125" style="117" customWidth="1"/>
    <col min="9926" max="9926" width="56.28515625" style="117" customWidth="1"/>
    <col min="9927" max="9927" width="14" style="117" customWidth="1"/>
    <col min="9928" max="9929" width="14.5703125" style="117" customWidth="1"/>
    <col min="9930" max="9930" width="14.140625" style="117" customWidth="1"/>
    <col min="9931" max="9931" width="15.140625" style="117" customWidth="1"/>
    <col min="9932" max="9932" width="13.85546875" style="117" customWidth="1"/>
    <col min="9933" max="9934" width="14.7109375" style="117" customWidth="1"/>
    <col min="9935" max="9935" width="12.85546875" style="117" customWidth="1"/>
    <col min="9936" max="9936" width="13.5703125" style="117" customWidth="1"/>
    <col min="9937" max="9937" width="12.7109375" style="117" customWidth="1"/>
    <col min="9938" max="9938" width="13.42578125" style="117" customWidth="1"/>
    <col min="9939" max="9939" width="13.140625" style="117" customWidth="1"/>
    <col min="9940" max="9940" width="14.7109375" style="117" customWidth="1"/>
    <col min="9941" max="9941" width="14.5703125" style="117" customWidth="1"/>
    <col min="9942" max="9942" width="13" style="117" customWidth="1"/>
    <col min="9943" max="9943" width="15" style="117" customWidth="1"/>
    <col min="9944" max="9945" width="12.140625" style="117" customWidth="1"/>
    <col min="9946" max="9946" width="12" style="117" customWidth="1"/>
    <col min="9947" max="9947" width="13.5703125" style="117" customWidth="1"/>
    <col min="9948" max="9948" width="14" style="117" customWidth="1"/>
    <col min="9949" max="9949" width="12.28515625" style="117" customWidth="1"/>
    <col min="9950" max="9950" width="14.140625" style="117" customWidth="1"/>
    <col min="9951" max="9951" width="13" style="117" customWidth="1"/>
    <col min="9952" max="9952" width="13.5703125" style="117" customWidth="1"/>
    <col min="9953" max="9953" width="12.42578125" style="117" customWidth="1"/>
    <col min="9954" max="9954" width="12.5703125" style="117" customWidth="1"/>
    <col min="9955" max="9955" width="11.7109375" style="117" customWidth="1"/>
    <col min="9956" max="9956" width="13.7109375" style="117" customWidth="1"/>
    <col min="9957" max="9957" width="13.28515625" style="117" customWidth="1"/>
    <col min="9958" max="9958" width="13.140625" style="117" customWidth="1"/>
    <col min="9959" max="9959" width="12" style="117" customWidth="1"/>
    <col min="9960" max="9960" width="12.140625" style="117" customWidth="1"/>
    <col min="9961" max="9961" width="12.28515625" style="117" customWidth="1"/>
    <col min="9962" max="9962" width="12.140625" style="117" customWidth="1"/>
    <col min="9963" max="9963" width="12.5703125" style="117" customWidth="1"/>
    <col min="9964" max="10180" width="9.140625" style="117"/>
    <col min="10181" max="10181" width="25.42578125" style="117" customWidth="1"/>
    <col min="10182" max="10182" width="56.28515625" style="117" customWidth="1"/>
    <col min="10183" max="10183" width="14" style="117" customWidth="1"/>
    <col min="10184" max="10185" width="14.5703125" style="117" customWidth="1"/>
    <col min="10186" max="10186" width="14.140625" style="117" customWidth="1"/>
    <col min="10187" max="10187" width="15.140625" style="117" customWidth="1"/>
    <col min="10188" max="10188" width="13.85546875" style="117" customWidth="1"/>
    <col min="10189" max="10190" width="14.7109375" style="117" customWidth="1"/>
    <col min="10191" max="10191" width="12.85546875" style="117" customWidth="1"/>
    <col min="10192" max="10192" width="13.5703125" style="117" customWidth="1"/>
    <col min="10193" max="10193" width="12.7109375" style="117" customWidth="1"/>
    <col min="10194" max="10194" width="13.42578125" style="117" customWidth="1"/>
    <col min="10195" max="10195" width="13.140625" style="117" customWidth="1"/>
    <col min="10196" max="10196" width="14.7109375" style="117" customWidth="1"/>
    <col min="10197" max="10197" width="14.5703125" style="117" customWidth="1"/>
    <col min="10198" max="10198" width="13" style="117" customWidth="1"/>
    <col min="10199" max="10199" width="15" style="117" customWidth="1"/>
    <col min="10200" max="10201" width="12.140625" style="117" customWidth="1"/>
    <col min="10202" max="10202" width="12" style="117" customWidth="1"/>
    <col min="10203" max="10203" width="13.5703125" style="117" customWidth="1"/>
    <col min="10204" max="10204" width="14" style="117" customWidth="1"/>
    <col min="10205" max="10205" width="12.28515625" style="117" customWidth="1"/>
    <col min="10206" max="10206" width="14.140625" style="117" customWidth="1"/>
    <col min="10207" max="10207" width="13" style="117" customWidth="1"/>
    <col min="10208" max="10208" width="13.5703125" style="117" customWidth="1"/>
    <col min="10209" max="10209" width="12.42578125" style="117" customWidth="1"/>
    <col min="10210" max="10210" width="12.5703125" style="117" customWidth="1"/>
    <col min="10211" max="10211" width="11.7109375" style="117" customWidth="1"/>
    <col min="10212" max="10212" width="13.7109375" style="117" customWidth="1"/>
    <col min="10213" max="10213" width="13.28515625" style="117" customWidth="1"/>
    <col min="10214" max="10214" width="13.140625" style="117" customWidth="1"/>
    <col min="10215" max="10215" width="12" style="117" customWidth="1"/>
    <col min="10216" max="10216" width="12.140625" style="117" customWidth="1"/>
    <col min="10217" max="10217" width="12.28515625" style="117" customWidth="1"/>
    <col min="10218" max="10218" width="12.140625" style="117" customWidth="1"/>
    <col min="10219" max="10219" width="12.5703125" style="117" customWidth="1"/>
    <col min="10220" max="10436" width="9.140625" style="117"/>
    <col min="10437" max="10437" width="25.42578125" style="117" customWidth="1"/>
    <col min="10438" max="10438" width="56.28515625" style="117" customWidth="1"/>
    <col min="10439" max="10439" width="14" style="117" customWidth="1"/>
    <col min="10440" max="10441" width="14.5703125" style="117" customWidth="1"/>
    <col min="10442" max="10442" width="14.140625" style="117" customWidth="1"/>
    <col min="10443" max="10443" width="15.140625" style="117" customWidth="1"/>
    <col min="10444" max="10444" width="13.85546875" style="117" customWidth="1"/>
    <col min="10445" max="10446" width="14.7109375" style="117" customWidth="1"/>
    <col min="10447" max="10447" width="12.85546875" style="117" customWidth="1"/>
    <col min="10448" max="10448" width="13.5703125" style="117" customWidth="1"/>
    <col min="10449" max="10449" width="12.7109375" style="117" customWidth="1"/>
    <col min="10450" max="10450" width="13.42578125" style="117" customWidth="1"/>
    <col min="10451" max="10451" width="13.140625" style="117" customWidth="1"/>
    <col min="10452" max="10452" width="14.7109375" style="117" customWidth="1"/>
    <col min="10453" max="10453" width="14.5703125" style="117" customWidth="1"/>
    <col min="10454" max="10454" width="13" style="117" customWidth="1"/>
    <col min="10455" max="10455" width="15" style="117" customWidth="1"/>
    <col min="10456" max="10457" width="12.140625" style="117" customWidth="1"/>
    <col min="10458" max="10458" width="12" style="117" customWidth="1"/>
    <col min="10459" max="10459" width="13.5703125" style="117" customWidth="1"/>
    <col min="10460" max="10460" width="14" style="117" customWidth="1"/>
    <col min="10461" max="10461" width="12.28515625" style="117" customWidth="1"/>
    <col min="10462" max="10462" width="14.140625" style="117" customWidth="1"/>
    <col min="10463" max="10463" width="13" style="117" customWidth="1"/>
    <col min="10464" max="10464" width="13.5703125" style="117" customWidth="1"/>
    <col min="10465" max="10465" width="12.42578125" style="117" customWidth="1"/>
    <col min="10466" max="10466" width="12.5703125" style="117" customWidth="1"/>
    <col min="10467" max="10467" width="11.7109375" style="117" customWidth="1"/>
    <col min="10468" max="10468" width="13.7109375" style="117" customWidth="1"/>
    <col min="10469" max="10469" width="13.28515625" style="117" customWidth="1"/>
    <col min="10470" max="10470" width="13.140625" style="117" customWidth="1"/>
    <col min="10471" max="10471" width="12" style="117" customWidth="1"/>
    <col min="10472" max="10472" width="12.140625" style="117" customWidth="1"/>
    <col min="10473" max="10473" width="12.28515625" style="117" customWidth="1"/>
    <col min="10474" max="10474" width="12.140625" style="117" customWidth="1"/>
    <col min="10475" max="10475" width="12.5703125" style="117" customWidth="1"/>
    <col min="10476" max="10692" width="9.140625" style="117"/>
    <col min="10693" max="10693" width="25.42578125" style="117" customWidth="1"/>
    <col min="10694" max="10694" width="56.28515625" style="117" customWidth="1"/>
    <col min="10695" max="10695" width="14" style="117" customWidth="1"/>
    <col min="10696" max="10697" width="14.5703125" style="117" customWidth="1"/>
    <col min="10698" max="10698" width="14.140625" style="117" customWidth="1"/>
    <col min="10699" max="10699" width="15.140625" style="117" customWidth="1"/>
    <col min="10700" max="10700" width="13.85546875" style="117" customWidth="1"/>
    <col min="10701" max="10702" width="14.7109375" style="117" customWidth="1"/>
    <col min="10703" max="10703" width="12.85546875" style="117" customWidth="1"/>
    <col min="10704" max="10704" width="13.5703125" style="117" customWidth="1"/>
    <col min="10705" max="10705" width="12.7109375" style="117" customWidth="1"/>
    <col min="10706" max="10706" width="13.42578125" style="117" customWidth="1"/>
    <col min="10707" max="10707" width="13.140625" style="117" customWidth="1"/>
    <col min="10708" max="10708" width="14.7109375" style="117" customWidth="1"/>
    <col min="10709" max="10709" width="14.5703125" style="117" customWidth="1"/>
    <col min="10710" max="10710" width="13" style="117" customWidth="1"/>
    <col min="10711" max="10711" width="15" style="117" customWidth="1"/>
    <col min="10712" max="10713" width="12.140625" style="117" customWidth="1"/>
    <col min="10714" max="10714" width="12" style="117" customWidth="1"/>
    <col min="10715" max="10715" width="13.5703125" style="117" customWidth="1"/>
    <col min="10716" max="10716" width="14" style="117" customWidth="1"/>
    <col min="10717" max="10717" width="12.28515625" style="117" customWidth="1"/>
    <col min="10718" max="10718" width="14.140625" style="117" customWidth="1"/>
    <col min="10719" max="10719" width="13" style="117" customWidth="1"/>
    <col min="10720" max="10720" width="13.5703125" style="117" customWidth="1"/>
    <col min="10721" max="10721" width="12.42578125" style="117" customWidth="1"/>
    <col min="10722" max="10722" width="12.5703125" style="117" customWidth="1"/>
    <col min="10723" max="10723" width="11.7109375" style="117" customWidth="1"/>
    <col min="10724" max="10724" width="13.7109375" style="117" customWidth="1"/>
    <col min="10725" max="10725" width="13.28515625" style="117" customWidth="1"/>
    <col min="10726" max="10726" width="13.140625" style="117" customWidth="1"/>
    <col min="10727" max="10727" width="12" style="117" customWidth="1"/>
    <col min="10728" max="10728" width="12.140625" style="117" customWidth="1"/>
    <col min="10729" max="10729" width="12.28515625" style="117" customWidth="1"/>
    <col min="10730" max="10730" width="12.140625" style="117" customWidth="1"/>
    <col min="10731" max="10731" width="12.5703125" style="117" customWidth="1"/>
    <col min="10732" max="10948" width="9.140625" style="117"/>
    <col min="10949" max="10949" width="25.42578125" style="117" customWidth="1"/>
    <col min="10950" max="10950" width="56.28515625" style="117" customWidth="1"/>
    <col min="10951" max="10951" width="14" style="117" customWidth="1"/>
    <col min="10952" max="10953" width="14.5703125" style="117" customWidth="1"/>
    <col min="10954" max="10954" width="14.140625" style="117" customWidth="1"/>
    <col min="10955" max="10955" width="15.140625" style="117" customWidth="1"/>
    <col min="10956" max="10956" width="13.85546875" style="117" customWidth="1"/>
    <col min="10957" max="10958" width="14.7109375" style="117" customWidth="1"/>
    <col min="10959" max="10959" width="12.85546875" style="117" customWidth="1"/>
    <col min="10960" max="10960" width="13.5703125" style="117" customWidth="1"/>
    <col min="10961" max="10961" width="12.7109375" style="117" customWidth="1"/>
    <col min="10962" max="10962" width="13.42578125" style="117" customWidth="1"/>
    <col min="10963" max="10963" width="13.140625" style="117" customWidth="1"/>
    <col min="10964" max="10964" width="14.7109375" style="117" customWidth="1"/>
    <col min="10965" max="10965" width="14.5703125" style="117" customWidth="1"/>
    <col min="10966" max="10966" width="13" style="117" customWidth="1"/>
    <col min="10967" max="10967" width="15" style="117" customWidth="1"/>
    <col min="10968" max="10969" width="12.140625" style="117" customWidth="1"/>
    <col min="10970" max="10970" width="12" style="117" customWidth="1"/>
    <col min="10971" max="10971" width="13.5703125" style="117" customWidth="1"/>
    <col min="10972" max="10972" width="14" style="117" customWidth="1"/>
    <col min="10973" max="10973" width="12.28515625" style="117" customWidth="1"/>
    <col min="10974" max="10974" width="14.140625" style="117" customWidth="1"/>
    <col min="10975" max="10975" width="13" style="117" customWidth="1"/>
    <col min="10976" max="10976" width="13.5703125" style="117" customWidth="1"/>
    <col min="10977" max="10977" width="12.42578125" style="117" customWidth="1"/>
    <col min="10978" max="10978" width="12.5703125" style="117" customWidth="1"/>
    <col min="10979" max="10979" width="11.7109375" style="117" customWidth="1"/>
    <col min="10980" max="10980" width="13.7109375" style="117" customWidth="1"/>
    <col min="10981" max="10981" width="13.28515625" style="117" customWidth="1"/>
    <col min="10982" max="10982" width="13.140625" style="117" customWidth="1"/>
    <col min="10983" max="10983" width="12" style="117" customWidth="1"/>
    <col min="10984" max="10984" width="12.140625" style="117" customWidth="1"/>
    <col min="10985" max="10985" width="12.28515625" style="117" customWidth="1"/>
    <col min="10986" max="10986" width="12.140625" style="117" customWidth="1"/>
    <col min="10987" max="10987" width="12.5703125" style="117" customWidth="1"/>
    <col min="10988" max="11204" width="9.140625" style="117"/>
    <col min="11205" max="11205" width="25.42578125" style="117" customWidth="1"/>
    <col min="11206" max="11206" width="56.28515625" style="117" customWidth="1"/>
    <col min="11207" max="11207" width="14" style="117" customWidth="1"/>
    <col min="11208" max="11209" width="14.5703125" style="117" customWidth="1"/>
    <col min="11210" max="11210" width="14.140625" style="117" customWidth="1"/>
    <col min="11211" max="11211" width="15.140625" style="117" customWidth="1"/>
    <col min="11212" max="11212" width="13.85546875" style="117" customWidth="1"/>
    <col min="11213" max="11214" width="14.7109375" style="117" customWidth="1"/>
    <col min="11215" max="11215" width="12.85546875" style="117" customWidth="1"/>
    <col min="11216" max="11216" width="13.5703125" style="117" customWidth="1"/>
    <col min="11217" max="11217" width="12.7109375" style="117" customWidth="1"/>
    <col min="11218" max="11218" width="13.42578125" style="117" customWidth="1"/>
    <col min="11219" max="11219" width="13.140625" style="117" customWidth="1"/>
    <col min="11220" max="11220" width="14.7109375" style="117" customWidth="1"/>
    <col min="11221" max="11221" width="14.5703125" style="117" customWidth="1"/>
    <col min="11222" max="11222" width="13" style="117" customWidth="1"/>
    <col min="11223" max="11223" width="15" style="117" customWidth="1"/>
    <col min="11224" max="11225" width="12.140625" style="117" customWidth="1"/>
    <col min="11226" max="11226" width="12" style="117" customWidth="1"/>
    <col min="11227" max="11227" width="13.5703125" style="117" customWidth="1"/>
    <col min="11228" max="11228" width="14" style="117" customWidth="1"/>
    <col min="11229" max="11229" width="12.28515625" style="117" customWidth="1"/>
    <col min="11230" max="11230" width="14.140625" style="117" customWidth="1"/>
    <col min="11231" max="11231" width="13" style="117" customWidth="1"/>
    <col min="11232" max="11232" width="13.5703125" style="117" customWidth="1"/>
    <col min="11233" max="11233" width="12.42578125" style="117" customWidth="1"/>
    <col min="11234" max="11234" width="12.5703125" style="117" customWidth="1"/>
    <col min="11235" max="11235" width="11.7109375" style="117" customWidth="1"/>
    <col min="11236" max="11236" width="13.7109375" style="117" customWidth="1"/>
    <col min="11237" max="11237" width="13.28515625" style="117" customWidth="1"/>
    <col min="11238" max="11238" width="13.140625" style="117" customWidth="1"/>
    <col min="11239" max="11239" width="12" style="117" customWidth="1"/>
    <col min="11240" max="11240" width="12.140625" style="117" customWidth="1"/>
    <col min="11241" max="11241" width="12.28515625" style="117" customWidth="1"/>
    <col min="11242" max="11242" width="12.140625" style="117" customWidth="1"/>
    <col min="11243" max="11243" width="12.5703125" style="117" customWidth="1"/>
    <col min="11244" max="11460" width="9.140625" style="117"/>
    <col min="11461" max="11461" width="25.42578125" style="117" customWidth="1"/>
    <col min="11462" max="11462" width="56.28515625" style="117" customWidth="1"/>
    <col min="11463" max="11463" width="14" style="117" customWidth="1"/>
    <col min="11464" max="11465" width="14.5703125" style="117" customWidth="1"/>
    <col min="11466" max="11466" width="14.140625" style="117" customWidth="1"/>
    <col min="11467" max="11467" width="15.140625" style="117" customWidth="1"/>
    <col min="11468" max="11468" width="13.85546875" style="117" customWidth="1"/>
    <col min="11469" max="11470" width="14.7109375" style="117" customWidth="1"/>
    <col min="11471" max="11471" width="12.85546875" style="117" customWidth="1"/>
    <col min="11472" max="11472" width="13.5703125" style="117" customWidth="1"/>
    <col min="11473" max="11473" width="12.7109375" style="117" customWidth="1"/>
    <col min="11474" max="11474" width="13.42578125" style="117" customWidth="1"/>
    <col min="11475" max="11475" width="13.140625" style="117" customWidth="1"/>
    <col min="11476" max="11476" width="14.7109375" style="117" customWidth="1"/>
    <col min="11477" max="11477" width="14.5703125" style="117" customWidth="1"/>
    <col min="11478" max="11478" width="13" style="117" customWidth="1"/>
    <col min="11479" max="11479" width="15" style="117" customWidth="1"/>
    <col min="11480" max="11481" width="12.140625" style="117" customWidth="1"/>
    <col min="11482" max="11482" width="12" style="117" customWidth="1"/>
    <col min="11483" max="11483" width="13.5703125" style="117" customWidth="1"/>
    <col min="11484" max="11484" width="14" style="117" customWidth="1"/>
    <col min="11485" max="11485" width="12.28515625" style="117" customWidth="1"/>
    <col min="11486" max="11486" width="14.140625" style="117" customWidth="1"/>
    <col min="11487" max="11487" width="13" style="117" customWidth="1"/>
    <col min="11488" max="11488" width="13.5703125" style="117" customWidth="1"/>
    <col min="11489" max="11489" width="12.42578125" style="117" customWidth="1"/>
    <col min="11490" max="11490" width="12.5703125" style="117" customWidth="1"/>
    <col min="11491" max="11491" width="11.7109375" style="117" customWidth="1"/>
    <col min="11492" max="11492" width="13.7109375" style="117" customWidth="1"/>
    <col min="11493" max="11493" width="13.28515625" style="117" customWidth="1"/>
    <col min="11494" max="11494" width="13.140625" style="117" customWidth="1"/>
    <col min="11495" max="11495" width="12" style="117" customWidth="1"/>
    <col min="11496" max="11496" width="12.140625" style="117" customWidth="1"/>
    <col min="11497" max="11497" width="12.28515625" style="117" customWidth="1"/>
    <col min="11498" max="11498" width="12.140625" style="117" customWidth="1"/>
    <col min="11499" max="11499" width="12.5703125" style="117" customWidth="1"/>
    <col min="11500" max="11716" width="9.140625" style="117"/>
    <col min="11717" max="11717" width="25.42578125" style="117" customWidth="1"/>
    <col min="11718" max="11718" width="56.28515625" style="117" customWidth="1"/>
    <col min="11719" max="11719" width="14" style="117" customWidth="1"/>
    <col min="11720" max="11721" width="14.5703125" style="117" customWidth="1"/>
    <col min="11722" max="11722" width="14.140625" style="117" customWidth="1"/>
    <col min="11723" max="11723" width="15.140625" style="117" customWidth="1"/>
    <col min="11724" max="11724" width="13.85546875" style="117" customWidth="1"/>
    <col min="11725" max="11726" width="14.7109375" style="117" customWidth="1"/>
    <col min="11727" max="11727" width="12.85546875" style="117" customWidth="1"/>
    <col min="11728" max="11728" width="13.5703125" style="117" customWidth="1"/>
    <col min="11729" max="11729" width="12.7109375" style="117" customWidth="1"/>
    <col min="11730" max="11730" width="13.42578125" style="117" customWidth="1"/>
    <col min="11731" max="11731" width="13.140625" style="117" customWidth="1"/>
    <col min="11732" max="11732" width="14.7109375" style="117" customWidth="1"/>
    <col min="11733" max="11733" width="14.5703125" style="117" customWidth="1"/>
    <col min="11734" max="11734" width="13" style="117" customWidth="1"/>
    <col min="11735" max="11735" width="15" style="117" customWidth="1"/>
    <col min="11736" max="11737" width="12.140625" style="117" customWidth="1"/>
    <col min="11738" max="11738" width="12" style="117" customWidth="1"/>
    <col min="11739" max="11739" width="13.5703125" style="117" customWidth="1"/>
    <col min="11740" max="11740" width="14" style="117" customWidth="1"/>
    <col min="11741" max="11741" width="12.28515625" style="117" customWidth="1"/>
    <col min="11742" max="11742" width="14.140625" style="117" customWidth="1"/>
    <col min="11743" max="11743" width="13" style="117" customWidth="1"/>
    <col min="11744" max="11744" width="13.5703125" style="117" customWidth="1"/>
    <col min="11745" max="11745" width="12.42578125" style="117" customWidth="1"/>
    <col min="11746" max="11746" width="12.5703125" style="117" customWidth="1"/>
    <col min="11747" max="11747" width="11.7109375" style="117" customWidth="1"/>
    <col min="11748" max="11748" width="13.7109375" style="117" customWidth="1"/>
    <col min="11749" max="11749" width="13.28515625" style="117" customWidth="1"/>
    <col min="11750" max="11750" width="13.140625" style="117" customWidth="1"/>
    <col min="11751" max="11751" width="12" style="117" customWidth="1"/>
    <col min="11752" max="11752" width="12.140625" style="117" customWidth="1"/>
    <col min="11753" max="11753" width="12.28515625" style="117" customWidth="1"/>
    <col min="11754" max="11754" width="12.140625" style="117" customWidth="1"/>
    <col min="11755" max="11755" width="12.5703125" style="117" customWidth="1"/>
    <col min="11756" max="11972" width="9.140625" style="117"/>
    <col min="11973" max="11973" width="25.42578125" style="117" customWidth="1"/>
    <col min="11974" max="11974" width="56.28515625" style="117" customWidth="1"/>
    <col min="11975" max="11975" width="14" style="117" customWidth="1"/>
    <col min="11976" max="11977" width="14.5703125" style="117" customWidth="1"/>
    <col min="11978" max="11978" width="14.140625" style="117" customWidth="1"/>
    <col min="11979" max="11979" width="15.140625" style="117" customWidth="1"/>
    <col min="11980" max="11980" width="13.85546875" style="117" customWidth="1"/>
    <col min="11981" max="11982" width="14.7109375" style="117" customWidth="1"/>
    <col min="11983" max="11983" width="12.85546875" style="117" customWidth="1"/>
    <col min="11984" max="11984" width="13.5703125" style="117" customWidth="1"/>
    <col min="11985" max="11985" width="12.7109375" style="117" customWidth="1"/>
    <col min="11986" max="11986" width="13.42578125" style="117" customWidth="1"/>
    <col min="11987" max="11987" width="13.140625" style="117" customWidth="1"/>
    <col min="11988" max="11988" width="14.7109375" style="117" customWidth="1"/>
    <col min="11989" max="11989" width="14.5703125" style="117" customWidth="1"/>
    <col min="11990" max="11990" width="13" style="117" customWidth="1"/>
    <col min="11991" max="11991" width="15" style="117" customWidth="1"/>
    <col min="11992" max="11993" width="12.140625" style="117" customWidth="1"/>
    <col min="11994" max="11994" width="12" style="117" customWidth="1"/>
    <col min="11995" max="11995" width="13.5703125" style="117" customWidth="1"/>
    <col min="11996" max="11996" width="14" style="117" customWidth="1"/>
    <col min="11997" max="11997" width="12.28515625" style="117" customWidth="1"/>
    <col min="11998" max="11998" width="14.140625" style="117" customWidth="1"/>
    <col min="11999" max="11999" width="13" style="117" customWidth="1"/>
    <col min="12000" max="12000" width="13.5703125" style="117" customWidth="1"/>
    <col min="12001" max="12001" width="12.42578125" style="117" customWidth="1"/>
    <col min="12002" max="12002" width="12.5703125" style="117" customWidth="1"/>
    <col min="12003" max="12003" width="11.7109375" style="117" customWidth="1"/>
    <col min="12004" max="12004" width="13.7109375" style="117" customWidth="1"/>
    <col min="12005" max="12005" width="13.28515625" style="117" customWidth="1"/>
    <col min="12006" max="12006" width="13.140625" style="117" customWidth="1"/>
    <col min="12007" max="12007" width="12" style="117" customWidth="1"/>
    <col min="12008" max="12008" width="12.140625" style="117" customWidth="1"/>
    <col min="12009" max="12009" width="12.28515625" style="117" customWidth="1"/>
    <col min="12010" max="12010" width="12.140625" style="117" customWidth="1"/>
    <col min="12011" max="12011" width="12.5703125" style="117" customWidth="1"/>
    <col min="12012" max="12228" width="9.140625" style="117"/>
    <col min="12229" max="12229" width="25.42578125" style="117" customWidth="1"/>
    <col min="12230" max="12230" width="56.28515625" style="117" customWidth="1"/>
    <col min="12231" max="12231" width="14" style="117" customWidth="1"/>
    <col min="12232" max="12233" width="14.5703125" style="117" customWidth="1"/>
    <col min="12234" max="12234" width="14.140625" style="117" customWidth="1"/>
    <col min="12235" max="12235" width="15.140625" style="117" customWidth="1"/>
    <col min="12236" max="12236" width="13.85546875" style="117" customWidth="1"/>
    <col min="12237" max="12238" width="14.7109375" style="117" customWidth="1"/>
    <col min="12239" max="12239" width="12.85546875" style="117" customWidth="1"/>
    <col min="12240" max="12240" width="13.5703125" style="117" customWidth="1"/>
    <col min="12241" max="12241" width="12.7109375" style="117" customWidth="1"/>
    <col min="12242" max="12242" width="13.42578125" style="117" customWidth="1"/>
    <col min="12243" max="12243" width="13.140625" style="117" customWidth="1"/>
    <col min="12244" max="12244" width="14.7109375" style="117" customWidth="1"/>
    <col min="12245" max="12245" width="14.5703125" style="117" customWidth="1"/>
    <col min="12246" max="12246" width="13" style="117" customWidth="1"/>
    <col min="12247" max="12247" width="15" style="117" customWidth="1"/>
    <col min="12248" max="12249" width="12.140625" style="117" customWidth="1"/>
    <col min="12250" max="12250" width="12" style="117" customWidth="1"/>
    <col min="12251" max="12251" width="13.5703125" style="117" customWidth="1"/>
    <col min="12252" max="12252" width="14" style="117" customWidth="1"/>
    <col min="12253" max="12253" width="12.28515625" style="117" customWidth="1"/>
    <col min="12254" max="12254" width="14.140625" style="117" customWidth="1"/>
    <col min="12255" max="12255" width="13" style="117" customWidth="1"/>
    <col min="12256" max="12256" width="13.5703125" style="117" customWidth="1"/>
    <col min="12257" max="12257" width="12.42578125" style="117" customWidth="1"/>
    <col min="12258" max="12258" width="12.5703125" style="117" customWidth="1"/>
    <col min="12259" max="12259" width="11.7109375" style="117" customWidth="1"/>
    <col min="12260" max="12260" width="13.7109375" style="117" customWidth="1"/>
    <col min="12261" max="12261" width="13.28515625" style="117" customWidth="1"/>
    <col min="12262" max="12262" width="13.140625" style="117" customWidth="1"/>
    <col min="12263" max="12263" width="12" style="117" customWidth="1"/>
    <col min="12264" max="12264" width="12.140625" style="117" customWidth="1"/>
    <col min="12265" max="12265" width="12.28515625" style="117" customWidth="1"/>
    <col min="12266" max="12266" width="12.140625" style="117" customWidth="1"/>
    <col min="12267" max="12267" width="12.5703125" style="117" customWidth="1"/>
    <col min="12268" max="12484" width="9.140625" style="117"/>
    <col min="12485" max="12485" width="25.42578125" style="117" customWidth="1"/>
    <col min="12486" max="12486" width="56.28515625" style="117" customWidth="1"/>
    <col min="12487" max="12487" width="14" style="117" customWidth="1"/>
    <col min="12488" max="12489" width="14.5703125" style="117" customWidth="1"/>
    <col min="12490" max="12490" width="14.140625" style="117" customWidth="1"/>
    <col min="12491" max="12491" width="15.140625" style="117" customWidth="1"/>
    <col min="12492" max="12492" width="13.85546875" style="117" customWidth="1"/>
    <col min="12493" max="12494" width="14.7109375" style="117" customWidth="1"/>
    <col min="12495" max="12495" width="12.85546875" style="117" customWidth="1"/>
    <col min="12496" max="12496" width="13.5703125" style="117" customWidth="1"/>
    <col min="12497" max="12497" width="12.7109375" style="117" customWidth="1"/>
    <col min="12498" max="12498" width="13.42578125" style="117" customWidth="1"/>
    <col min="12499" max="12499" width="13.140625" style="117" customWidth="1"/>
    <col min="12500" max="12500" width="14.7109375" style="117" customWidth="1"/>
    <col min="12501" max="12501" width="14.5703125" style="117" customWidth="1"/>
    <col min="12502" max="12502" width="13" style="117" customWidth="1"/>
    <col min="12503" max="12503" width="15" style="117" customWidth="1"/>
    <col min="12504" max="12505" width="12.140625" style="117" customWidth="1"/>
    <col min="12506" max="12506" width="12" style="117" customWidth="1"/>
    <col min="12507" max="12507" width="13.5703125" style="117" customWidth="1"/>
    <col min="12508" max="12508" width="14" style="117" customWidth="1"/>
    <col min="12509" max="12509" width="12.28515625" style="117" customWidth="1"/>
    <col min="12510" max="12510" width="14.140625" style="117" customWidth="1"/>
    <col min="12511" max="12511" width="13" style="117" customWidth="1"/>
    <col min="12512" max="12512" width="13.5703125" style="117" customWidth="1"/>
    <col min="12513" max="12513" width="12.42578125" style="117" customWidth="1"/>
    <col min="12514" max="12514" width="12.5703125" style="117" customWidth="1"/>
    <col min="12515" max="12515" width="11.7109375" style="117" customWidth="1"/>
    <col min="12516" max="12516" width="13.7109375" style="117" customWidth="1"/>
    <col min="12517" max="12517" width="13.28515625" style="117" customWidth="1"/>
    <col min="12518" max="12518" width="13.140625" style="117" customWidth="1"/>
    <col min="12519" max="12519" width="12" style="117" customWidth="1"/>
    <col min="12520" max="12520" width="12.140625" style="117" customWidth="1"/>
    <col min="12521" max="12521" width="12.28515625" style="117" customWidth="1"/>
    <col min="12522" max="12522" width="12.140625" style="117" customWidth="1"/>
    <col min="12523" max="12523" width="12.5703125" style="117" customWidth="1"/>
    <col min="12524" max="12740" width="9.140625" style="117"/>
    <col min="12741" max="12741" width="25.42578125" style="117" customWidth="1"/>
    <col min="12742" max="12742" width="56.28515625" style="117" customWidth="1"/>
    <col min="12743" max="12743" width="14" style="117" customWidth="1"/>
    <col min="12744" max="12745" width="14.5703125" style="117" customWidth="1"/>
    <col min="12746" max="12746" width="14.140625" style="117" customWidth="1"/>
    <col min="12747" max="12747" width="15.140625" style="117" customWidth="1"/>
    <col min="12748" max="12748" width="13.85546875" style="117" customWidth="1"/>
    <col min="12749" max="12750" width="14.7109375" style="117" customWidth="1"/>
    <col min="12751" max="12751" width="12.85546875" style="117" customWidth="1"/>
    <col min="12752" max="12752" width="13.5703125" style="117" customWidth="1"/>
    <col min="12753" max="12753" width="12.7109375" style="117" customWidth="1"/>
    <col min="12754" max="12754" width="13.42578125" style="117" customWidth="1"/>
    <col min="12755" max="12755" width="13.140625" style="117" customWidth="1"/>
    <col min="12756" max="12756" width="14.7109375" style="117" customWidth="1"/>
    <col min="12757" max="12757" width="14.5703125" style="117" customWidth="1"/>
    <col min="12758" max="12758" width="13" style="117" customWidth="1"/>
    <col min="12759" max="12759" width="15" style="117" customWidth="1"/>
    <col min="12760" max="12761" width="12.140625" style="117" customWidth="1"/>
    <col min="12762" max="12762" width="12" style="117" customWidth="1"/>
    <col min="12763" max="12763" width="13.5703125" style="117" customWidth="1"/>
    <col min="12764" max="12764" width="14" style="117" customWidth="1"/>
    <col min="12765" max="12765" width="12.28515625" style="117" customWidth="1"/>
    <col min="12766" max="12766" width="14.140625" style="117" customWidth="1"/>
    <col min="12767" max="12767" width="13" style="117" customWidth="1"/>
    <col min="12768" max="12768" width="13.5703125" style="117" customWidth="1"/>
    <col min="12769" max="12769" width="12.42578125" style="117" customWidth="1"/>
    <col min="12770" max="12770" width="12.5703125" style="117" customWidth="1"/>
    <col min="12771" max="12771" width="11.7109375" style="117" customWidth="1"/>
    <col min="12772" max="12772" width="13.7109375" style="117" customWidth="1"/>
    <col min="12773" max="12773" width="13.28515625" style="117" customWidth="1"/>
    <col min="12774" max="12774" width="13.140625" style="117" customWidth="1"/>
    <col min="12775" max="12775" width="12" style="117" customWidth="1"/>
    <col min="12776" max="12776" width="12.140625" style="117" customWidth="1"/>
    <col min="12777" max="12777" width="12.28515625" style="117" customWidth="1"/>
    <col min="12778" max="12778" width="12.140625" style="117" customWidth="1"/>
    <col min="12779" max="12779" width="12.5703125" style="117" customWidth="1"/>
    <col min="12780" max="12996" width="9.140625" style="117"/>
    <col min="12997" max="12997" width="25.42578125" style="117" customWidth="1"/>
    <col min="12998" max="12998" width="56.28515625" style="117" customWidth="1"/>
    <col min="12999" max="12999" width="14" style="117" customWidth="1"/>
    <col min="13000" max="13001" width="14.5703125" style="117" customWidth="1"/>
    <col min="13002" max="13002" width="14.140625" style="117" customWidth="1"/>
    <col min="13003" max="13003" width="15.140625" style="117" customWidth="1"/>
    <col min="13004" max="13004" width="13.85546875" style="117" customWidth="1"/>
    <col min="13005" max="13006" width="14.7109375" style="117" customWidth="1"/>
    <col min="13007" max="13007" width="12.85546875" style="117" customWidth="1"/>
    <col min="13008" max="13008" width="13.5703125" style="117" customWidth="1"/>
    <col min="13009" max="13009" width="12.7109375" style="117" customWidth="1"/>
    <col min="13010" max="13010" width="13.42578125" style="117" customWidth="1"/>
    <col min="13011" max="13011" width="13.140625" style="117" customWidth="1"/>
    <col min="13012" max="13012" width="14.7109375" style="117" customWidth="1"/>
    <col min="13013" max="13013" width="14.5703125" style="117" customWidth="1"/>
    <col min="13014" max="13014" width="13" style="117" customWidth="1"/>
    <col min="13015" max="13015" width="15" style="117" customWidth="1"/>
    <col min="13016" max="13017" width="12.140625" style="117" customWidth="1"/>
    <col min="13018" max="13018" width="12" style="117" customWidth="1"/>
    <col min="13019" max="13019" width="13.5703125" style="117" customWidth="1"/>
    <col min="13020" max="13020" width="14" style="117" customWidth="1"/>
    <col min="13021" max="13021" width="12.28515625" style="117" customWidth="1"/>
    <col min="13022" max="13022" width="14.140625" style="117" customWidth="1"/>
    <col min="13023" max="13023" width="13" style="117" customWidth="1"/>
    <col min="13024" max="13024" width="13.5703125" style="117" customWidth="1"/>
    <col min="13025" max="13025" width="12.42578125" style="117" customWidth="1"/>
    <col min="13026" max="13026" width="12.5703125" style="117" customWidth="1"/>
    <col min="13027" max="13027" width="11.7109375" style="117" customWidth="1"/>
    <col min="13028" max="13028" width="13.7109375" style="117" customWidth="1"/>
    <col min="13029" max="13029" width="13.28515625" style="117" customWidth="1"/>
    <col min="13030" max="13030" width="13.140625" style="117" customWidth="1"/>
    <col min="13031" max="13031" width="12" style="117" customWidth="1"/>
    <col min="13032" max="13032" width="12.140625" style="117" customWidth="1"/>
    <col min="13033" max="13033" width="12.28515625" style="117" customWidth="1"/>
    <col min="13034" max="13034" width="12.140625" style="117" customWidth="1"/>
    <col min="13035" max="13035" width="12.5703125" style="117" customWidth="1"/>
    <col min="13036" max="13252" width="9.140625" style="117"/>
    <col min="13253" max="13253" width="25.42578125" style="117" customWidth="1"/>
    <col min="13254" max="13254" width="56.28515625" style="117" customWidth="1"/>
    <col min="13255" max="13255" width="14" style="117" customWidth="1"/>
    <col min="13256" max="13257" width="14.5703125" style="117" customWidth="1"/>
    <col min="13258" max="13258" width="14.140625" style="117" customWidth="1"/>
    <col min="13259" max="13259" width="15.140625" style="117" customWidth="1"/>
    <col min="13260" max="13260" width="13.85546875" style="117" customWidth="1"/>
    <col min="13261" max="13262" width="14.7109375" style="117" customWidth="1"/>
    <col min="13263" max="13263" width="12.85546875" style="117" customWidth="1"/>
    <col min="13264" max="13264" width="13.5703125" style="117" customWidth="1"/>
    <col min="13265" max="13265" width="12.7109375" style="117" customWidth="1"/>
    <col min="13266" max="13266" width="13.42578125" style="117" customWidth="1"/>
    <col min="13267" max="13267" width="13.140625" style="117" customWidth="1"/>
    <col min="13268" max="13268" width="14.7109375" style="117" customWidth="1"/>
    <col min="13269" max="13269" width="14.5703125" style="117" customWidth="1"/>
    <col min="13270" max="13270" width="13" style="117" customWidth="1"/>
    <col min="13271" max="13271" width="15" style="117" customWidth="1"/>
    <col min="13272" max="13273" width="12.140625" style="117" customWidth="1"/>
    <col min="13274" max="13274" width="12" style="117" customWidth="1"/>
    <col min="13275" max="13275" width="13.5703125" style="117" customWidth="1"/>
    <col min="13276" max="13276" width="14" style="117" customWidth="1"/>
    <col min="13277" max="13277" width="12.28515625" style="117" customWidth="1"/>
    <col min="13278" max="13278" width="14.140625" style="117" customWidth="1"/>
    <col min="13279" max="13279" width="13" style="117" customWidth="1"/>
    <col min="13280" max="13280" width="13.5703125" style="117" customWidth="1"/>
    <col min="13281" max="13281" width="12.42578125" style="117" customWidth="1"/>
    <col min="13282" max="13282" width="12.5703125" style="117" customWidth="1"/>
    <col min="13283" max="13283" width="11.7109375" style="117" customWidth="1"/>
    <col min="13284" max="13284" width="13.7109375" style="117" customWidth="1"/>
    <col min="13285" max="13285" width="13.28515625" style="117" customWidth="1"/>
    <col min="13286" max="13286" width="13.140625" style="117" customWidth="1"/>
    <col min="13287" max="13287" width="12" style="117" customWidth="1"/>
    <col min="13288" max="13288" width="12.140625" style="117" customWidth="1"/>
    <col min="13289" max="13289" width="12.28515625" style="117" customWidth="1"/>
    <col min="13290" max="13290" width="12.140625" style="117" customWidth="1"/>
    <col min="13291" max="13291" width="12.5703125" style="117" customWidth="1"/>
    <col min="13292" max="13508" width="9.140625" style="117"/>
    <col min="13509" max="13509" width="25.42578125" style="117" customWidth="1"/>
    <col min="13510" max="13510" width="56.28515625" style="117" customWidth="1"/>
    <col min="13511" max="13511" width="14" style="117" customWidth="1"/>
    <col min="13512" max="13513" width="14.5703125" style="117" customWidth="1"/>
    <col min="13514" max="13514" width="14.140625" style="117" customWidth="1"/>
    <col min="13515" max="13515" width="15.140625" style="117" customWidth="1"/>
    <col min="13516" max="13516" width="13.85546875" style="117" customWidth="1"/>
    <col min="13517" max="13518" width="14.7109375" style="117" customWidth="1"/>
    <col min="13519" max="13519" width="12.85546875" style="117" customWidth="1"/>
    <col min="13520" max="13520" width="13.5703125" style="117" customWidth="1"/>
    <col min="13521" max="13521" width="12.7109375" style="117" customWidth="1"/>
    <col min="13522" max="13522" width="13.42578125" style="117" customWidth="1"/>
    <col min="13523" max="13523" width="13.140625" style="117" customWidth="1"/>
    <col min="13524" max="13524" width="14.7109375" style="117" customWidth="1"/>
    <col min="13525" max="13525" width="14.5703125" style="117" customWidth="1"/>
    <col min="13526" max="13526" width="13" style="117" customWidth="1"/>
    <col min="13527" max="13527" width="15" style="117" customWidth="1"/>
    <col min="13528" max="13529" width="12.140625" style="117" customWidth="1"/>
    <col min="13530" max="13530" width="12" style="117" customWidth="1"/>
    <col min="13531" max="13531" width="13.5703125" style="117" customWidth="1"/>
    <col min="13532" max="13532" width="14" style="117" customWidth="1"/>
    <col min="13533" max="13533" width="12.28515625" style="117" customWidth="1"/>
    <col min="13534" max="13534" width="14.140625" style="117" customWidth="1"/>
    <col min="13535" max="13535" width="13" style="117" customWidth="1"/>
    <col min="13536" max="13536" width="13.5703125" style="117" customWidth="1"/>
    <col min="13537" max="13537" width="12.42578125" style="117" customWidth="1"/>
    <col min="13538" max="13538" width="12.5703125" style="117" customWidth="1"/>
    <col min="13539" max="13539" width="11.7109375" style="117" customWidth="1"/>
    <col min="13540" max="13540" width="13.7109375" style="117" customWidth="1"/>
    <col min="13541" max="13541" width="13.28515625" style="117" customWidth="1"/>
    <col min="13542" max="13542" width="13.140625" style="117" customWidth="1"/>
    <col min="13543" max="13543" width="12" style="117" customWidth="1"/>
    <col min="13544" max="13544" width="12.140625" style="117" customWidth="1"/>
    <col min="13545" max="13545" width="12.28515625" style="117" customWidth="1"/>
    <col min="13546" max="13546" width="12.140625" style="117" customWidth="1"/>
    <col min="13547" max="13547" width="12.5703125" style="117" customWidth="1"/>
    <col min="13548" max="13764" width="9.140625" style="117"/>
    <col min="13765" max="13765" width="25.42578125" style="117" customWidth="1"/>
    <col min="13766" max="13766" width="56.28515625" style="117" customWidth="1"/>
    <col min="13767" max="13767" width="14" style="117" customWidth="1"/>
    <col min="13768" max="13769" width="14.5703125" style="117" customWidth="1"/>
    <col min="13770" max="13770" width="14.140625" style="117" customWidth="1"/>
    <col min="13771" max="13771" width="15.140625" style="117" customWidth="1"/>
    <col min="13772" max="13772" width="13.85546875" style="117" customWidth="1"/>
    <col min="13773" max="13774" width="14.7109375" style="117" customWidth="1"/>
    <col min="13775" max="13775" width="12.85546875" style="117" customWidth="1"/>
    <col min="13776" max="13776" width="13.5703125" style="117" customWidth="1"/>
    <col min="13777" max="13777" width="12.7109375" style="117" customWidth="1"/>
    <col min="13778" max="13778" width="13.42578125" style="117" customWidth="1"/>
    <col min="13779" max="13779" width="13.140625" style="117" customWidth="1"/>
    <col min="13780" max="13780" width="14.7109375" style="117" customWidth="1"/>
    <col min="13781" max="13781" width="14.5703125" style="117" customWidth="1"/>
    <col min="13782" max="13782" width="13" style="117" customWidth="1"/>
    <col min="13783" max="13783" width="15" style="117" customWidth="1"/>
    <col min="13784" max="13785" width="12.140625" style="117" customWidth="1"/>
    <col min="13786" max="13786" width="12" style="117" customWidth="1"/>
    <col min="13787" max="13787" width="13.5703125" style="117" customWidth="1"/>
    <col min="13788" max="13788" width="14" style="117" customWidth="1"/>
    <col min="13789" max="13789" width="12.28515625" style="117" customWidth="1"/>
    <col min="13790" max="13790" width="14.140625" style="117" customWidth="1"/>
    <col min="13791" max="13791" width="13" style="117" customWidth="1"/>
    <col min="13792" max="13792" width="13.5703125" style="117" customWidth="1"/>
    <col min="13793" max="13793" width="12.42578125" style="117" customWidth="1"/>
    <col min="13794" max="13794" width="12.5703125" style="117" customWidth="1"/>
    <col min="13795" max="13795" width="11.7109375" style="117" customWidth="1"/>
    <col min="13796" max="13796" width="13.7109375" style="117" customWidth="1"/>
    <col min="13797" max="13797" width="13.28515625" style="117" customWidth="1"/>
    <col min="13798" max="13798" width="13.140625" style="117" customWidth="1"/>
    <col min="13799" max="13799" width="12" style="117" customWidth="1"/>
    <col min="13800" max="13800" width="12.140625" style="117" customWidth="1"/>
    <col min="13801" max="13801" width="12.28515625" style="117" customWidth="1"/>
    <col min="13802" max="13802" width="12.140625" style="117" customWidth="1"/>
    <col min="13803" max="13803" width="12.5703125" style="117" customWidth="1"/>
    <col min="13804" max="14020" width="9.140625" style="117"/>
    <col min="14021" max="14021" width="25.42578125" style="117" customWidth="1"/>
    <col min="14022" max="14022" width="56.28515625" style="117" customWidth="1"/>
    <col min="14023" max="14023" width="14" style="117" customWidth="1"/>
    <col min="14024" max="14025" width="14.5703125" style="117" customWidth="1"/>
    <col min="14026" max="14026" width="14.140625" style="117" customWidth="1"/>
    <col min="14027" max="14027" width="15.140625" style="117" customWidth="1"/>
    <col min="14028" max="14028" width="13.85546875" style="117" customWidth="1"/>
    <col min="14029" max="14030" width="14.7109375" style="117" customWidth="1"/>
    <col min="14031" max="14031" width="12.85546875" style="117" customWidth="1"/>
    <col min="14032" max="14032" width="13.5703125" style="117" customWidth="1"/>
    <col min="14033" max="14033" width="12.7109375" style="117" customWidth="1"/>
    <col min="14034" max="14034" width="13.42578125" style="117" customWidth="1"/>
    <col min="14035" max="14035" width="13.140625" style="117" customWidth="1"/>
    <col min="14036" max="14036" width="14.7109375" style="117" customWidth="1"/>
    <col min="14037" max="14037" width="14.5703125" style="117" customWidth="1"/>
    <col min="14038" max="14038" width="13" style="117" customWidth="1"/>
    <col min="14039" max="14039" width="15" style="117" customWidth="1"/>
    <col min="14040" max="14041" width="12.140625" style="117" customWidth="1"/>
    <col min="14042" max="14042" width="12" style="117" customWidth="1"/>
    <col min="14043" max="14043" width="13.5703125" style="117" customWidth="1"/>
    <col min="14044" max="14044" width="14" style="117" customWidth="1"/>
    <col min="14045" max="14045" width="12.28515625" style="117" customWidth="1"/>
    <col min="14046" max="14046" width="14.140625" style="117" customWidth="1"/>
    <col min="14047" max="14047" width="13" style="117" customWidth="1"/>
    <col min="14048" max="14048" width="13.5703125" style="117" customWidth="1"/>
    <col min="14049" max="14049" width="12.42578125" style="117" customWidth="1"/>
    <col min="14050" max="14050" width="12.5703125" style="117" customWidth="1"/>
    <col min="14051" max="14051" width="11.7109375" style="117" customWidth="1"/>
    <col min="14052" max="14052" width="13.7109375" style="117" customWidth="1"/>
    <col min="14053" max="14053" width="13.28515625" style="117" customWidth="1"/>
    <col min="14054" max="14054" width="13.140625" style="117" customWidth="1"/>
    <col min="14055" max="14055" width="12" style="117" customWidth="1"/>
    <col min="14056" max="14056" width="12.140625" style="117" customWidth="1"/>
    <col min="14057" max="14057" width="12.28515625" style="117" customWidth="1"/>
    <col min="14058" max="14058" width="12.140625" style="117" customWidth="1"/>
    <col min="14059" max="14059" width="12.5703125" style="117" customWidth="1"/>
    <col min="14060" max="14276" width="9.140625" style="117"/>
    <col min="14277" max="14277" width="25.42578125" style="117" customWidth="1"/>
    <col min="14278" max="14278" width="56.28515625" style="117" customWidth="1"/>
    <col min="14279" max="14279" width="14" style="117" customWidth="1"/>
    <col min="14280" max="14281" width="14.5703125" style="117" customWidth="1"/>
    <col min="14282" max="14282" width="14.140625" style="117" customWidth="1"/>
    <col min="14283" max="14283" width="15.140625" style="117" customWidth="1"/>
    <col min="14284" max="14284" width="13.85546875" style="117" customWidth="1"/>
    <col min="14285" max="14286" width="14.7109375" style="117" customWidth="1"/>
    <col min="14287" max="14287" width="12.85546875" style="117" customWidth="1"/>
    <col min="14288" max="14288" width="13.5703125" style="117" customWidth="1"/>
    <col min="14289" max="14289" width="12.7109375" style="117" customWidth="1"/>
    <col min="14290" max="14290" width="13.42578125" style="117" customWidth="1"/>
    <col min="14291" max="14291" width="13.140625" style="117" customWidth="1"/>
    <col min="14292" max="14292" width="14.7109375" style="117" customWidth="1"/>
    <col min="14293" max="14293" width="14.5703125" style="117" customWidth="1"/>
    <col min="14294" max="14294" width="13" style="117" customWidth="1"/>
    <col min="14295" max="14295" width="15" style="117" customWidth="1"/>
    <col min="14296" max="14297" width="12.140625" style="117" customWidth="1"/>
    <col min="14298" max="14298" width="12" style="117" customWidth="1"/>
    <col min="14299" max="14299" width="13.5703125" style="117" customWidth="1"/>
    <col min="14300" max="14300" width="14" style="117" customWidth="1"/>
    <col min="14301" max="14301" width="12.28515625" style="117" customWidth="1"/>
    <col min="14302" max="14302" width="14.140625" style="117" customWidth="1"/>
    <col min="14303" max="14303" width="13" style="117" customWidth="1"/>
    <col min="14304" max="14304" width="13.5703125" style="117" customWidth="1"/>
    <col min="14305" max="14305" width="12.42578125" style="117" customWidth="1"/>
    <col min="14306" max="14306" width="12.5703125" style="117" customWidth="1"/>
    <col min="14307" max="14307" width="11.7109375" style="117" customWidth="1"/>
    <col min="14308" max="14308" width="13.7109375" style="117" customWidth="1"/>
    <col min="14309" max="14309" width="13.28515625" style="117" customWidth="1"/>
    <col min="14310" max="14310" width="13.140625" style="117" customWidth="1"/>
    <col min="14311" max="14311" width="12" style="117" customWidth="1"/>
    <col min="14312" max="14312" width="12.140625" style="117" customWidth="1"/>
    <col min="14313" max="14313" width="12.28515625" style="117" customWidth="1"/>
    <col min="14314" max="14314" width="12.140625" style="117" customWidth="1"/>
    <col min="14315" max="14315" width="12.5703125" style="117" customWidth="1"/>
    <col min="14316" max="14532" width="9.140625" style="117"/>
    <col min="14533" max="14533" width="25.42578125" style="117" customWidth="1"/>
    <col min="14534" max="14534" width="56.28515625" style="117" customWidth="1"/>
    <col min="14535" max="14535" width="14" style="117" customWidth="1"/>
    <col min="14536" max="14537" width="14.5703125" style="117" customWidth="1"/>
    <col min="14538" max="14538" width="14.140625" style="117" customWidth="1"/>
    <col min="14539" max="14539" width="15.140625" style="117" customWidth="1"/>
    <col min="14540" max="14540" width="13.85546875" style="117" customWidth="1"/>
    <col min="14541" max="14542" width="14.7109375" style="117" customWidth="1"/>
    <col min="14543" max="14543" width="12.85546875" style="117" customWidth="1"/>
    <col min="14544" max="14544" width="13.5703125" style="117" customWidth="1"/>
    <col min="14545" max="14545" width="12.7109375" style="117" customWidth="1"/>
    <col min="14546" max="14546" width="13.42578125" style="117" customWidth="1"/>
    <col min="14547" max="14547" width="13.140625" style="117" customWidth="1"/>
    <col min="14548" max="14548" width="14.7109375" style="117" customWidth="1"/>
    <col min="14549" max="14549" width="14.5703125" style="117" customWidth="1"/>
    <col min="14550" max="14550" width="13" style="117" customWidth="1"/>
    <col min="14551" max="14551" width="15" style="117" customWidth="1"/>
    <col min="14552" max="14553" width="12.140625" style="117" customWidth="1"/>
    <col min="14554" max="14554" width="12" style="117" customWidth="1"/>
    <col min="14555" max="14555" width="13.5703125" style="117" customWidth="1"/>
    <col min="14556" max="14556" width="14" style="117" customWidth="1"/>
    <col min="14557" max="14557" width="12.28515625" style="117" customWidth="1"/>
    <col min="14558" max="14558" width="14.140625" style="117" customWidth="1"/>
    <col min="14559" max="14559" width="13" style="117" customWidth="1"/>
    <col min="14560" max="14560" width="13.5703125" style="117" customWidth="1"/>
    <col min="14561" max="14561" width="12.42578125" style="117" customWidth="1"/>
    <col min="14562" max="14562" width="12.5703125" style="117" customWidth="1"/>
    <col min="14563" max="14563" width="11.7109375" style="117" customWidth="1"/>
    <col min="14564" max="14564" width="13.7109375" style="117" customWidth="1"/>
    <col min="14565" max="14565" width="13.28515625" style="117" customWidth="1"/>
    <col min="14566" max="14566" width="13.140625" style="117" customWidth="1"/>
    <col min="14567" max="14567" width="12" style="117" customWidth="1"/>
    <col min="14568" max="14568" width="12.140625" style="117" customWidth="1"/>
    <col min="14569" max="14569" width="12.28515625" style="117" customWidth="1"/>
    <col min="14570" max="14570" width="12.140625" style="117" customWidth="1"/>
    <col min="14571" max="14571" width="12.5703125" style="117" customWidth="1"/>
    <col min="14572" max="14788" width="9.140625" style="117"/>
    <col min="14789" max="14789" width="25.42578125" style="117" customWidth="1"/>
    <col min="14790" max="14790" width="56.28515625" style="117" customWidth="1"/>
    <col min="14791" max="14791" width="14" style="117" customWidth="1"/>
    <col min="14792" max="14793" width="14.5703125" style="117" customWidth="1"/>
    <col min="14794" max="14794" width="14.140625" style="117" customWidth="1"/>
    <col min="14795" max="14795" width="15.140625" style="117" customWidth="1"/>
    <col min="14796" max="14796" width="13.85546875" style="117" customWidth="1"/>
    <col min="14797" max="14798" width="14.7109375" style="117" customWidth="1"/>
    <col min="14799" max="14799" width="12.85546875" style="117" customWidth="1"/>
    <col min="14800" max="14800" width="13.5703125" style="117" customWidth="1"/>
    <col min="14801" max="14801" width="12.7109375" style="117" customWidth="1"/>
    <col min="14802" max="14802" width="13.42578125" style="117" customWidth="1"/>
    <col min="14803" max="14803" width="13.140625" style="117" customWidth="1"/>
    <col min="14804" max="14804" width="14.7109375" style="117" customWidth="1"/>
    <col min="14805" max="14805" width="14.5703125" style="117" customWidth="1"/>
    <col min="14806" max="14806" width="13" style="117" customWidth="1"/>
    <col min="14807" max="14807" width="15" style="117" customWidth="1"/>
    <col min="14808" max="14809" width="12.140625" style="117" customWidth="1"/>
    <col min="14810" max="14810" width="12" style="117" customWidth="1"/>
    <col min="14811" max="14811" width="13.5703125" style="117" customWidth="1"/>
    <col min="14812" max="14812" width="14" style="117" customWidth="1"/>
    <col min="14813" max="14813" width="12.28515625" style="117" customWidth="1"/>
    <col min="14814" max="14814" width="14.140625" style="117" customWidth="1"/>
    <col min="14815" max="14815" width="13" style="117" customWidth="1"/>
    <col min="14816" max="14816" width="13.5703125" style="117" customWidth="1"/>
    <col min="14817" max="14817" width="12.42578125" style="117" customWidth="1"/>
    <col min="14818" max="14818" width="12.5703125" style="117" customWidth="1"/>
    <col min="14819" max="14819" width="11.7109375" style="117" customWidth="1"/>
    <col min="14820" max="14820" width="13.7109375" style="117" customWidth="1"/>
    <col min="14821" max="14821" width="13.28515625" style="117" customWidth="1"/>
    <col min="14822" max="14822" width="13.140625" style="117" customWidth="1"/>
    <col min="14823" max="14823" width="12" style="117" customWidth="1"/>
    <col min="14824" max="14824" width="12.140625" style="117" customWidth="1"/>
    <col min="14825" max="14825" width="12.28515625" style="117" customWidth="1"/>
    <col min="14826" max="14826" width="12.140625" style="117" customWidth="1"/>
    <col min="14827" max="14827" width="12.5703125" style="117" customWidth="1"/>
    <col min="14828" max="15044" width="9.140625" style="117"/>
    <col min="15045" max="15045" width="25.42578125" style="117" customWidth="1"/>
    <col min="15046" max="15046" width="56.28515625" style="117" customWidth="1"/>
    <col min="15047" max="15047" width="14" style="117" customWidth="1"/>
    <col min="15048" max="15049" width="14.5703125" style="117" customWidth="1"/>
    <col min="15050" max="15050" width="14.140625" style="117" customWidth="1"/>
    <col min="15051" max="15051" width="15.140625" style="117" customWidth="1"/>
    <col min="15052" max="15052" width="13.85546875" style="117" customWidth="1"/>
    <col min="15053" max="15054" width="14.7109375" style="117" customWidth="1"/>
    <col min="15055" max="15055" width="12.85546875" style="117" customWidth="1"/>
    <col min="15056" max="15056" width="13.5703125" style="117" customWidth="1"/>
    <col min="15057" max="15057" width="12.7109375" style="117" customWidth="1"/>
    <col min="15058" max="15058" width="13.42578125" style="117" customWidth="1"/>
    <col min="15059" max="15059" width="13.140625" style="117" customWidth="1"/>
    <col min="15060" max="15060" width="14.7109375" style="117" customWidth="1"/>
    <col min="15061" max="15061" width="14.5703125" style="117" customWidth="1"/>
    <col min="15062" max="15062" width="13" style="117" customWidth="1"/>
    <col min="15063" max="15063" width="15" style="117" customWidth="1"/>
    <col min="15064" max="15065" width="12.140625" style="117" customWidth="1"/>
    <col min="15066" max="15066" width="12" style="117" customWidth="1"/>
    <col min="15067" max="15067" width="13.5703125" style="117" customWidth="1"/>
    <col min="15068" max="15068" width="14" style="117" customWidth="1"/>
    <col min="15069" max="15069" width="12.28515625" style="117" customWidth="1"/>
    <col min="15070" max="15070" width="14.140625" style="117" customWidth="1"/>
    <col min="15071" max="15071" width="13" style="117" customWidth="1"/>
    <col min="15072" max="15072" width="13.5703125" style="117" customWidth="1"/>
    <col min="15073" max="15073" width="12.42578125" style="117" customWidth="1"/>
    <col min="15074" max="15074" width="12.5703125" style="117" customWidth="1"/>
    <col min="15075" max="15075" width="11.7109375" style="117" customWidth="1"/>
    <col min="15076" max="15076" width="13.7109375" style="117" customWidth="1"/>
    <col min="15077" max="15077" width="13.28515625" style="117" customWidth="1"/>
    <col min="15078" max="15078" width="13.140625" style="117" customWidth="1"/>
    <col min="15079" max="15079" width="12" style="117" customWidth="1"/>
    <col min="15080" max="15080" width="12.140625" style="117" customWidth="1"/>
    <col min="15081" max="15081" width="12.28515625" style="117" customWidth="1"/>
    <col min="15082" max="15082" width="12.140625" style="117" customWidth="1"/>
    <col min="15083" max="15083" width="12.5703125" style="117" customWidth="1"/>
    <col min="15084" max="15300" width="9.140625" style="117"/>
    <col min="15301" max="15301" width="25.42578125" style="117" customWidth="1"/>
    <col min="15302" max="15302" width="56.28515625" style="117" customWidth="1"/>
    <col min="15303" max="15303" width="14" style="117" customWidth="1"/>
    <col min="15304" max="15305" width="14.5703125" style="117" customWidth="1"/>
    <col min="15306" max="15306" width="14.140625" style="117" customWidth="1"/>
    <col min="15307" max="15307" width="15.140625" style="117" customWidth="1"/>
    <col min="15308" max="15308" width="13.85546875" style="117" customWidth="1"/>
    <col min="15309" max="15310" width="14.7109375" style="117" customWidth="1"/>
    <col min="15311" max="15311" width="12.85546875" style="117" customWidth="1"/>
    <col min="15312" max="15312" width="13.5703125" style="117" customWidth="1"/>
    <col min="15313" max="15313" width="12.7109375" style="117" customWidth="1"/>
    <col min="15314" max="15314" width="13.42578125" style="117" customWidth="1"/>
    <col min="15315" max="15315" width="13.140625" style="117" customWidth="1"/>
    <col min="15316" max="15316" width="14.7109375" style="117" customWidth="1"/>
    <col min="15317" max="15317" width="14.5703125" style="117" customWidth="1"/>
    <col min="15318" max="15318" width="13" style="117" customWidth="1"/>
    <col min="15319" max="15319" width="15" style="117" customWidth="1"/>
    <col min="15320" max="15321" width="12.140625" style="117" customWidth="1"/>
    <col min="15322" max="15322" width="12" style="117" customWidth="1"/>
    <col min="15323" max="15323" width="13.5703125" style="117" customWidth="1"/>
    <col min="15324" max="15324" width="14" style="117" customWidth="1"/>
    <col min="15325" max="15325" width="12.28515625" style="117" customWidth="1"/>
    <col min="15326" max="15326" width="14.140625" style="117" customWidth="1"/>
    <col min="15327" max="15327" width="13" style="117" customWidth="1"/>
    <col min="15328" max="15328" width="13.5703125" style="117" customWidth="1"/>
    <col min="15329" max="15329" width="12.42578125" style="117" customWidth="1"/>
    <col min="15330" max="15330" width="12.5703125" style="117" customWidth="1"/>
    <col min="15331" max="15331" width="11.7109375" style="117" customWidth="1"/>
    <col min="15332" max="15332" width="13.7109375" style="117" customWidth="1"/>
    <col min="15333" max="15333" width="13.28515625" style="117" customWidth="1"/>
    <col min="15334" max="15334" width="13.140625" style="117" customWidth="1"/>
    <col min="15335" max="15335" width="12" style="117" customWidth="1"/>
    <col min="15336" max="15336" width="12.140625" style="117" customWidth="1"/>
    <col min="15337" max="15337" width="12.28515625" style="117" customWidth="1"/>
    <col min="15338" max="15338" width="12.140625" style="117" customWidth="1"/>
    <col min="15339" max="15339" width="12.5703125" style="117" customWidth="1"/>
    <col min="15340" max="15556" width="9.140625" style="117"/>
    <col min="15557" max="15557" width="25.42578125" style="117" customWidth="1"/>
    <col min="15558" max="15558" width="56.28515625" style="117" customWidth="1"/>
    <col min="15559" max="15559" width="14" style="117" customWidth="1"/>
    <col min="15560" max="15561" width="14.5703125" style="117" customWidth="1"/>
    <col min="15562" max="15562" width="14.140625" style="117" customWidth="1"/>
    <col min="15563" max="15563" width="15.140625" style="117" customWidth="1"/>
    <col min="15564" max="15564" width="13.85546875" style="117" customWidth="1"/>
    <col min="15565" max="15566" width="14.7109375" style="117" customWidth="1"/>
    <col min="15567" max="15567" width="12.85546875" style="117" customWidth="1"/>
    <col min="15568" max="15568" width="13.5703125" style="117" customWidth="1"/>
    <col min="15569" max="15569" width="12.7109375" style="117" customWidth="1"/>
    <col min="15570" max="15570" width="13.42578125" style="117" customWidth="1"/>
    <col min="15571" max="15571" width="13.140625" style="117" customWidth="1"/>
    <col min="15572" max="15572" width="14.7109375" style="117" customWidth="1"/>
    <col min="15573" max="15573" width="14.5703125" style="117" customWidth="1"/>
    <col min="15574" max="15574" width="13" style="117" customWidth="1"/>
    <col min="15575" max="15575" width="15" style="117" customWidth="1"/>
    <col min="15576" max="15577" width="12.140625" style="117" customWidth="1"/>
    <col min="15578" max="15578" width="12" style="117" customWidth="1"/>
    <col min="15579" max="15579" width="13.5703125" style="117" customWidth="1"/>
    <col min="15580" max="15580" width="14" style="117" customWidth="1"/>
    <col min="15581" max="15581" width="12.28515625" style="117" customWidth="1"/>
    <col min="15582" max="15582" width="14.140625" style="117" customWidth="1"/>
    <col min="15583" max="15583" width="13" style="117" customWidth="1"/>
    <col min="15584" max="15584" width="13.5703125" style="117" customWidth="1"/>
    <col min="15585" max="15585" width="12.42578125" style="117" customWidth="1"/>
    <col min="15586" max="15586" width="12.5703125" style="117" customWidth="1"/>
    <col min="15587" max="15587" width="11.7109375" style="117" customWidth="1"/>
    <col min="15588" max="15588" width="13.7109375" style="117" customWidth="1"/>
    <col min="15589" max="15589" width="13.28515625" style="117" customWidth="1"/>
    <col min="15590" max="15590" width="13.140625" style="117" customWidth="1"/>
    <col min="15591" max="15591" width="12" style="117" customWidth="1"/>
    <col min="15592" max="15592" width="12.140625" style="117" customWidth="1"/>
    <col min="15593" max="15593" width="12.28515625" style="117" customWidth="1"/>
    <col min="15594" max="15594" width="12.140625" style="117" customWidth="1"/>
    <col min="15595" max="15595" width="12.5703125" style="117" customWidth="1"/>
    <col min="15596" max="15812" width="9.140625" style="117"/>
    <col min="15813" max="15813" width="25.42578125" style="117" customWidth="1"/>
    <col min="15814" max="15814" width="56.28515625" style="117" customWidth="1"/>
    <col min="15815" max="15815" width="14" style="117" customWidth="1"/>
    <col min="15816" max="15817" width="14.5703125" style="117" customWidth="1"/>
    <col min="15818" max="15818" width="14.140625" style="117" customWidth="1"/>
    <col min="15819" max="15819" width="15.140625" style="117" customWidth="1"/>
    <col min="15820" max="15820" width="13.85546875" style="117" customWidth="1"/>
    <col min="15821" max="15822" width="14.7109375" style="117" customWidth="1"/>
    <col min="15823" max="15823" width="12.85546875" style="117" customWidth="1"/>
    <col min="15824" max="15824" width="13.5703125" style="117" customWidth="1"/>
    <col min="15825" max="15825" width="12.7109375" style="117" customWidth="1"/>
    <col min="15826" max="15826" width="13.42578125" style="117" customWidth="1"/>
    <col min="15827" max="15827" width="13.140625" style="117" customWidth="1"/>
    <col min="15828" max="15828" width="14.7109375" style="117" customWidth="1"/>
    <col min="15829" max="15829" width="14.5703125" style="117" customWidth="1"/>
    <col min="15830" max="15830" width="13" style="117" customWidth="1"/>
    <col min="15831" max="15831" width="15" style="117" customWidth="1"/>
    <col min="15832" max="15833" width="12.140625" style="117" customWidth="1"/>
    <col min="15834" max="15834" width="12" style="117" customWidth="1"/>
    <col min="15835" max="15835" width="13.5703125" style="117" customWidth="1"/>
    <col min="15836" max="15836" width="14" style="117" customWidth="1"/>
    <col min="15837" max="15837" width="12.28515625" style="117" customWidth="1"/>
    <col min="15838" max="15838" width="14.140625" style="117" customWidth="1"/>
    <col min="15839" max="15839" width="13" style="117" customWidth="1"/>
    <col min="15840" max="15840" width="13.5703125" style="117" customWidth="1"/>
    <col min="15841" max="15841" width="12.42578125" style="117" customWidth="1"/>
    <col min="15842" max="15842" width="12.5703125" style="117" customWidth="1"/>
    <col min="15843" max="15843" width="11.7109375" style="117" customWidth="1"/>
    <col min="15844" max="15844" width="13.7109375" style="117" customWidth="1"/>
    <col min="15845" max="15845" width="13.28515625" style="117" customWidth="1"/>
    <col min="15846" max="15846" width="13.140625" style="117" customWidth="1"/>
    <col min="15847" max="15847" width="12" style="117" customWidth="1"/>
    <col min="15848" max="15848" width="12.140625" style="117" customWidth="1"/>
    <col min="15849" max="15849" width="12.28515625" style="117" customWidth="1"/>
    <col min="15850" max="15850" width="12.140625" style="117" customWidth="1"/>
    <col min="15851" max="15851" width="12.5703125" style="117" customWidth="1"/>
    <col min="15852" max="16068" width="9.140625" style="117"/>
    <col min="16069" max="16069" width="25.42578125" style="117" customWidth="1"/>
    <col min="16070" max="16070" width="56.28515625" style="117" customWidth="1"/>
    <col min="16071" max="16071" width="14" style="117" customWidth="1"/>
    <col min="16072" max="16073" width="14.5703125" style="117" customWidth="1"/>
    <col min="16074" max="16074" width="14.140625" style="117" customWidth="1"/>
    <col min="16075" max="16075" width="15.140625" style="117" customWidth="1"/>
    <col min="16076" max="16076" width="13.85546875" style="117" customWidth="1"/>
    <col min="16077" max="16078" width="14.7109375" style="117" customWidth="1"/>
    <col min="16079" max="16079" width="12.85546875" style="117" customWidth="1"/>
    <col min="16080" max="16080" width="13.5703125" style="117" customWidth="1"/>
    <col min="16081" max="16081" width="12.7109375" style="117" customWidth="1"/>
    <col min="16082" max="16082" width="13.42578125" style="117" customWidth="1"/>
    <col min="16083" max="16083" width="13.140625" style="117" customWidth="1"/>
    <col min="16084" max="16084" width="14.7109375" style="117" customWidth="1"/>
    <col min="16085" max="16085" width="14.5703125" style="117" customWidth="1"/>
    <col min="16086" max="16086" width="13" style="117" customWidth="1"/>
    <col min="16087" max="16087" width="15" style="117" customWidth="1"/>
    <col min="16088" max="16089" width="12.140625" style="117" customWidth="1"/>
    <col min="16090" max="16090" width="12" style="117" customWidth="1"/>
    <col min="16091" max="16091" width="13.5703125" style="117" customWidth="1"/>
    <col min="16092" max="16092" width="14" style="117" customWidth="1"/>
    <col min="16093" max="16093" width="12.28515625" style="117" customWidth="1"/>
    <col min="16094" max="16094" width="14.140625" style="117" customWidth="1"/>
    <col min="16095" max="16095" width="13" style="117" customWidth="1"/>
    <col min="16096" max="16096" width="13.5703125" style="117" customWidth="1"/>
    <col min="16097" max="16097" width="12.42578125" style="117" customWidth="1"/>
    <col min="16098" max="16098" width="12.5703125" style="117" customWidth="1"/>
    <col min="16099" max="16099" width="11.7109375" style="117" customWidth="1"/>
    <col min="16100" max="16100" width="13.7109375" style="117" customWidth="1"/>
    <col min="16101" max="16101" width="13.28515625" style="117" customWidth="1"/>
    <col min="16102" max="16102" width="13.140625" style="117" customWidth="1"/>
    <col min="16103" max="16103" width="12" style="117" customWidth="1"/>
    <col min="16104" max="16104" width="12.140625" style="117" customWidth="1"/>
    <col min="16105" max="16105" width="12.28515625" style="117" customWidth="1"/>
    <col min="16106" max="16106" width="12.140625" style="117" customWidth="1"/>
    <col min="16107" max="16107" width="12.5703125" style="117" customWidth="1"/>
    <col min="16108" max="16384" width="9.140625" style="117"/>
  </cols>
  <sheetData>
    <row r="1" spans="1:18" s="3" customFormat="1" ht="33" customHeight="1" x14ac:dyDescent="0.25">
      <c r="A1" s="170" t="s">
        <v>390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</row>
    <row r="2" spans="1:18" ht="6.75" customHeight="1" x14ac:dyDescent="0.25">
      <c r="A2" s="117" t="s">
        <v>3</v>
      </c>
      <c r="B2" s="118" t="s">
        <v>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R2" s="118"/>
    </row>
    <row r="3" spans="1:18" ht="51" customHeight="1" x14ac:dyDescent="0.25">
      <c r="A3" s="119" t="s">
        <v>4</v>
      </c>
      <c r="B3" s="119" t="s">
        <v>5</v>
      </c>
      <c r="C3" s="14" t="s">
        <v>316</v>
      </c>
      <c r="D3" s="157" t="s">
        <v>394</v>
      </c>
      <c r="F3" s="118"/>
      <c r="G3" s="118"/>
      <c r="H3" s="118"/>
      <c r="I3" s="118"/>
      <c r="J3" s="118"/>
      <c r="K3" s="118"/>
      <c r="L3" s="157" t="s">
        <v>313</v>
      </c>
      <c r="M3" s="157" t="s">
        <v>395</v>
      </c>
      <c r="N3" s="157" t="s">
        <v>393</v>
      </c>
      <c r="O3" s="14" t="s">
        <v>392</v>
      </c>
      <c r="P3" s="14" t="s">
        <v>396</v>
      </c>
      <c r="Q3" s="158" t="s">
        <v>391</v>
      </c>
      <c r="R3" s="14" t="s">
        <v>316</v>
      </c>
    </row>
    <row r="4" spans="1:18" s="123" customFormat="1" ht="15" customHeight="1" x14ac:dyDescent="0.25">
      <c r="A4" s="120" t="s">
        <v>19</v>
      </c>
      <c r="B4" s="121" t="s">
        <v>325</v>
      </c>
      <c r="C4" s="159">
        <f>C5+C11+C17+C26+C29+C35+C49+C59+C68+C55</f>
        <v>56788202.139999993</v>
      </c>
      <c r="D4" s="159">
        <f t="shared" ref="D4:R4" si="0">D5+D11+D17+D26+D29+D35+D49+D59+D68+D55</f>
        <v>53985000</v>
      </c>
      <c r="E4" s="159">
        <f t="shared" si="0"/>
        <v>-1452200</v>
      </c>
      <c r="F4" s="159">
        <f t="shared" si="0"/>
        <v>52532800</v>
      </c>
      <c r="G4" s="159">
        <f t="shared" si="0"/>
        <v>0</v>
      </c>
      <c r="H4" s="159">
        <f t="shared" si="0"/>
        <v>52532800</v>
      </c>
      <c r="I4" s="159">
        <f t="shared" si="0"/>
        <v>12600000</v>
      </c>
      <c r="J4" s="159">
        <f t="shared" si="0"/>
        <v>65132800</v>
      </c>
      <c r="K4" s="159">
        <f t="shared" si="0"/>
        <v>0</v>
      </c>
      <c r="L4" s="159">
        <f t="shared" si="0"/>
        <v>11147800</v>
      </c>
      <c r="M4" s="159">
        <f t="shared" si="0"/>
        <v>65132800</v>
      </c>
      <c r="N4" s="159">
        <f t="shared" si="0"/>
        <v>65132800</v>
      </c>
      <c r="O4" s="159">
        <f t="shared" si="0"/>
        <v>67411171.210000008</v>
      </c>
      <c r="P4" s="166">
        <f t="shared" ref="P4:P69" si="1">O4/N4*100</f>
        <v>103.49803971271005</v>
      </c>
      <c r="Q4" s="159">
        <f t="shared" ref="Q4" si="2">Q5+Q11+Q17+Q26+Q29+Q35+Q49+Q59+Q68+Q55</f>
        <v>10622969.070000004</v>
      </c>
      <c r="R4" s="122">
        <f t="shared" si="0"/>
        <v>0</v>
      </c>
    </row>
    <row r="5" spans="1:18" s="123" customFormat="1" ht="16.5" customHeight="1" x14ac:dyDescent="0.25">
      <c r="A5" s="120" t="s">
        <v>21</v>
      </c>
      <c r="B5" s="124" t="s">
        <v>22</v>
      </c>
      <c r="C5" s="159">
        <f>C6</f>
        <v>38592806.289999999</v>
      </c>
      <c r="D5" s="159">
        <f t="shared" ref="D5:Q5" si="3">D6</f>
        <v>35403200</v>
      </c>
      <c r="E5" s="159">
        <f t="shared" si="3"/>
        <v>0</v>
      </c>
      <c r="F5" s="159">
        <f t="shared" si="3"/>
        <v>35403200</v>
      </c>
      <c r="G5" s="159">
        <f t="shared" si="3"/>
        <v>0</v>
      </c>
      <c r="H5" s="159">
        <f t="shared" si="3"/>
        <v>35403200</v>
      </c>
      <c r="I5" s="159">
        <f t="shared" si="3"/>
        <v>0</v>
      </c>
      <c r="J5" s="159">
        <f t="shared" si="3"/>
        <v>35403200</v>
      </c>
      <c r="K5" s="159">
        <f t="shared" si="3"/>
        <v>626582</v>
      </c>
      <c r="L5" s="160">
        <f t="shared" ref="L5:L9" si="4">E5+G5+I5+K5</f>
        <v>626582</v>
      </c>
      <c r="M5" s="159">
        <f t="shared" si="3"/>
        <v>36029782</v>
      </c>
      <c r="N5" s="159">
        <f t="shared" si="3"/>
        <v>36029782</v>
      </c>
      <c r="O5" s="159">
        <f t="shared" si="3"/>
        <v>37802345.810000002</v>
      </c>
      <c r="P5" s="166">
        <f t="shared" si="1"/>
        <v>104.9197183874163</v>
      </c>
      <c r="Q5" s="159">
        <f t="shared" si="3"/>
        <v>-790460.47999999672</v>
      </c>
      <c r="R5" s="122">
        <f t="shared" ref="R5" si="5">R6</f>
        <v>0</v>
      </c>
    </row>
    <row r="6" spans="1:18" s="123" customFormat="1" ht="16.5" customHeight="1" x14ac:dyDescent="0.25">
      <c r="A6" s="125" t="s">
        <v>23</v>
      </c>
      <c r="B6" s="126" t="s">
        <v>24</v>
      </c>
      <c r="C6" s="160">
        <f t="shared" ref="C6" si="6">C7+C8+C9+C10</f>
        <v>38592806.289999999</v>
      </c>
      <c r="D6" s="160">
        <f t="shared" ref="D6:O6" si="7">D7+D8+D9+D10</f>
        <v>35403200</v>
      </c>
      <c r="E6" s="160">
        <f t="shared" si="7"/>
        <v>0</v>
      </c>
      <c r="F6" s="160">
        <f t="shared" si="7"/>
        <v>35403200</v>
      </c>
      <c r="G6" s="160">
        <f t="shared" si="7"/>
        <v>0</v>
      </c>
      <c r="H6" s="160">
        <f t="shared" si="7"/>
        <v>35403200</v>
      </c>
      <c r="I6" s="160">
        <f t="shared" si="7"/>
        <v>0</v>
      </c>
      <c r="J6" s="160">
        <f t="shared" si="7"/>
        <v>35403200</v>
      </c>
      <c r="K6" s="160">
        <f t="shared" si="7"/>
        <v>626582</v>
      </c>
      <c r="L6" s="160">
        <f t="shared" si="4"/>
        <v>626582</v>
      </c>
      <c r="M6" s="160">
        <f t="shared" si="7"/>
        <v>36029782</v>
      </c>
      <c r="N6" s="160">
        <f t="shared" ref="N6" si="8">N7+N8+N9+N10</f>
        <v>36029782</v>
      </c>
      <c r="O6" s="160">
        <f t="shared" si="7"/>
        <v>37802345.810000002</v>
      </c>
      <c r="P6" s="166">
        <f t="shared" si="1"/>
        <v>104.9197183874163</v>
      </c>
      <c r="Q6" s="167">
        <f t="shared" ref="Q6:Q69" si="9">O6-C6</f>
        <v>-790460.47999999672</v>
      </c>
      <c r="R6" s="127">
        <f t="shared" ref="R6" si="10">R7+R8+R9+R10</f>
        <v>0</v>
      </c>
    </row>
    <row r="7" spans="1:18" s="123" customFormat="1" ht="63" customHeight="1" x14ac:dyDescent="0.25">
      <c r="A7" s="125" t="s">
        <v>25</v>
      </c>
      <c r="B7" s="128" t="s">
        <v>26</v>
      </c>
      <c r="C7" s="156">
        <v>37903375.380000003</v>
      </c>
      <c r="D7" s="160">
        <v>34783200</v>
      </c>
      <c r="E7" s="160"/>
      <c r="F7" s="160">
        <f t="shared" ref="F7:F9" si="11">D7+E7</f>
        <v>34783200</v>
      </c>
      <c r="G7" s="160"/>
      <c r="H7" s="160">
        <f t="shared" ref="H7:H9" si="12">F7+G7</f>
        <v>34783200</v>
      </c>
      <c r="I7" s="160"/>
      <c r="J7" s="160">
        <f t="shared" ref="J7:J9" si="13">H7+I7</f>
        <v>34783200</v>
      </c>
      <c r="K7" s="160">
        <v>815082</v>
      </c>
      <c r="L7" s="160">
        <f t="shared" si="4"/>
        <v>815082</v>
      </c>
      <c r="M7" s="160">
        <f t="shared" ref="M7:M9" si="14">J7+K7</f>
        <v>35598282</v>
      </c>
      <c r="N7" s="160">
        <f>M7</f>
        <v>35598282</v>
      </c>
      <c r="O7" s="160">
        <v>37368985.090000004</v>
      </c>
      <c r="P7" s="166">
        <f t="shared" si="1"/>
        <v>104.97412512772387</v>
      </c>
      <c r="Q7" s="167">
        <f t="shared" si="9"/>
        <v>-534390.28999999911</v>
      </c>
      <c r="R7" s="128"/>
    </row>
    <row r="8" spans="1:18" s="123" customFormat="1" ht="84.75" customHeight="1" x14ac:dyDescent="0.25">
      <c r="A8" s="125" t="s">
        <v>27</v>
      </c>
      <c r="B8" s="129" t="s">
        <v>28</v>
      </c>
      <c r="C8" s="156">
        <v>300055.53999999998</v>
      </c>
      <c r="D8" s="160">
        <v>150000</v>
      </c>
      <c r="E8" s="160"/>
      <c r="F8" s="160">
        <f t="shared" si="11"/>
        <v>150000</v>
      </c>
      <c r="G8" s="160"/>
      <c r="H8" s="160">
        <f t="shared" si="12"/>
        <v>150000</v>
      </c>
      <c r="I8" s="160"/>
      <c r="J8" s="160">
        <f t="shared" si="13"/>
        <v>150000</v>
      </c>
      <c r="K8" s="160">
        <v>75000</v>
      </c>
      <c r="L8" s="160">
        <f t="shared" si="4"/>
        <v>75000</v>
      </c>
      <c r="M8" s="160">
        <f t="shared" si="14"/>
        <v>225000</v>
      </c>
      <c r="N8" s="160">
        <f t="shared" ref="N8:N71" si="15">M8</f>
        <v>225000</v>
      </c>
      <c r="O8" s="160">
        <v>226431.11</v>
      </c>
      <c r="P8" s="166">
        <f t="shared" si="1"/>
        <v>100.63604888888888</v>
      </c>
      <c r="Q8" s="167">
        <f t="shared" si="9"/>
        <v>-73624.429999999993</v>
      </c>
      <c r="R8" s="129"/>
    </row>
    <row r="9" spans="1:18" s="123" customFormat="1" ht="37.5" customHeight="1" x14ac:dyDescent="0.25">
      <c r="A9" s="125" t="s">
        <v>29</v>
      </c>
      <c r="B9" s="128" t="s">
        <v>30</v>
      </c>
      <c r="C9" s="156">
        <v>280561.23</v>
      </c>
      <c r="D9" s="160">
        <v>350000</v>
      </c>
      <c r="E9" s="160"/>
      <c r="F9" s="160">
        <f t="shared" si="11"/>
        <v>350000</v>
      </c>
      <c r="G9" s="160"/>
      <c r="H9" s="160">
        <f t="shared" si="12"/>
        <v>350000</v>
      </c>
      <c r="I9" s="160"/>
      <c r="J9" s="160">
        <f t="shared" si="13"/>
        <v>350000</v>
      </c>
      <c r="K9" s="160">
        <v>-164000</v>
      </c>
      <c r="L9" s="160">
        <f t="shared" si="4"/>
        <v>-164000</v>
      </c>
      <c r="M9" s="160">
        <f t="shared" si="14"/>
        <v>186000</v>
      </c>
      <c r="N9" s="160">
        <f t="shared" si="15"/>
        <v>186000</v>
      </c>
      <c r="O9" s="160">
        <v>186407.9</v>
      </c>
      <c r="P9" s="166">
        <f t="shared" si="1"/>
        <v>100.21930107526882</v>
      </c>
      <c r="Q9" s="167">
        <f t="shared" si="9"/>
        <v>-94153.329999999987</v>
      </c>
      <c r="R9" s="128"/>
    </row>
    <row r="10" spans="1:18" s="123" customFormat="1" ht="69.75" customHeight="1" x14ac:dyDescent="0.25">
      <c r="A10" s="125" t="s">
        <v>31</v>
      </c>
      <c r="B10" s="129" t="s">
        <v>32</v>
      </c>
      <c r="C10" s="156">
        <v>108814.14</v>
      </c>
      <c r="D10" s="160">
        <v>120000</v>
      </c>
      <c r="E10" s="160"/>
      <c r="F10" s="160">
        <f>D10+E10</f>
        <v>120000</v>
      </c>
      <c r="G10" s="160"/>
      <c r="H10" s="160">
        <f>F10+G10</f>
        <v>120000</v>
      </c>
      <c r="I10" s="160"/>
      <c r="J10" s="160">
        <f>H10+I10</f>
        <v>120000</v>
      </c>
      <c r="K10" s="160">
        <v>-99500</v>
      </c>
      <c r="L10" s="160">
        <f>E10+G10+I10+K10</f>
        <v>-99500</v>
      </c>
      <c r="M10" s="160">
        <f>J10+K10</f>
        <v>20500</v>
      </c>
      <c r="N10" s="160">
        <f t="shared" si="15"/>
        <v>20500</v>
      </c>
      <c r="O10" s="160">
        <v>20521.71</v>
      </c>
      <c r="P10" s="166">
        <f t="shared" si="1"/>
        <v>100.10590243902439</v>
      </c>
      <c r="Q10" s="167">
        <f t="shared" si="9"/>
        <v>-88292.43</v>
      </c>
      <c r="R10" s="129"/>
    </row>
    <row r="11" spans="1:18" s="123" customFormat="1" ht="23.25" customHeight="1" x14ac:dyDescent="0.25">
      <c r="A11" s="120" t="s">
        <v>33</v>
      </c>
      <c r="B11" s="124" t="s">
        <v>326</v>
      </c>
      <c r="C11" s="159">
        <f t="shared" ref="C11:O11" si="16">C12</f>
        <v>6158174.3700000001</v>
      </c>
      <c r="D11" s="159">
        <f t="shared" si="16"/>
        <v>6822400</v>
      </c>
      <c r="E11" s="159">
        <f t="shared" si="16"/>
        <v>-1452200</v>
      </c>
      <c r="F11" s="159">
        <f t="shared" si="16"/>
        <v>5370200</v>
      </c>
      <c r="G11" s="159">
        <f t="shared" si="16"/>
        <v>0</v>
      </c>
      <c r="H11" s="159">
        <f t="shared" si="16"/>
        <v>5370200</v>
      </c>
      <c r="I11" s="159">
        <f t="shared" si="16"/>
        <v>0</v>
      </c>
      <c r="J11" s="159">
        <f t="shared" si="16"/>
        <v>5370200</v>
      </c>
      <c r="K11" s="159">
        <f t="shared" si="16"/>
        <v>0</v>
      </c>
      <c r="L11" s="160">
        <f t="shared" ref="L11:L80" si="17">E11+G11+I11+K11</f>
        <v>-1452200</v>
      </c>
      <c r="M11" s="159">
        <f t="shared" si="16"/>
        <v>5370200</v>
      </c>
      <c r="N11" s="160">
        <f t="shared" si="15"/>
        <v>5370200</v>
      </c>
      <c r="O11" s="159">
        <f t="shared" si="16"/>
        <v>5768497.0300000003</v>
      </c>
      <c r="P11" s="166">
        <f t="shared" si="1"/>
        <v>107.41680067781461</v>
      </c>
      <c r="Q11" s="167">
        <f t="shared" si="9"/>
        <v>-389677.33999999985</v>
      </c>
      <c r="R11" s="122">
        <f t="shared" ref="R11" si="18">R12</f>
        <v>0</v>
      </c>
    </row>
    <row r="12" spans="1:18" s="123" customFormat="1" ht="23.25" customHeight="1" x14ac:dyDescent="0.25">
      <c r="A12" s="125" t="s">
        <v>35</v>
      </c>
      <c r="B12" s="129" t="s">
        <v>36</v>
      </c>
      <c r="C12" s="160">
        <f t="shared" ref="C12" si="19">C13+C14+C15+C16</f>
        <v>6158174.3700000001</v>
      </c>
      <c r="D12" s="160">
        <f t="shared" ref="D12:O12" si="20">D13+D14+D15+D16</f>
        <v>6822400</v>
      </c>
      <c r="E12" s="160">
        <f t="shared" si="20"/>
        <v>-1452200</v>
      </c>
      <c r="F12" s="160">
        <f t="shared" si="20"/>
        <v>5370200</v>
      </c>
      <c r="G12" s="160">
        <f t="shared" si="20"/>
        <v>0</v>
      </c>
      <c r="H12" s="160">
        <f t="shared" si="20"/>
        <v>5370200</v>
      </c>
      <c r="I12" s="160">
        <f t="shared" si="20"/>
        <v>0</v>
      </c>
      <c r="J12" s="160">
        <f t="shared" si="20"/>
        <v>5370200</v>
      </c>
      <c r="K12" s="160">
        <f t="shared" si="20"/>
        <v>0</v>
      </c>
      <c r="L12" s="160">
        <f t="shared" si="17"/>
        <v>-1452200</v>
      </c>
      <c r="M12" s="160">
        <f t="shared" si="20"/>
        <v>5370200</v>
      </c>
      <c r="N12" s="160">
        <f t="shared" si="15"/>
        <v>5370200</v>
      </c>
      <c r="O12" s="160">
        <f t="shared" si="20"/>
        <v>5768497.0300000003</v>
      </c>
      <c r="P12" s="166">
        <f t="shared" si="1"/>
        <v>107.41680067781461</v>
      </c>
      <c r="Q12" s="167">
        <f t="shared" si="9"/>
        <v>-389677.33999999985</v>
      </c>
      <c r="R12" s="127">
        <f t="shared" ref="R12" si="21">R13+R14+R15+R16</f>
        <v>0</v>
      </c>
    </row>
    <row r="13" spans="1:18" s="123" customFormat="1" ht="60" customHeight="1" x14ac:dyDescent="0.25">
      <c r="A13" s="125" t="s">
        <v>37</v>
      </c>
      <c r="B13" s="129" t="s">
        <v>38</v>
      </c>
      <c r="C13" s="156">
        <v>2105227.79</v>
      </c>
      <c r="D13" s="160">
        <v>2791330</v>
      </c>
      <c r="E13" s="160">
        <v>-957480</v>
      </c>
      <c r="F13" s="160">
        <f t="shared" ref="F13:F108" si="22">D13+E13</f>
        <v>1833850</v>
      </c>
      <c r="G13" s="160"/>
      <c r="H13" s="160">
        <f t="shared" ref="H13:H16" si="23">F13+G13</f>
        <v>1833850</v>
      </c>
      <c r="I13" s="160"/>
      <c r="J13" s="160">
        <f t="shared" ref="J13:J16" si="24">H13+I13</f>
        <v>1833850</v>
      </c>
      <c r="K13" s="160"/>
      <c r="L13" s="160">
        <f t="shared" si="17"/>
        <v>-957480</v>
      </c>
      <c r="M13" s="160">
        <f t="shared" ref="M13:M16" si="25">J13+K13</f>
        <v>1833850</v>
      </c>
      <c r="N13" s="160">
        <f t="shared" si="15"/>
        <v>1833850</v>
      </c>
      <c r="O13" s="160">
        <v>2370271.83</v>
      </c>
      <c r="P13" s="166">
        <f t="shared" si="1"/>
        <v>129.25112904545085</v>
      </c>
      <c r="Q13" s="167">
        <f t="shared" si="9"/>
        <v>265044.04000000004</v>
      </c>
      <c r="R13" s="129"/>
    </row>
    <row r="14" spans="1:18" s="123" customFormat="1" ht="72.75" customHeight="1" x14ac:dyDescent="0.25">
      <c r="A14" s="125" t="s">
        <v>39</v>
      </c>
      <c r="B14" s="129" t="s">
        <v>40</v>
      </c>
      <c r="C14" s="156">
        <v>32135.29</v>
      </c>
      <c r="D14" s="160">
        <v>30820</v>
      </c>
      <c r="E14" s="160">
        <v>-12550</v>
      </c>
      <c r="F14" s="160">
        <f t="shared" si="22"/>
        <v>18270</v>
      </c>
      <c r="G14" s="160"/>
      <c r="H14" s="160">
        <f t="shared" si="23"/>
        <v>18270</v>
      </c>
      <c r="I14" s="160"/>
      <c r="J14" s="160">
        <f t="shared" si="24"/>
        <v>18270</v>
      </c>
      <c r="K14" s="160"/>
      <c r="L14" s="160">
        <f t="shared" si="17"/>
        <v>-12550</v>
      </c>
      <c r="M14" s="160">
        <f t="shared" si="25"/>
        <v>18270</v>
      </c>
      <c r="N14" s="160">
        <f t="shared" si="15"/>
        <v>18270</v>
      </c>
      <c r="O14" s="160">
        <v>24062.21</v>
      </c>
      <c r="P14" s="166">
        <f t="shared" si="1"/>
        <v>131.70339354132457</v>
      </c>
      <c r="Q14" s="167">
        <f t="shared" si="9"/>
        <v>-8073.0800000000017</v>
      </c>
      <c r="R14" s="129"/>
    </row>
    <row r="15" spans="1:18" s="123" customFormat="1" ht="59.25" customHeight="1" x14ac:dyDescent="0.25">
      <c r="A15" s="125" t="s">
        <v>41</v>
      </c>
      <c r="B15" s="129" t="s">
        <v>42</v>
      </c>
      <c r="C15" s="156">
        <v>4332623.46</v>
      </c>
      <c r="D15" s="160">
        <v>4332760</v>
      </c>
      <c r="E15" s="160">
        <v>-447960</v>
      </c>
      <c r="F15" s="160">
        <f t="shared" si="22"/>
        <v>3884800</v>
      </c>
      <c r="G15" s="160"/>
      <c r="H15" s="160">
        <f t="shared" si="23"/>
        <v>3884800</v>
      </c>
      <c r="I15" s="160"/>
      <c r="J15" s="160">
        <f t="shared" si="24"/>
        <v>3884800</v>
      </c>
      <c r="K15" s="160"/>
      <c r="L15" s="160">
        <f t="shared" si="17"/>
        <v>-447960</v>
      </c>
      <c r="M15" s="160">
        <f t="shared" si="25"/>
        <v>3884800</v>
      </c>
      <c r="N15" s="160">
        <f t="shared" si="15"/>
        <v>3884800</v>
      </c>
      <c r="O15" s="160">
        <v>3833228.59</v>
      </c>
      <c r="P15" s="166">
        <f t="shared" si="1"/>
        <v>98.672482238467879</v>
      </c>
      <c r="Q15" s="167">
        <f t="shared" si="9"/>
        <v>-499394.87000000011</v>
      </c>
      <c r="R15" s="129"/>
    </row>
    <row r="16" spans="1:18" s="123" customFormat="1" ht="59.25" customHeight="1" x14ac:dyDescent="0.25">
      <c r="A16" s="125" t="s">
        <v>43</v>
      </c>
      <c r="B16" s="129" t="s">
        <v>44</v>
      </c>
      <c r="C16" s="156">
        <v>-311812.17</v>
      </c>
      <c r="D16" s="160">
        <v>-332510</v>
      </c>
      <c r="E16" s="160">
        <v>-34210</v>
      </c>
      <c r="F16" s="160">
        <f t="shared" si="22"/>
        <v>-366720</v>
      </c>
      <c r="G16" s="160"/>
      <c r="H16" s="160">
        <f t="shared" si="23"/>
        <v>-366720</v>
      </c>
      <c r="I16" s="160"/>
      <c r="J16" s="160">
        <f t="shared" si="24"/>
        <v>-366720</v>
      </c>
      <c r="K16" s="160"/>
      <c r="L16" s="160">
        <f t="shared" si="17"/>
        <v>-34210</v>
      </c>
      <c r="M16" s="160">
        <f t="shared" si="25"/>
        <v>-366720</v>
      </c>
      <c r="N16" s="160">
        <f t="shared" si="15"/>
        <v>-366720</v>
      </c>
      <c r="O16" s="160">
        <v>-459065.59999999998</v>
      </c>
      <c r="P16" s="166">
        <f t="shared" si="1"/>
        <v>125.18150087260034</v>
      </c>
      <c r="Q16" s="167">
        <f t="shared" si="9"/>
        <v>-147253.43</v>
      </c>
      <c r="R16" s="129"/>
    </row>
    <row r="17" spans="1:18" s="123" customFormat="1" ht="14.25" customHeight="1" x14ac:dyDescent="0.25">
      <c r="A17" s="120" t="s">
        <v>45</v>
      </c>
      <c r="B17" s="124" t="s">
        <v>46</v>
      </c>
      <c r="C17" s="159">
        <f xml:space="preserve"> C18+C21+C24</f>
        <v>6620377.0299999993</v>
      </c>
      <c r="D17" s="159">
        <f xml:space="preserve"> D18+D21+D24</f>
        <v>6560000</v>
      </c>
      <c r="E17" s="159">
        <f t="shared" ref="E17:O17" si="26" xml:space="preserve"> E18+E21+E24</f>
        <v>0</v>
      </c>
      <c r="F17" s="159">
        <f t="shared" si="26"/>
        <v>6560000</v>
      </c>
      <c r="G17" s="159">
        <f t="shared" si="26"/>
        <v>0</v>
      </c>
      <c r="H17" s="159">
        <f t="shared" si="26"/>
        <v>6560000</v>
      </c>
      <c r="I17" s="159">
        <f t="shared" si="26"/>
        <v>0</v>
      </c>
      <c r="J17" s="159">
        <f t="shared" si="26"/>
        <v>6560000</v>
      </c>
      <c r="K17" s="159">
        <f t="shared" si="26"/>
        <v>-548192</v>
      </c>
      <c r="L17" s="160">
        <f t="shared" si="17"/>
        <v>-548192</v>
      </c>
      <c r="M17" s="159">
        <f t="shared" si="26"/>
        <v>6011808</v>
      </c>
      <c r="N17" s="160">
        <f t="shared" si="15"/>
        <v>6011808</v>
      </c>
      <c r="O17" s="159">
        <f t="shared" si="26"/>
        <v>6064911.5700000003</v>
      </c>
      <c r="P17" s="166">
        <f t="shared" si="1"/>
        <v>100.88332112402792</v>
      </c>
      <c r="Q17" s="167">
        <f t="shared" si="9"/>
        <v>-555465.45999999903</v>
      </c>
      <c r="R17" s="122">
        <f xml:space="preserve"> R18+R21+R24</f>
        <v>0</v>
      </c>
    </row>
    <row r="18" spans="1:18" s="123" customFormat="1" ht="25.5" customHeight="1" x14ac:dyDescent="0.25">
      <c r="A18" s="125" t="s">
        <v>47</v>
      </c>
      <c r="B18" s="128" t="s">
        <v>48</v>
      </c>
      <c r="C18" s="160">
        <f t="shared" ref="C18" si="27">C19+C20</f>
        <v>6454413.5999999996</v>
      </c>
      <c r="D18" s="160">
        <f t="shared" ref="D18:O18" si="28">D19+D20</f>
        <v>6418000</v>
      </c>
      <c r="E18" s="160">
        <f t="shared" si="28"/>
        <v>0</v>
      </c>
      <c r="F18" s="160">
        <f t="shared" si="28"/>
        <v>6418000</v>
      </c>
      <c r="G18" s="160">
        <f t="shared" si="28"/>
        <v>0</v>
      </c>
      <c r="H18" s="160">
        <f t="shared" si="28"/>
        <v>6418000</v>
      </c>
      <c r="I18" s="160">
        <f t="shared" si="28"/>
        <v>0</v>
      </c>
      <c r="J18" s="160">
        <f t="shared" si="28"/>
        <v>6418000</v>
      </c>
      <c r="K18" s="160">
        <f t="shared" si="28"/>
        <v>-659993</v>
      </c>
      <c r="L18" s="160">
        <f t="shared" si="17"/>
        <v>-659993</v>
      </c>
      <c r="M18" s="160">
        <f t="shared" si="28"/>
        <v>5758007</v>
      </c>
      <c r="N18" s="160">
        <f t="shared" si="15"/>
        <v>5758007</v>
      </c>
      <c r="O18" s="160">
        <f t="shared" si="28"/>
        <v>5810580.3100000005</v>
      </c>
      <c r="P18" s="166">
        <f t="shared" si="1"/>
        <v>100.91304699699046</v>
      </c>
      <c r="Q18" s="167">
        <f t="shared" si="9"/>
        <v>-643833.28999999911</v>
      </c>
      <c r="R18" s="127">
        <f t="shared" ref="R18" si="29">R19+R20</f>
        <v>0</v>
      </c>
    </row>
    <row r="19" spans="1:18" s="123" customFormat="1" ht="27" customHeight="1" x14ac:dyDescent="0.25">
      <c r="A19" s="125" t="s">
        <v>49</v>
      </c>
      <c r="B19" s="128" t="s">
        <v>48</v>
      </c>
      <c r="C19" s="156">
        <v>6453899.2199999997</v>
      </c>
      <c r="D19" s="160">
        <v>6418000</v>
      </c>
      <c r="E19" s="161"/>
      <c r="F19" s="160">
        <f t="shared" si="22"/>
        <v>6418000</v>
      </c>
      <c r="G19" s="160"/>
      <c r="H19" s="160">
        <f t="shared" ref="H19:H20" si="30">F19+G19</f>
        <v>6418000</v>
      </c>
      <c r="I19" s="160"/>
      <c r="J19" s="160">
        <f t="shared" ref="J19:J20" si="31">H19+I19</f>
        <v>6418000</v>
      </c>
      <c r="K19" s="160">
        <v>-660000</v>
      </c>
      <c r="L19" s="160">
        <f t="shared" si="17"/>
        <v>-660000</v>
      </c>
      <c r="M19" s="160">
        <f t="shared" ref="M19:M20" si="32">J19+K19</f>
        <v>5758000</v>
      </c>
      <c r="N19" s="160">
        <f t="shared" si="15"/>
        <v>5758000</v>
      </c>
      <c r="O19" s="160">
        <v>5810572.9500000002</v>
      </c>
      <c r="P19" s="166">
        <f t="shared" si="1"/>
        <v>100.91304185481069</v>
      </c>
      <c r="Q19" s="167">
        <f t="shared" si="9"/>
        <v>-643326.26999999955</v>
      </c>
      <c r="R19" s="128"/>
    </row>
    <row r="20" spans="1:18" s="123" customFormat="1" ht="35.25" customHeight="1" x14ac:dyDescent="0.25">
      <c r="A20" s="125" t="s">
        <v>50</v>
      </c>
      <c r="B20" s="128" t="s">
        <v>51</v>
      </c>
      <c r="C20" s="156">
        <v>514.38</v>
      </c>
      <c r="D20" s="160"/>
      <c r="E20" s="160"/>
      <c r="F20" s="160">
        <f t="shared" si="22"/>
        <v>0</v>
      </c>
      <c r="G20" s="160"/>
      <c r="H20" s="160">
        <f t="shared" si="30"/>
        <v>0</v>
      </c>
      <c r="I20" s="160"/>
      <c r="J20" s="160">
        <f t="shared" si="31"/>
        <v>0</v>
      </c>
      <c r="K20" s="160">
        <v>7</v>
      </c>
      <c r="L20" s="160">
        <f t="shared" si="17"/>
        <v>7</v>
      </c>
      <c r="M20" s="160">
        <f t="shared" si="32"/>
        <v>7</v>
      </c>
      <c r="N20" s="160">
        <f t="shared" si="15"/>
        <v>7</v>
      </c>
      <c r="O20" s="160">
        <v>7.36</v>
      </c>
      <c r="P20" s="166">
        <f t="shared" si="1"/>
        <v>105.14285714285714</v>
      </c>
      <c r="Q20" s="167">
        <f t="shared" si="9"/>
        <v>-507.02</v>
      </c>
      <c r="R20" s="128"/>
    </row>
    <row r="21" spans="1:18" s="123" customFormat="1" ht="13.5" customHeight="1" x14ac:dyDescent="0.25">
      <c r="A21" s="125" t="s">
        <v>52</v>
      </c>
      <c r="B21" s="128" t="s">
        <v>53</v>
      </c>
      <c r="C21" s="160">
        <f>C22+C23</f>
        <v>23189.43</v>
      </c>
      <c r="D21" s="160">
        <f t="shared" ref="D21:R21" si="33">D22+D23</f>
        <v>10000</v>
      </c>
      <c r="E21" s="160">
        <f t="shared" si="33"/>
        <v>0</v>
      </c>
      <c r="F21" s="160">
        <f t="shared" si="33"/>
        <v>10000</v>
      </c>
      <c r="G21" s="160">
        <f t="shared" si="33"/>
        <v>0</v>
      </c>
      <c r="H21" s="160">
        <f t="shared" si="33"/>
        <v>10000</v>
      </c>
      <c r="I21" s="160">
        <f t="shared" si="33"/>
        <v>0</v>
      </c>
      <c r="J21" s="160">
        <f t="shared" si="33"/>
        <v>10000</v>
      </c>
      <c r="K21" s="160">
        <f t="shared" si="33"/>
        <v>75801</v>
      </c>
      <c r="L21" s="160">
        <f t="shared" si="33"/>
        <v>75801</v>
      </c>
      <c r="M21" s="160">
        <f t="shared" si="33"/>
        <v>85801</v>
      </c>
      <c r="N21" s="160">
        <f t="shared" si="15"/>
        <v>85801</v>
      </c>
      <c r="O21" s="160">
        <f t="shared" si="33"/>
        <v>86057.26</v>
      </c>
      <c r="P21" s="166">
        <f t="shared" si="1"/>
        <v>100.29866784769408</v>
      </c>
      <c r="Q21" s="167">
        <f t="shared" si="9"/>
        <v>62867.829999999994</v>
      </c>
      <c r="R21" s="127">
        <f t="shared" si="33"/>
        <v>0</v>
      </c>
    </row>
    <row r="22" spans="1:18" s="123" customFormat="1" ht="15" customHeight="1" x14ac:dyDescent="0.25">
      <c r="A22" s="125" t="s">
        <v>54</v>
      </c>
      <c r="B22" s="128" t="s">
        <v>53</v>
      </c>
      <c r="C22" s="156">
        <v>12933.42</v>
      </c>
      <c r="D22" s="160">
        <v>10000</v>
      </c>
      <c r="E22" s="160"/>
      <c r="F22" s="160">
        <f t="shared" si="22"/>
        <v>10000</v>
      </c>
      <c r="G22" s="160"/>
      <c r="H22" s="160">
        <f t="shared" ref="H22" si="34">F22+G22</f>
        <v>10000</v>
      </c>
      <c r="I22" s="160"/>
      <c r="J22" s="160">
        <f t="shared" ref="J22" si="35">H22+I22</f>
        <v>10000</v>
      </c>
      <c r="K22" s="160">
        <v>75800</v>
      </c>
      <c r="L22" s="160">
        <f t="shared" si="17"/>
        <v>75800</v>
      </c>
      <c r="M22" s="160">
        <f t="shared" ref="M22:M23" si="36">J22+K22</f>
        <v>85800</v>
      </c>
      <c r="N22" s="160">
        <f t="shared" si="15"/>
        <v>85800</v>
      </c>
      <c r="O22" s="160">
        <v>86055.64</v>
      </c>
      <c r="P22" s="166">
        <f t="shared" si="1"/>
        <v>100.29794871794873</v>
      </c>
      <c r="Q22" s="167">
        <f t="shared" si="9"/>
        <v>73122.22</v>
      </c>
      <c r="R22" s="128"/>
    </row>
    <row r="23" spans="1:18" s="123" customFormat="1" ht="15" customHeight="1" x14ac:dyDescent="0.25">
      <c r="A23" s="125" t="s">
        <v>55</v>
      </c>
      <c r="B23" s="128" t="s">
        <v>56</v>
      </c>
      <c r="C23" s="156">
        <v>10256.01</v>
      </c>
      <c r="D23" s="160"/>
      <c r="E23" s="160"/>
      <c r="F23" s="160"/>
      <c r="G23" s="160"/>
      <c r="H23" s="160"/>
      <c r="I23" s="160"/>
      <c r="J23" s="160"/>
      <c r="K23" s="160">
        <v>1</v>
      </c>
      <c r="L23" s="160">
        <f t="shared" si="17"/>
        <v>1</v>
      </c>
      <c r="M23" s="160">
        <f t="shared" si="36"/>
        <v>1</v>
      </c>
      <c r="N23" s="160">
        <f t="shared" si="15"/>
        <v>1</v>
      </c>
      <c r="O23" s="160">
        <v>1.62</v>
      </c>
      <c r="P23" s="166">
        <f t="shared" si="1"/>
        <v>162</v>
      </c>
      <c r="Q23" s="167">
        <f t="shared" si="9"/>
        <v>-10254.39</v>
      </c>
      <c r="R23" s="128"/>
    </row>
    <row r="24" spans="1:18" s="123" customFormat="1" ht="24.75" customHeight="1" x14ac:dyDescent="0.25">
      <c r="A24" s="125" t="s">
        <v>57</v>
      </c>
      <c r="B24" s="128" t="s">
        <v>58</v>
      </c>
      <c r="C24" s="160">
        <f t="shared" ref="C24:O24" si="37">C25</f>
        <v>142774</v>
      </c>
      <c r="D24" s="160">
        <f t="shared" si="37"/>
        <v>132000</v>
      </c>
      <c r="E24" s="160">
        <f t="shared" si="37"/>
        <v>0</v>
      </c>
      <c r="F24" s="160">
        <f t="shared" si="37"/>
        <v>132000</v>
      </c>
      <c r="G24" s="160">
        <f t="shared" si="37"/>
        <v>0</v>
      </c>
      <c r="H24" s="160">
        <f t="shared" si="37"/>
        <v>132000</v>
      </c>
      <c r="I24" s="160">
        <f t="shared" si="37"/>
        <v>0</v>
      </c>
      <c r="J24" s="160">
        <f t="shared" si="37"/>
        <v>132000</v>
      </c>
      <c r="K24" s="160">
        <f t="shared" si="37"/>
        <v>36000</v>
      </c>
      <c r="L24" s="160">
        <f t="shared" si="17"/>
        <v>36000</v>
      </c>
      <c r="M24" s="160">
        <f t="shared" si="37"/>
        <v>168000</v>
      </c>
      <c r="N24" s="160">
        <f t="shared" si="15"/>
        <v>168000</v>
      </c>
      <c r="O24" s="160">
        <f t="shared" si="37"/>
        <v>168274</v>
      </c>
      <c r="P24" s="166">
        <f t="shared" si="1"/>
        <v>100.16309523809524</v>
      </c>
      <c r="Q24" s="167">
        <f t="shared" si="9"/>
        <v>25500</v>
      </c>
      <c r="R24" s="127">
        <f t="shared" ref="R24" si="38">R25</f>
        <v>0</v>
      </c>
    </row>
    <row r="25" spans="1:18" s="123" customFormat="1" ht="38.25" customHeight="1" x14ac:dyDescent="0.25">
      <c r="A25" s="125" t="s">
        <v>59</v>
      </c>
      <c r="B25" s="128" t="s">
        <v>60</v>
      </c>
      <c r="C25" s="156">
        <v>142774</v>
      </c>
      <c r="D25" s="160">
        <v>132000</v>
      </c>
      <c r="E25" s="160"/>
      <c r="F25" s="160">
        <f t="shared" si="22"/>
        <v>132000</v>
      </c>
      <c r="G25" s="160"/>
      <c r="H25" s="160">
        <f t="shared" ref="H25" si="39">F25+G25</f>
        <v>132000</v>
      </c>
      <c r="I25" s="160"/>
      <c r="J25" s="160">
        <f t="shared" ref="J25" si="40">H25+I25</f>
        <v>132000</v>
      </c>
      <c r="K25" s="160">
        <v>36000</v>
      </c>
      <c r="L25" s="160">
        <f t="shared" si="17"/>
        <v>36000</v>
      </c>
      <c r="M25" s="160">
        <f t="shared" ref="M25" si="41">J25+K25</f>
        <v>168000</v>
      </c>
      <c r="N25" s="160">
        <f t="shared" si="15"/>
        <v>168000</v>
      </c>
      <c r="O25" s="160">
        <v>168274</v>
      </c>
      <c r="P25" s="166">
        <f t="shared" si="1"/>
        <v>100.16309523809524</v>
      </c>
      <c r="Q25" s="167">
        <f t="shared" si="9"/>
        <v>25500</v>
      </c>
      <c r="R25" s="128"/>
    </row>
    <row r="26" spans="1:18" s="123" customFormat="1" ht="14.25" customHeight="1" x14ac:dyDescent="0.25">
      <c r="A26" s="120" t="s">
        <v>61</v>
      </c>
      <c r="B26" s="124" t="s">
        <v>62</v>
      </c>
      <c r="C26" s="159">
        <f>C27</f>
        <v>1137901.33</v>
      </c>
      <c r="D26" s="159">
        <f>D27</f>
        <v>876000</v>
      </c>
      <c r="E26" s="159">
        <f t="shared" ref="E26:O26" si="42">E27</f>
        <v>0</v>
      </c>
      <c r="F26" s="159">
        <f t="shared" si="42"/>
        <v>876000</v>
      </c>
      <c r="G26" s="159">
        <f t="shared" si="42"/>
        <v>0</v>
      </c>
      <c r="H26" s="159">
        <f t="shared" si="42"/>
        <v>876000</v>
      </c>
      <c r="I26" s="159">
        <f t="shared" si="42"/>
        <v>0</v>
      </c>
      <c r="J26" s="159">
        <f t="shared" si="42"/>
        <v>876000</v>
      </c>
      <c r="K26" s="159">
        <f t="shared" si="42"/>
        <v>64000</v>
      </c>
      <c r="L26" s="160">
        <f t="shared" si="17"/>
        <v>64000</v>
      </c>
      <c r="M26" s="159">
        <f t="shared" si="42"/>
        <v>940000</v>
      </c>
      <c r="N26" s="160">
        <f t="shared" si="15"/>
        <v>940000</v>
      </c>
      <c r="O26" s="159">
        <f t="shared" si="42"/>
        <v>941202.21</v>
      </c>
      <c r="P26" s="166">
        <f t="shared" si="1"/>
        <v>100.12789468085106</v>
      </c>
      <c r="Q26" s="167">
        <f t="shared" si="9"/>
        <v>-196699.12000000011</v>
      </c>
      <c r="R26" s="122">
        <f>R27</f>
        <v>0</v>
      </c>
    </row>
    <row r="27" spans="1:18" s="123" customFormat="1" ht="27.75" customHeight="1" x14ac:dyDescent="0.25">
      <c r="A27" s="125" t="s">
        <v>63</v>
      </c>
      <c r="B27" s="128" t="s">
        <v>64</v>
      </c>
      <c r="C27" s="160">
        <f t="shared" ref="C27:O27" si="43">C28</f>
        <v>1137901.33</v>
      </c>
      <c r="D27" s="160">
        <f t="shared" si="43"/>
        <v>876000</v>
      </c>
      <c r="E27" s="160">
        <f t="shared" si="43"/>
        <v>0</v>
      </c>
      <c r="F27" s="160">
        <f t="shared" si="43"/>
        <v>876000</v>
      </c>
      <c r="G27" s="160">
        <f t="shared" si="43"/>
        <v>0</v>
      </c>
      <c r="H27" s="160">
        <f t="shared" si="43"/>
        <v>876000</v>
      </c>
      <c r="I27" s="160">
        <f t="shared" si="43"/>
        <v>0</v>
      </c>
      <c r="J27" s="160">
        <f t="shared" si="43"/>
        <v>876000</v>
      </c>
      <c r="K27" s="160">
        <f t="shared" si="43"/>
        <v>64000</v>
      </c>
      <c r="L27" s="160">
        <f t="shared" si="17"/>
        <v>64000</v>
      </c>
      <c r="M27" s="160">
        <f t="shared" si="43"/>
        <v>940000</v>
      </c>
      <c r="N27" s="160">
        <f t="shared" si="15"/>
        <v>940000</v>
      </c>
      <c r="O27" s="160">
        <f t="shared" si="43"/>
        <v>941202.21</v>
      </c>
      <c r="P27" s="166">
        <f t="shared" si="1"/>
        <v>100.12789468085106</v>
      </c>
      <c r="Q27" s="167">
        <f t="shared" si="9"/>
        <v>-196699.12000000011</v>
      </c>
      <c r="R27" s="127">
        <f t="shared" ref="R27" si="44">R28</f>
        <v>0</v>
      </c>
    </row>
    <row r="28" spans="1:18" s="123" customFormat="1" ht="60" customHeight="1" x14ac:dyDescent="0.25">
      <c r="A28" s="125" t="s">
        <v>65</v>
      </c>
      <c r="B28" s="128" t="s">
        <v>66</v>
      </c>
      <c r="C28" s="156">
        <v>1137901.33</v>
      </c>
      <c r="D28" s="160">
        <v>876000</v>
      </c>
      <c r="E28" s="160"/>
      <c r="F28" s="160">
        <f t="shared" si="22"/>
        <v>876000</v>
      </c>
      <c r="G28" s="160"/>
      <c r="H28" s="160">
        <f t="shared" ref="H28" si="45">F28+G28</f>
        <v>876000</v>
      </c>
      <c r="I28" s="160"/>
      <c r="J28" s="160">
        <f t="shared" ref="J28" si="46">H28+I28</f>
        <v>876000</v>
      </c>
      <c r="K28" s="160">
        <v>64000</v>
      </c>
      <c r="L28" s="160">
        <f t="shared" si="17"/>
        <v>64000</v>
      </c>
      <c r="M28" s="160">
        <f t="shared" ref="M28" si="47">J28+K28</f>
        <v>940000</v>
      </c>
      <c r="N28" s="160">
        <f t="shared" si="15"/>
        <v>940000</v>
      </c>
      <c r="O28" s="160">
        <v>941202.21</v>
      </c>
      <c r="P28" s="166">
        <f t="shared" si="1"/>
        <v>100.12789468085106</v>
      </c>
      <c r="Q28" s="167">
        <f t="shared" si="9"/>
        <v>-196699.12000000011</v>
      </c>
      <c r="R28" s="128"/>
    </row>
    <row r="29" spans="1:18" s="123" customFormat="1" ht="27" customHeight="1" x14ac:dyDescent="0.25">
      <c r="A29" s="37" t="s">
        <v>67</v>
      </c>
      <c r="B29" s="103" t="s">
        <v>68</v>
      </c>
      <c r="C29" s="162">
        <f>C30+C32</f>
        <v>1563.02</v>
      </c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6"/>
      <c r="Q29" s="167">
        <f t="shared" si="9"/>
        <v>-1563.02</v>
      </c>
      <c r="R29" s="128"/>
    </row>
    <row r="30" spans="1:18" s="123" customFormat="1" ht="27" customHeight="1" x14ac:dyDescent="0.25">
      <c r="A30" s="29" t="s">
        <v>69</v>
      </c>
      <c r="B30" s="101" t="s">
        <v>324</v>
      </c>
      <c r="C30" s="163">
        <f>C31</f>
        <v>1.18</v>
      </c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6"/>
      <c r="Q30" s="167">
        <f t="shared" si="9"/>
        <v>-1.18</v>
      </c>
      <c r="R30" s="128"/>
    </row>
    <row r="31" spans="1:18" s="123" customFormat="1" ht="16.5" customHeight="1" x14ac:dyDescent="0.25">
      <c r="A31" s="29" t="s">
        <v>70</v>
      </c>
      <c r="B31" s="101" t="s">
        <v>71</v>
      </c>
      <c r="C31" s="163">
        <v>1.18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6"/>
      <c r="Q31" s="167">
        <f t="shared" si="9"/>
        <v>-1.18</v>
      </c>
      <c r="R31" s="128"/>
    </row>
    <row r="32" spans="1:18" s="123" customFormat="1" ht="27" customHeight="1" x14ac:dyDescent="0.25">
      <c r="A32" s="29" t="s">
        <v>72</v>
      </c>
      <c r="B32" s="101" t="s">
        <v>73</v>
      </c>
      <c r="C32" s="163">
        <f t="shared" ref="C32:C33" si="48">C33</f>
        <v>1561.84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6"/>
      <c r="Q32" s="167">
        <f t="shared" si="9"/>
        <v>-1561.84</v>
      </c>
      <c r="R32" s="128"/>
    </row>
    <row r="33" spans="1:18" s="123" customFormat="1" ht="36" customHeight="1" x14ac:dyDescent="0.25">
      <c r="A33" s="29" t="s">
        <v>74</v>
      </c>
      <c r="B33" s="101" t="s">
        <v>75</v>
      </c>
      <c r="C33" s="163">
        <f t="shared" si="48"/>
        <v>1561.84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6"/>
      <c r="Q33" s="167">
        <f t="shared" si="9"/>
        <v>-1561.84</v>
      </c>
      <c r="R33" s="128"/>
    </row>
    <row r="34" spans="1:18" s="123" customFormat="1" ht="51" customHeight="1" x14ac:dyDescent="0.25">
      <c r="A34" s="29" t="s">
        <v>76</v>
      </c>
      <c r="B34" s="101" t="s">
        <v>77</v>
      </c>
      <c r="C34" s="163">
        <v>1561.84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6"/>
      <c r="Q34" s="167">
        <f t="shared" si="9"/>
        <v>-1561.84</v>
      </c>
      <c r="R34" s="128"/>
    </row>
    <row r="35" spans="1:18" s="123" customFormat="1" ht="39.75" customHeight="1" x14ac:dyDescent="0.25">
      <c r="A35" s="120" t="s">
        <v>78</v>
      </c>
      <c r="B35" s="124" t="s">
        <v>79</v>
      </c>
      <c r="C35" s="164">
        <f t="shared" ref="C35" si="49">C36+C43+C46</f>
        <v>2350041.3899999997</v>
      </c>
      <c r="D35" s="164">
        <f t="shared" ref="D35:O35" si="50">D36+D43+D46</f>
        <v>2550900</v>
      </c>
      <c r="E35" s="164">
        <f t="shared" si="50"/>
        <v>0</v>
      </c>
      <c r="F35" s="164">
        <f t="shared" si="50"/>
        <v>2550900</v>
      </c>
      <c r="G35" s="164">
        <f t="shared" si="50"/>
        <v>0</v>
      </c>
      <c r="H35" s="164">
        <f t="shared" si="50"/>
        <v>2550900</v>
      </c>
      <c r="I35" s="164">
        <f t="shared" si="50"/>
        <v>0</v>
      </c>
      <c r="J35" s="164">
        <f t="shared" si="50"/>
        <v>2550900</v>
      </c>
      <c r="K35" s="164">
        <f t="shared" si="50"/>
        <v>-400700</v>
      </c>
      <c r="L35" s="160">
        <f t="shared" si="17"/>
        <v>-400700</v>
      </c>
      <c r="M35" s="164">
        <f t="shared" si="50"/>
        <v>2150200</v>
      </c>
      <c r="N35" s="160">
        <f t="shared" si="15"/>
        <v>2150200</v>
      </c>
      <c r="O35" s="164">
        <f t="shared" si="50"/>
        <v>2171672.63</v>
      </c>
      <c r="P35" s="166">
        <f t="shared" si="1"/>
        <v>100.99863408055063</v>
      </c>
      <c r="Q35" s="167">
        <f t="shared" si="9"/>
        <v>-178368.75999999978</v>
      </c>
      <c r="R35" s="130">
        <f t="shared" ref="R35" si="51">R36+R43+R46</f>
        <v>0</v>
      </c>
    </row>
    <row r="36" spans="1:18" s="123" customFormat="1" ht="69.75" customHeight="1" x14ac:dyDescent="0.25">
      <c r="A36" s="125" t="s">
        <v>80</v>
      </c>
      <c r="B36" s="129" t="s">
        <v>81</v>
      </c>
      <c r="C36" s="152">
        <f t="shared" ref="C36" si="52">C37+C41</f>
        <v>2229841.3899999997</v>
      </c>
      <c r="D36" s="152">
        <f t="shared" ref="D36:O36" si="53">D37+D41</f>
        <v>2532900</v>
      </c>
      <c r="E36" s="152">
        <f t="shared" si="53"/>
        <v>0</v>
      </c>
      <c r="F36" s="152">
        <f t="shared" si="53"/>
        <v>2532900</v>
      </c>
      <c r="G36" s="152">
        <f t="shared" si="53"/>
        <v>0</v>
      </c>
      <c r="H36" s="152">
        <f t="shared" si="53"/>
        <v>2532900</v>
      </c>
      <c r="I36" s="152">
        <f t="shared" si="53"/>
        <v>0</v>
      </c>
      <c r="J36" s="152">
        <f t="shared" si="53"/>
        <v>2532900</v>
      </c>
      <c r="K36" s="152">
        <f t="shared" si="53"/>
        <v>-514900</v>
      </c>
      <c r="L36" s="160">
        <f t="shared" si="17"/>
        <v>-514900</v>
      </c>
      <c r="M36" s="152">
        <f t="shared" si="53"/>
        <v>2018000</v>
      </c>
      <c r="N36" s="160">
        <f t="shared" si="15"/>
        <v>2018000</v>
      </c>
      <c r="O36" s="152">
        <f t="shared" si="53"/>
        <v>2029422.63</v>
      </c>
      <c r="P36" s="166">
        <f t="shared" si="1"/>
        <v>100.56603716551041</v>
      </c>
      <c r="Q36" s="167">
        <f t="shared" si="9"/>
        <v>-200418.75999999978</v>
      </c>
      <c r="R36" s="131">
        <f t="shared" ref="R36" si="54">R37+R41</f>
        <v>0</v>
      </c>
    </row>
    <row r="37" spans="1:18" s="123" customFormat="1" ht="58.5" customHeight="1" x14ac:dyDescent="0.25">
      <c r="A37" s="125" t="s">
        <v>82</v>
      </c>
      <c r="B37" s="128" t="s">
        <v>83</v>
      </c>
      <c r="C37" s="160">
        <f>C39+C40</f>
        <v>1229225.6299999999</v>
      </c>
      <c r="D37" s="160">
        <f t="shared" ref="D37:I37" si="55">D39+D40</f>
        <v>1525500</v>
      </c>
      <c r="E37" s="160">
        <f t="shared" si="55"/>
        <v>0</v>
      </c>
      <c r="F37" s="160">
        <f t="shared" si="55"/>
        <v>1525500</v>
      </c>
      <c r="G37" s="160">
        <f t="shared" si="55"/>
        <v>0</v>
      </c>
      <c r="H37" s="160">
        <f t="shared" si="55"/>
        <v>1525500</v>
      </c>
      <c r="I37" s="160">
        <f t="shared" si="55"/>
        <v>0</v>
      </c>
      <c r="J37" s="160">
        <f>J38+J39+J40</f>
        <v>1525500</v>
      </c>
      <c r="K37" s="160">
        <f t="shared" ref="K37:O37" si="56">K38+K39+K40</f>
        <v>-495500</v>
      </c>
      <c r="L37" s="160">
        <f t="shared" si="17"/>
        <v>-495500</v>
      </c>
      <c r="M37" s="160">
        <f t="shared" si="56"/>
        <v>1030000</v>
      </c>
      <c r="N37" s="160">
        <f t="shared" si="15"/>
        <v>1030000</v>
      </c>
      <c r="O37" s="160">
        <f t="shared" si="56"/>
        <v>1034971.44</v>
      </c>
      <c r="P37" s="166">
        <f t="shared" si="1"/>
        <v>100.48266407766991</v>
      </c>
      <c r="Q37" s="167">
        <f t="shared" si="9"/>
        <v>-194254.18999999994</v>
      </c>
      <c r="R37" s="127">
        <f t="shared" ref="R37" si="57">R39+R40</f>
        <v>0</v>
      </c>
    </row>
    <row r="38" spans="1:18" s="123" customFormat="1" ht="58.5" customHeight="1" x14ac:dyDescent="0.25">
      <c r="A38" s="125" t="s">
        <v>327</v>
      </c>
      <c r="B38" s="129" t="s">
        <v>328</v>
      </c>
      <c r="C38" s="156"/>
      <c r="D38" s="160"/>
      <c r="E38" s="160"/>
      <c r="F38" s="160"/>
      <c r="G38" s="160"/>
      <c r="H38" s="160"/>
      <c r="I38" s="160"/>
      <c r="J38" s="160"/>
      <c r="K38" s="160">
        <v>520000</v>
      </c>
      <c r="L38" s="160">
        <f t="shared" si="17"/>
        <v>520000</v>
      </c>
      <c r="M38" s="160">
        <f>J38+K38</f>
        <v>520000</v>
      </c>
      <c r="N38" s="160">
        <f t="shared" si="15"/>
        <v>520000</v>
      </c>
      <c r="O38" s="160">
        <v>521929.84</v>
      </c>
      <c r="P38" s="166">
        <f t="shared" si="1"/>
        <v>100.37112307692308</v>
      </c>
      <c r="Q38" s="167">
        <f t="shared" si="9"/>
        <v>521929.84</v>
      </c>
      <c r="R38" s="129"/>
    </row>
    <row r="39" spans="1:18" s="123" customFormat="1" ht="68.25" customHeight="1" x14ac:dyDescent="0.25">
      <c r="A39" s="125" t="s">
        <v>84</v>
      </c>
      <c r="B39" s="129" t="s">
        <v>85</v>
      </c>
      <c r="C39" s="156">
        <v>620168.37</v>
      </c>
      <c r="D39" s="160">
        <v>620000</v>
      </c>
      <c r="E39" s="160"/>
      <c r="F39" s="160">
        <f t="shared" si="22"/>
        <v>620000</v>
      </c>
      <c r="G39" s="160"/>
      <c r="H39" s="160">
        <f t="shared" ref="H39:H40" si="58">F39+G39</f>
        <v>620000</v>
      </c>
      <c r="I39" s="160"/>
      <c r="J39" s="160">
        <f t="shared" ref="J39:J40" si="59">H39+I39</f>
        <v>620000</v>
      </c>
      <c r="K39" s="160">
        <v>-620000</v>
      </c>
      <c r="L39" s="160">
        <f t="shared" si="17"/>
        <v>-620000</v>
      </c>
      <c r="M39" s="160">
        <f t="shared" ref="M39:M40" si="60">J39+K39</f>
        <v>0</v>
      </c>
      <c r="N39" s="160">
        <f t="shared" si="15"/>
        <v>0</v>
      </c>
      <c r="O39" s="160"/>
      <c r="P39" s="166"/>
      <c r="Q39" s="167">
        <f t="shared" si="9"/>
        <v>-620168.37</v>
      </c>
      <c r="R39" s="129"/>
    </row>
    <row r="40" spans="1:18" s="123" customFormat="1" ht="72.75" customHeight="1" x14ac:dyDescent="0.25">
      <c r="A40" s="125" t="s">
        <v>86</v>
      </c>
      <c r="B40" s="129" t="s">
        <v>87</v>
      </c>
      <c r="C40" s="156">
        <v>609057.26</v>
      </c>
      <c r="D40" s="160">
        <v>905500</v>
      </c>
      <c r="E40" s="160"/>
      <c r="F40" s="160">
        <f t="shared" si="22"/>
        <v>905500</v>
      </c>
      <c r="G40" s="160"/>
      <c r="H40" s="160">
        <f t="shared" si="58"/>
        <v>905500</v>
      </c>
      <c r="I40" s="160"/>
      <c r="J40" s="160">
        <f t="shared" si="59"/>
        <v>905500</v>
      </c>
      <c r="K40" s="160">
        <v>-395500</v>
      </c>
      <c r="L40" s="160">
        <f t="shared" si="17"/>
        <v>-395500</v>
      </c>
      <c r="M40" s="160">
        <f t="shared" si="60"/>
        <v>510000</v>
      </c>
      <c r="N40" s="160">
        <f t="shared" si="15"/>
        <v>510000</v>
      </c>
      <c r="O40" s="160">
        <v>513041.6</v>
      </c>
      <c r="P40" s="166">
        <f t="shared" si="1"/>
        <v>100.59639215686273</v>
      </c>
      <c r="Q40" s="167">
        <f t="shared" si="9"/>
        <v>-96015.660000000033</v>
      </c>
      <c r="R40" s="129"/>
    </row>
    <row r="41" spans="1:18" s="123" customFormat="1" ht="73.5" customHeight="1" x14ac:dyDescent="0.25">
      <c r="A41" s="125" t="s">
        <v>88</v>
      </c>
      <c r="B41" s="129" t="s">
        <v>89</v>
      </c>
      <c r="C41" s="152">
        <f>C42</f>
        <v>1000615.76</v>
      </c>
      <c r="D41" s="152">
        <f>D42</f>
        <v>1007400</v>
      </c>
      <c r="E41" s="152">
        <f t="shared" ref="E41:O41" si="61">E42</f>
        <v>0</v>
      </c>
      <c r="F41" s="152">
        <f t="shared" si="61"/>
        <v>1007400</v>
      </c>
      <c r="G41" s="152">
        <f t="shared" si="61"/>
        <v>0</v>
      </c>
      <c r="H41" s="152">
        <f t="shared" si="61"/>
        <v>1007400</v>
      </c>
      <c r="I41" s="152">
        <f t="shared" si="61"/>
        <v>0</v>
      </c>
      <c r="J41" s="152">
        <f t="shared" si="61"/>
        <v>1007400</v>
      </c>
      <c r="K41" s="152">
        <f t="shared" si="61"/>
        <v>-19400</v>
      </c>
      <c r="L41" s="160">
        <f t="shared" si="17"/>
        <v>-19400</v>
      </c>
      <c r="M41" s="152">
        <f t="shared" si="61"/>
        <v>988000</v>
      </c>
      <c r="N41" s="160">
        <f t="shared" si="15"/>
        <v>988000</v>
      </c>
      <c r="O41" s="152">
        <f t="shared" si="61"/>
        <v>994451.19</v>
      </c>
      <c r="P41" s="166">
        <f t="shared" si="1"/>
        <v>100.6529544534413</v>
      </c>
      <c r="Q41" s="167">
        <f t="shared" si="9"/>
        <v>-6164.5700000000652</v>
      </c>
      <c r="R41" s="131">
        <f>R42</f>
        <v>0</v>
      </c>
    </row>
    <row r="42" spans="1:18" s="123" customFormat="1" ht="64.5" customHeight="1" x14ac:dyDescent="0.25">
      <c r="A42" s="125" t="s">
        <v>90</v>
      </c>
      <c r="B42" s="128" t="s">
        <v>329</v>
      </c>
      <c r="C42" s="156">
        <v>1000615.76</v>
      </c>
      <c r="D42" s="160">
        <v>1007400</v>
      </c>
      <c r="E42" s="160"/>
      <c r="F42" s="160">
        <f t="shared" si="22"/>
        <v>1007400</v>
      </c>
      <c r="G42" s="160"/>
      <c r="H42" s="160">
        <f t="shared" ref="H42" si="62">F42+G42</f>
        <v>1007400</v>
      </c>
      <c r="I42" s="160"/>
      <c r="J42" s="160">
        <f t="shared" ref="J42" si="63">H42+I42</f>
        <v>1007400</v>
      </c>
      <c r="K42" s="160">
        <v>-19400</v>
      </c>
      <c r="L42" s="160">
        <f t="shared" si="17"/>
        <v>-19400</v>
      </c>
      <c r="M42" s="160">
        <f t="shared" ref="M42" si="64">J42+K42</f>
        <v>988000</v>
      </c>
      <c r="N42" s="160">
        <f t="shared" si="15"/>
        <v>988000</v>
      </c>
      <c r="O42" s="160">
        <v>994451.19</v>
      </c>
      <c r="P42" s="166">
        <f t="shared" si="1"/>
        <v>100.6529544534413</v>
      </c>
      <c r="Q42" s="167">
        <f t="shared" si="9"/>
        <v>-6164.5700000000652</v>
      </c>
      <c r="R42" s="128"/>
    </row>
    <row r="43" spans="1:18" s="123" customFormat="1" ht="26.25" customHeight="1" x14ac:dyDescent="0.25">
      <c r="A43" s="125" t="s">
        <v>91</v>
      </c>
      <c r="B43" s="128" t="s">
        <v>92</v>
      </c>
      <c r="C43" s="160">
        <f>C44</f>
        <v>10200</v>
      </c>
      <c r="D43" s="160">
        <f>D44</f>
        <v>18000</v>
      </c>
      <c r="E43" s="160">
        <f t="shared" ref="E43:O44" si="65">E44</f>
        <v>0</v>
      </c>
      <c r="F43" s="160">
        <f t="shared" si="65"/>
        <v>18000</v>
      </c>
      <c r="G43" s="160">
        <f t="shared" si="65"/>
        <v>0</v>
      </c>
      <c r="H43" s="160">
        <f t="shared" si="65"/>
        <v>18000</v>
      </c>
      <c r="I43" s="160">
        <f t="shared" si="65"/>
        <v>0</v>
      </c>
      <c r="J43" s="160">
        <f t="shared" si="65"/>
        <v>18000</v>
      </c>
      <c r="K43" s="160">
        <f t="shared" si="65"/>
        <v>-5800</v>
      </c>
      <c r="L43" s="160">
        <f t="shared" si="17"/>
        <v>-5800</v>
      </c>
      <c r="M43" s="160">
        <f t="shared" si="65"/>
        <v>12200</v>
      </c>
      <c r="N43" s="160">
        <f t="shared" si="15"/>
        <v>12200</v>
      </c>
      <c r="O43" s="160">
        <f t="shared" si="65"/>
        <v>12250</v>
      </c>
      <c r="P43" s="166">
        <f t="shared" si="1"/>
        <v>100.40983606557377</v>
      </c>
      <c r="Q43" s="167">
        <f t="shared" si="9"/>
        <v>2050</v>
      </c>
      <c r="R43" s="127">
        <f>R44</f>
        <v>0</v>
      </c>
    </row>
    <row r="44" spans="1:18" s="123" customFormat="1" ht="39.75" customHeight="1" x14ac:dyDescent="0.25">
      <c r="A44" s="125" t="s">
        <v>93</v>
      </c>
      <c r="B44" s="128" t="s">
        <v>94</v>
      </c>
      <c r="C44" s="160">
        <f>C45</f>
        <v>10200</v>
      </c>
      <c r="D44" s="160">
        <f>D45</f>
        <v>18000</v>
      </c>
      <c r="E44" s="160">
        <f t="shared" si="65"/>
        <v>0</v>
      </c>
      <c r="F44" s="160">
        <f t="shared" si="65"/>
        <v>18000</v>
      </c>
      <c r="G44" s="160">
        <f t="shared" si="65"/>
        <v>0</v>
      </c>
      <c r="H44" s="160">
        <f t="shared" si="65"/>
        <v>18000</v>
      </c>
      <c r="I44" s="160">
        <f t="shared" si="65"/>
        <v>0</v>
      </c>
      <c r="J44" s="160">
        <f t="shared" si="65"/>
        <v>18000</v>
      </c>
      <c r="K44" s="160">
        <f t="shared" si="65"/>
        <v>-5800</v>
      </c>
      <c r="L44" s="160">
        <f t="shared" si="17"/>
        <v>-5800</v>
      </c>
      <c r="M44" s="160">
        <f t="shared" si="65"/>
        <v>12200</v>
      </c>
      <c r="N44" s="160">
        <f t="shared" si="15"/>
        <v>12200</v>
      </c>
      <c r="O44" s="160">
        <f t="shared" si="65"/>
        <v>12250</v>
      </c>
      <c r="P44" s="166">
        <f t="shared" si="1"/>
        <v>100.40983606557377</v>
      </c>
      <c r="Q44" s="167">
        <f t="shared" si="9"/>
        <v>2050</v>
      </c>
      <c r="R44" s="127">
        <f>R45</f>
        <v>0</v>
      </c>
    </row>
    <row r="45" spans="1:18" s="123" customFormat="1" ht="49.5" customHeight="1" x14ac:dyDescent="0.25">
      <c r="A45" s="125" t="s">
        <v>95</v>
      </c>
      <c r="B45" s="128" t="s">
        <v>96</v>
      </c>
      <c r="C45" s="156">
        <v>10200</v>
      </c>
      <c r="D45" s="160">
        <v>18000</v>
      </c>
      <c r="E45" s="160"/>
      <c r="F45" s="160">
        <f t="shared" si="22"/>
        <v>18000</v>
      </c>
      <c r="G45" s="160"/>
      <c r="H45" s="160">
        <f t="shared" ref="H45:H48" si="66">F45+G45</f>
        <v>18000</v>
      </c>
      <c r="I45" s="160"/>
      <c r="J45" s="160">
        <f t="shared" ref="J45:J48" si="67">H45+I45</f>
        <v>18000</v>
      </c>
      <c r="K45" s="160">
        <v>-5800</v>
      </c>
      <c r="L45" s="160">
        <f t="shared" si="17"/>
        <v>-5800</v>
      </c>
      <c r="M45" s="160">
        <f t="shared" ref="M45:M48" si="68">J45+K45</f>
        <v>12200</v>
      </c>
      <c r="N45" s="160">
        <f t="shared" si="15"/>
        <v>12200</v>
      </c>
      <c r="O45" s="160">
        <v>12250</v>
      </c>
      <c r="P45" s="166">
        <f t="shared" si="1"/>
        <v>100.40983606557377</v>
      </c>
      <c r="Q45" s="167">
        <f t="shared" si="9"/>
        <v>2050</v>
      </c>
      <c r="R45" s="128"/>
    </row>
    <row r="46" spans="1:18" s="123" customFormat="1" ht="72" customHeight="1" x14ac:dyDescent="0.25">
      <c r="A46" s="125" t="s">
        <v>97</v>
      </c>
      <c r="B46" s="128" t="s">
        <v>98</v>
      </c>
      <c r="C46" s="160">
        <f t="shared" ref="C46:D47" si="69">C47</f>
        <v>110000</v>
      </c>
      <c r="D46" s="160">
        <f t="shared" si="69"/>
        <v>0</v>
      </c>
      <c r="E46" s="160"/>
      <c r="F46" s="160">
        <f t="shared" si="22"/>
        <v>0</v>
      </c>
      <c r="G46" s="160"/>
      <c r="H46" s="160">
        <f t="shared" si="66"/>
        <v>0</v>
      </c>
      <c r="I46" s="160"/>
      <c r="J46" s="160">
        <f>J47</f>
        <v>0</v>
      </c>
      <c r="K46" s="160">
        <f t="shared" ref="K46:O47" si="70">K47</f>
        <v>120000</v>
      </c>
      <c r="L46" s="160">
        <f t="shared" si="17"/>
        <v>120000</v>
      </c>
      <c r="M46" s="160">
        <f t="shared" si="70"/>
        <v>120000</v>
      </c>
      <c r="N46" s="160">
        <f t="shared" si="15"/>
        <v>120000</v>
      </c>
      <c r="O46" s="160">
        <f t="shared" si="70"/>
        <v>130000</v>
      </c>
      <c r="P46" s="166">
        <f t="shared" si="1"/>
        <v>108.33333333333333</v>
      </c>
      <c r="Q46" s="167">
        <f t="shared" si="9"/>
        <v>20000</v>
      </c>
      <c r="R46" s="127">
        <f t="shared" ref="R46:R47" si="71">R47</f>
        <v>0</v>
      </c>
    </row>
    <row r="47" spans="1:18" s="123" customFormat="1" ht="72" customHeight="1" x14ac:dyDescent="0.25">
      <c r="A47" s="125" t="s">
        <v>99</v>
      </c>
      <c r="B47" s="128" t="s">
        <v>100</v>
      </c>
      <c r="C47" s="160">
        <f t="shared" si="69"/>
        <v>110000</v>
      </c>
      <c r="D47" s="160">
        <f t="shared" si="69"/>
        <v>0</v>
      </c>
      <c r="E47" s="160"/>
      <c r="F47" s="160">
        <f t="shared" si="22"/>
        <v>0</v>
      </c>
      <c r="G47" s="160"/>
      <c r="H47" s="160">
        <f t="shared" si="66"/>
        <v>0</v>
      </c>
      <c r="I47" s="160"/>
      <c r="J47" s="160">
        <f>J48</f>
        <v>0</v>
      </c>
      <c r="K47" s="160">
        <f t="shared" si="70"/>
        <v>120000</v>
      </c>
      <c r="L47" s="160">
        <f t="shared" si="17"/>
        <v>120000</v>
      </c>
      <c r="M47" s="160">
        <f t="shared" si="70"/>
        <v>120000</v>
      </c>
      <c r="N47" s="160">
        <f t="shared" si="15"/>
        <v>120000</v>
      </c>
      <c r="O47" s="160">
        <f t="shared" si="70"/>
        <v>130000</v>
      </c>
      <c r="P47" s="166">
        <f t="shared" si="1"/>
        <v>108.33333333333333</v>
      </c>
      <c r="Q47" s="167">
        <f t="shared" si="9"/>
        <v>20000</v>
      </c>
      <c r="R47" s="127">
        <f t="shared" si="71"/>
        <v>0</v>
      </c>
    </row>
    <row r="48" spans="1:18" s="123" customFormat="1" ht="62.25" customHeight="1" x14ac:dyDescent="0.25">
      <c r="A48" s="125" t="s">
        <v>101</v>
      </c>
      <c r="B48" s="128" t="s">
        <v>102</v>
      </c>
      <c r="C48" s="156">
        <v>110000</v>
      </c>
      <c r="D48" s="160"/>
      <c r="E48" s="160"/>
      <c r="F48" s="160">
        <f t="shared" si="22"/>
        <v>0</v>
      </c>
      <c r="G48" s="160"/>
      <c r="H48" s="160">
        <f t="shared" si="66"/>
        <v>0</v>
      </c>
      <c r="I48" s="160"/>
      <c r="J48" s="160">
        <f t="shared" si="67"/>
        <v>0</v>
      </c>
      <c r="K48" s="160">
        <v>120000</v>
      </c>
      <c r="L48" s="160">
        <f t="shared" si="17"/>
        <v>120000</v>
      </c>
      <c r="M48" s="160">
        <f t="shared" si="68"/>
        <v>120000</v>
      </c>
      <c r="N48" s="160">
        <f t="shared" si="15"/>
        <v>120000</v>
      </c>
      <c r="O48" s="160">
        <v>130000</v>
      </c>
      <c r="P48" s="166">
        <f t="shared" si="1"/>
        <v>108.33333333333333</v>
      </c>
      <c r="Q48" s="167">
        <f t="shared" si="9"/>
        <v>20000</v>
      </c>
      <c r="R48" s="128"/>
    </row>
    <row r="49" spans="1:18" s="123" customFormat="1" ht="20.25" customHeight="1" x14ac:dyDescent="0.25">
      <c r="A49" s="120" t="s">
        <v>103</v>
      </c>
      <c r="B49" s="124" t="s">
        <v>104</v>
      </c>
      <c r="C49" s="159">
        <f t="shared" ref="C49:M49" si="72">C50</f>
        <v>490912.48</v>
      </c>
      <c r="D49" s="159">
        <f t="shared" si="72"/>
        <v>590900</v>
      </c>
      <c r="E49" s="159">
        <f t="shared" si="72"/>
        <v>0</v>
      </c>
      <c r="F49" s="159">
        <f t="shared" si="72"/>
        <v>590900</v>
      </c>
      <c r="G49" s="159">
        <f t="shared" si="72"/>
        <v>0</v>
      </c>
      <c r="H49" s="159">
        <f t="shared" si="72"/>
        <v>590900</v>
      </c>
      <c r="I49" s="159">
        <f t="shared" si="72"/>
        <v>0</v>
      </c>
      <c r="J49" s="159">
        <f t="shared" si="72"/>
        <v>590900</v>
      </c>
      <c r="K49" s="159">
        <f t="shared" si="72"/>
        <v>-337700</v>
      </c>
      <c r="L49" s="160">
        <f t="shared" si="17"/>
        <v>-337700</v>
      </c>
      <c r="M49" s="159">
        <f t="shared" si="72"/>
        <v>253200</v>
      </c>
      <c r="N49" s="160">
        <f t="shared" si="15"/>
        <v>253200</v>
      </c>
      <c r="O49" s="159">
        <f>O50</f>
        <v>253795.84</v>
      </c>
      <c r="P49" s="166">
        <f t="shared" si="1"/>
        <v>100.23532385466034</v>
      </c>
      <c r="Q49" s="167">
        <f t="shared" si="9"/>
        <v>-237116.63999999998</v>
      </c>
      <c r="R49" s="122">
        <f t="shared" ref="R49" si="73">R50</f>
        <v>0</v>
      </c>
    </row>
    <row r="50" spans="1:18" s="123" customFormat="1" ht="15" customHeight="1" x14ac:dyDescent="0.25">
      <c r="A50" s="125" t="s">
        <v>105</v>
      </c>
      <c r="B50" s="128" t="s">
        <v>106</v>
      </c>
      <c r="C50" s="160">
        <f>C51+C52+C53+C54</f>
        <v>490912.48</v>
      </c>
      <c r="D50" s="160">
        <f t="shared" ref="D50:O50" si="74">D51+D52+D53+D54</f>
        <v>590900</v>
      </c>
      <c r="E50" s="160">
        <f t="shared" si="74"/>
        <v>0</v>
      </c>
      <c r="F50" s="160">
        <f t="shared" si="74"/>
        <v>590900</v>
      </c>
      <c r="G50" s="160">
        <f t="shared" si="74"/>
        <v>0</v>
      </c>
      <c r="H50" s="160">
        <f t="shared" si="74"/>
        <v>590900</v>
      </c>
      <c r="I50" s="160">
        <f t="shared" si="74"/>
        <v>0</v>
      </c>
      <c r="J50" s="160">
        <f t="shared" si="74"/>
        <v>590900</v>
      </c>
      <c r="K50" s="160">
        <f t="shared" si="74"/>
        <v>-337700</v>
      </c>
      <c r="L50" s="160">
        <f t="shared" si="74"/>
        <v>-337700</v>
      </c>
      <c r="M50" s="160">
        <f t="shared" si="74"/>
        <v>253200</v>
      </c>
      <c r="N50" s="160">
        <f t="shared" si="15"/>
        <v>253200</v>
      </c>
      <c r="O50" s="160">
        <f t="shared" si="74"/>
        <v>253795.84</v>
      </c>
      <c r="P50" s="166">
        <f t="shared" si="1"/>
        <v>100.23532385466034</v>
      </c>
      <c r="Q50" s="167">
        <f t="shared" si="9"/>
        <v>-237116.63999999998</v>
      </c>
      <c r="R50" s="127">
        <f t="shared" ref="R50" si="75">R51+R52+R53+R54</f>
        <v>0</v>
      </c>
    </row>
    <row r="51" spans="1:18" s="123" customFormat="1" ht="26.25" customHeight="1" x14ac:dyDescent="0.25">
      <c r="A51" s="125" t="s">
        <v>107</v>
      </c>
      <c r="B51" s="128" t="s">
        <v>108</v>
      </c>
      <c r="C51" s="156">
        <v>34795.879999999997</v>
      </c>
      <c r="D51" s="160">
        <v>18700</v>
      </c>
      <c r="E51" s="160"/>
      <c r="F51" s="160">
        <f t="shared" si="22"/>
        <v>18700</v>
      </c>
      <c r="G51" s="160"/>
      <c r="H51" s="160">
        <f t="shared" ref="H51:H54" si="76">F51+G51</f>
        <v>18700</v>
      </c>
      <c r="I51" s="160"/>
      <c r="J51" s="160">
        <f t="shared" ref="J51:J54" si="77">H51+I51</f>
        <v>18700</v>
      </c>
      <c r="K51" s="160">
        <v>2100</v>
      </c>
      <c r="L51" s="160">
        <f t="shared" si="17"/>
        <v>2100</v>
      </c>
      <c r="M51" s="160">
        <f t="shared" ref="M51:M54" si="78">J51+K51</f>
        <v>20800</v>
      </c>
      <c r="N51" s="160">
        <f t="shared" si="15"/>
        <v>20800</v>
      </c>
      <c r="O51" s="160">
        <v>21277.82</v>
      </c>
      <c r="P51" s="166">
        <f t="shared" si="1"/>
        <v>102.29721153846154</v>
      </c>
      <c r="Q51" s="167">
        <f t="shared" si="9"/>
        <v>-13518.059999999998</v>
      </c>
      <c r="R51" s="128"/>
    </row>
    <row r="52" spans="1:18" s="123" customFormat="1" ht="26.25" customHeight="1" x14ac:dyDescent="0.25">
      <c r="A52" s="125" t="s">
        <v>330</v>
      </c>
      <c r="B52" s="128" t="s">
        <v>110</v>
      </c>
      <c r="C52" s="156">
        <v>532.30999999999995</v>
      </c>
      <c r="D52" s="160"/>
      <c r="E52" s="160"/>
      <c r="F52" s="160"/>
      <c r="G52" s="160"/>
      <c r="H52" s="160"/>
      <c r="I52" s="160"/>
      <c r="J52" s="160"/>
      <c r="K52" s="160">
        <v>600</v>
      </c>
      <c r="L52" s="160">
        <f t="shared" si="17"/>
        <v>600</v>
      </c>
      <c r="M52" s="160">
        <f t="shared" si="78"/>
        <v>600</v>
      </c>
      <c r="N52" s="160">
        <f t="shared" si="15"/>
        <v>600</v>
      </c>
      <c r="O52" s="160">
        <v>646.25</v>
      </c>
      <c r="P52" s="166">
        <f t="shared" si="1"/>
        <v>107.70833333333334</v>
      </c>
      <c r="Q52" s="167">
        <f t="shared" si="9"/>
        <v>113.94000000000005</v>
      </c>
      <c r="R52" s="128"/>
    </row>
    <row r="53" spans="1:18" s="123" customFormat="1" ht="17.25" customHeight="1" x14ac:dyDescent="0.25">
      <c r="A53" s="125" t="s">
        <v>111</v>
      </c>
      <c r="B53" s="128" t="s">
        <v>112</v>
      </c>
      <c r="C53" s="156">
        <v>13553.4</v>
      </c>
      <c r="D53" s="160">
        <v>1300</v>
      </c>
      <c r="E53" s="160"/>
      <c r="F53" s="160">
        <f t="shared" si="22"/>
        <v>1300</v>
      </c>
      <c r="G53" s="160"/>
      <c r="H53" s="160">
        <f t="shared" si="76"/>
        <v>1300</v>
      </c>
      <c r="I53" s="160"/>
      <c r="J53" s="160">
        <f t="shared" si="77"/>
        <v>1300</v>
      </c>
      <c r="K53" s="160">
        <v>2600</v>
      </c>
      <c r="L53" s="160">
        <f t="shared" si="17"/>
        <v>2600</v>
      </c>
      <c r="M53" s="160">
        <f t="shared" si="78"/>
        <v>3900</v>
      </c>
      <c r="N53" s="160">
        <f t="shared" si="15"/>
        <v>3900</v>
      </c>
      <c r="O53" s="160">
        <v>3900.4</v>
      </c>
      <c r="P53" s="166">
        <f t="shared" si="1"/>
        <v>100.0102564102564</v>
      </c>
      <c r="Q53" s="167">
        <f t="shared" si="9"/>
        <v>-9653</v>
      </c>
      <c r="R53" s="128"/>
    </row>
    <row r="54" spans="1:18" s="123" customFormat="1" ht="17.25" customHeight="1" x14ac:dyDescent="0.25">
      <c r="A54" s="125" t="s">
        <v>113</v>
      </c>
      <c r="B54" s="128" t="s">
        <v>331</v>
      </c>
      <c r="C54" s="156">
        <v>442030.89</v>
      </c>
      <c r="D54" s="160">
        <v>570900</v>
      </c>
      <c r="E54" s="160"/>
      <c r="F54" s="160">
        <f t="shared" si="22"/>
        <v>570900</v>
      </c>
      <c r="G54" s="160"/>
      <c r="H54" s="160">
        <f t="shared" si="76"/>
        <v>570900</v>
      </c>
      <c r="I54" s="160"/>
      <c r="J54" s="160">
        <f t="shared" si="77"/>
        <v>570900</v>
      </c>
      <c r="K54" s="160">
        <v>-343000</v>
      </c>
      <c r="L54" s="160">
        <f t="shared" si="17"/>
        <v>-343000</v>
      </c>
      <c r="M54" s="160">
        <f t="shared" si="78"/>
        <v>227900</v>
      </c>
      <c r="N54" s="160">
        <f t="shared" si="15"/>
        <v>227900</v>
      </c>
      <c r="O54" s="160">
        <v>227971.37</v>
      </c>
      <c r="P54" s="166">
        <f t="shared" si="1"/>
        <v>100.03131636682755</v>
      </c>
      <c r="Q54" s="167">
        <f t="shared" si="9"/>
        <v>-214059.52000000002</v>
      </c>
      <c r="R54" s="128"/>
    </row>
    <row r="55" spans="1:18" s="123" customFormat="1" ht="27.75" customHeight="1" x14ac:dyDescent="0.25">
      <c r="A55" s="120" t="s">
        <v>115</v>
      </c>
      <c r="B55" s="124" t="s">
        <v>116</v>
      </c>
      <c r="C55" s="164">
        <f t="shared" ref="C55:O55" si="79">C56</f>
        <v>375211.48</v>
      </c>
      <c r="D55" s="164">
        <f t="shared" si="79"/>
        <v>341600</v>
      </c>
      <c r="E55" s="164">
        <f t="shared" si="79"/>
        <v>0</v>
      </c>
      <c r="F55" s="164">
        <f t="shared" si="79"/>
        <v>341600</v>
      </c>
      <c r="G55" s="164">
        <f t="shared" si="79"/>
        <v>0</v>
      </c>
      <c r="H55" s="164">
        <f t="shared" si="79"/>
        <v>341600</v>
      </c>
      <c r="I55" s="164">
        <f t="shared" si="79"/>
        <v>0</v>
      </c>
      <c r="J55" s="164">
        <f t="shared" si="79"/>
        <v>341600</v>
      </c>
      <c r="K55" s="164">
        <f t="shared" si="79"/>
        <v>68900</v>
      </c>
      <c r="L55" s="160">
        <f t="shared" si="17"/>
        <v>68900</v>
      </c>
      <c r="M55" s="164">
        <f t="shared" si="79"/>
        <v>410500</v>
      </c>
      <c r="N55" s="160">
        <f t="shared" si="15"/>
        <v>410500</v>
      </c>
      <c r="O55" s="164">
        <f t="shared" si="79"/>
        <v>411138.14</v>
      </c>
      <c r="P55" s="166">
        <f t="shared" si="1"/>
        <v>100.15545432399513</v>
      </c>
      <c r="Q55" s="167">
        <f t="shared" si="9"/>
        <v>35926.660000000033</v>
      </c>
      <c r="R55" s="130">
        <f t="shared" ref="R55" si="80">R56</f>
        <v>0</v>
      </c>
    </row>
    <row r="56" spans="1:18" s="123" customFormat="1" ht="15.75" customHeight="1" x14ac:dyDescent="0.25">
      <c r="A56" s="125" t="s">
        <v>117</v>
      </c>
      <c r="B56" s="132" t="s">
        <v>118</v>
      </c>
      <c r="C56" s="152">
        <f t="shared" ref="C56" si="81">C58</f>
        <v>375211.48</v>
      </c>
      <c r="D56" s="152">
        <f t="shared" ref="D56:O56" si="82">D58</f>
        <v>341600</v>
      </c>
      <c r="E56" s="152">
        <f t="shared" si="82"/>
        <v>0</v>
      </c>
      <c r="F56" s="152">
        <f t="shared" si="82"/>
        <v>341600</v>
      </c>
      <c r="G56" s="152">
        <f t="shared" si="82"/>
        <v>0</v>
      </c>
      <c r="H56" s="152">
        <f t="shared" si="82"/>
        <v>341600</v>
      </c>
      <c r="I56" s="152">
        <f t="shared" si="82"/>
        <v>0</v>
      </c>
      <c r="J56" s="152">
        <f t="shared" si="82"/>
        <v>341600</v>
      </c>
      <c r="K56" s="152">
        <f t="shared" si="82"/>
        <v>68900</v>
      </c>
      <c r="L56" s="160">
        <f t="shared" si="17"/>
        <v>68900</v>
      </c>
      <c r="M56" s="152">
        <f t="shared" si="82"/>
        <v>410500</v>
      </c>
      <c r="N56" s="160">
        <f t="shared" si="15"/>
        <v>410500</v>
      </c>
      <c r="O56" s="152">
        <f t="shared" si="82"/>
        <v>411138.14</v>
      </c>
      <c r="P56" s="166">
        <f t="shared" si="1"/>
        <v>100.15545432399513</v>
      </c>
      <c r="Q56" s="167">
        <f t="shared" si="9"/>
        <v>35926.660000000033</v>
      </c>
      <c r="R56" s="131">
        <f t="shared" ref="R56" si="83">R58</f>
        <v>0</v>
      </c>
    </row>
    <row r="57" spans="1:18" s="123" customFormat="1" ht="15" customHeight="1" x14ac:dyDescent="0.25">
      <c r="A57" s="125" t="s">
        <v>119</v>
      </c>
      <c r="B57" s="128" t="s">
        <v>120</v>
      </c>
      <c r="C57" s="152">
        <f>C58</f>
        <v>375211.48</v>
      </c>
      <c r="D57" s="152">
        <f>D58</f>
        <v>341600</v>
      </c>
      <c r="E57" s="152">
        <f t="shared" ref="E57:O57" si="84">E58</f>
        <v>0</v>
      </c>
      <c r="F57" s="152">
        <f t="shared" si="84"/>
        <v>341600</v>
      </c>
      <c r="G57" s="152">
        <f t="shared" si="84"/>
        <v>0</v>
      </c>
      <c r="H57" s="152">
        <f t="shared" si="84"/>
        <v>341600</v>
      </c>
      <c r="I57" s="152">
        <f t="shared" si="84"/>
        <v>0</v>
      </c>
      <c r="J57" s="152">
        <f t="shared" si="84"/>
        <v>341600</v>
      </c>
      <c r="K57" s="152">
        <f t="shared" si="84"/>
        <v>68900</v>
      </c>
      <c r="L57" s="160">
        <f t="shared" si="17"/>
        <v>68900</v>
      </c>
      <c r="M57" s="152">
        <f t="shared" si="84"/>
        <v>410500</v>
      </c>
      <c r="N57" s="160">
        <f t="shared" si="15"/>
        <v>410500</v>
      </c>
      <c r="O57" s="152">
        <f t="shared" si="84"/>
        <v>411138.14</v>
      </c>
      <c r="P57" s="166">
        <f t="shared" si="1"/>
        <v>100.15545432399513</v>
      </c>
      <c r="Q57" s="167">
        <f t="shared" si="9"/>
        <v>35926.660000000033</v>
      </c>
      <c r="R57" s="131">
        <f>R58</f>
        <v>0</v>
      </c>
    </row>
    <row r="58" spans="1:18" s="123" customFormat="1" ht="27" customHeight="1" x14ac:dyDescent="0.25">
      <c r="A58" s="125" t="s">
        <v>121</v>
      </c>
      <c r="B58" s="128" t="s">
        <v>122</v>
      </c>
      <c r="C58" s="156">
        <v>375211.48</v>
      </c>
      <c r="D58" s="152">
        <v>341600</v>
      </c>
      <c r="E58" s="152"/>
      <c r="F58" s="160">
        <f t="shared" si="22"/>
        <v>341600</v>
      </c>
      <c r="G58" s="152"/>
      <c r="H58" s="160">
        <f t="shared" ref="H58" si="85">F58+G58</f>
        <v>341600</v>
      </c>
      <c r="I58" s="152"/>
      <c r="J58" s="160">
        <f t="shared" ref="J58" si="86">H58+I58</f>
        <v>341600</v>
      </c>
      <c r="K58" s="152">
        <v>68900</v>
      </c>
      <c r="L58" s="160">
        <f t="shared" si="17"/>
        <v>68900</v>
      </c>
      <c r="M58" s="160">
        <f t="shared" ref="M58" si="87">J58+K58</f>
        <v>410500</v>
      </c>
      <c r="N58" s="160">
        <f t="shared" si="15"/>
        <v>410500</v>
      </c>
      <c r="O58" s="152">
        <v>411138.14</v>
      </c>
      <c r="P58" s="166">
        <f t="shared" si="1"/>
        <v>100.15545432399513</v>
      </c>
      <c r="Q58" s="167">
        <f t="shared" si="9"/>
        <v>35926.660000000033</v>
      </c>
      <c r="R58" s="128"/>
    </row>
    <row r="59" spans="1:18" s="123" customFormat="1" ht="27" customHeight="1" x14ac:dyDescent="0.25">
      <c r="A59" s="120" t="s">
        <v>123</v>
      </c>
      <c r="B59" s="124" t="s">
        <v>124</v>
      </c>
      <c r="C59" s="164">
        <f t="shared" ref="C59:L59" si="88">C60+C63</f>
        <v>390421.64</v>
      </c>
      <c r="D59" s="164">
        <f t="shared" si="88"/>
        <v>300000</v>
      </c>
      <c r="E59" s="164">
        <f t="shared" si="88"/>
        <v>0</v>
      </c>
      <c r="F59" s="164">
        <f t="shared" si="88"/>
        <v>300000</v>
      </c>
      <c r="G59" s="164">
        <f t="shared" si="88"/>
        <v>0</v>
      </c>
      <c r="H59" s="164">
        <f t="shared" si="88"/>
        <v>300000</v>
      </c>
      <c r="I59" s="164">
        <f t="shared" si="88"/>
        <v>12600000</v>
      </c>
      <c r="J59" s="164">
        <f t="shared" si="88"/>
        <v>12900000</v>
      </c>
      <c r="K59" s="164">
        <f t="shared" si="88"/>
        <v>311250</v>
      </c>
      <c r="L59" s="164">
        <f t="shared" si="88"/>
        <v>12911250</v>
      </c>
      <c r="M59" s="164">
        <f t="shared" ref="M59:O59" si="89">M60+M63</f>
        <v>13211250</v>
      </c>
      <c r="N59" s="160">
        <f t="shared" si="15"/>
        <v>13211250</v>
      </c>
      <c r="O59" s="164">
        <f t="shared" si="89"/>
        <v>13236217.42</v>
      </c>
      <c r="P59" s="166">
        <f t="shared" si="1"/>
        <v>100.18898605355284</v>
      </c>
      <c r="Q59" s="167">
        <f t="shared" si="9"/>
        <v>12845795.779999999</v>
      </c>
      <c r="R59" s="130">
        <f t="shared" ref="R59" si="90">R60+R63</f>
        <v>0</v>
      </c>
    </row>
    <row r="60" spans="1:18" s="123" customFormat="1" ht="61.5" customHeight="1" x14ac:dyDescent="0.25">
      <c r="A60" s="125" t="s">
        <v>332</v>
      </c>
      <c r="B60" s="128" t="s">
        <v>333</v>
      </c>
      <c r="C60" s="152">
        <f t="shared" ref="C60:L61" si="91">C61</f>
        <v>0</v>
      </c>
      <c r="D60" s="152">
        <f t="shared" si="91"/>
        <v>0</v>
      </c>
      <c r="E60" s="152">
        <f t="shared" si="91"/>
        <v>0</v>
      </c>
      <c r="F60" s="152">
        <f t="shared" si="91"/>
        <v>0</v>
      </c>
      <c r="G60" s="152">
        <f t="shared" si="91"/>
        <v>0</v>
      </c>
      <c r="H60" s="152">
        <f t="shared" si="91"/>
        <v>0</v>
      </c>
      <c r="I60" s="152">
        <f t="shared" si="91"/>
        <v>0</v>
      </c>
      <c r="J60" s="152">
        <f t="shared" si="91"/>
        <v>0</v>
      </c>
      <c r="K60" s="152">
        <f t="shared" si="91"/>
        <v>266250</v>
      </c>
      <c r="L60" s="152">
        <f t="shared" si="91"/>
        <v>266250</v>
      </c>
      <c r="M60" s="152">
        <f t="shared" ref="M60:O61" si="92">M61</f>
        <v>266250</v>
      </c>
      <c r="N60" s="160">
        <f t="shared" si="15"/>
        <v>266250</v>
      </c>
      <c r="O60" s="152">
        <f t="shared" si="92"/>
        <v>266250</v>
      </c>
      <c r="P60" s="166">
        <f t="shared" si="1"/>
        <v>100</v>
      </c>
      <c r="Q60" s="167">
        <f t="shared" si="9"/>
        <v>266250</v>
      </c>
      <c r="R60" s="131">
        <f t="shared" ref="R60:R61" si="93">R61</f>
        <v>0</v>
      </c>
    </row>
    <row r="61" spans="1:18" s="123" customFormat="1" ht="73.5" customHeight="1" x14ac:dyDescent="0.25">
      <c r="A61" s="125" t="s">
        <v>125</v>
      </c>
      <c r="B61" s="128" t="s">
        <v>334</v>
      </c>
      <c r="C61" s="152">
        <f t="shared" si="91"/>
        <v>0</v>
      </c>
      <c r="D61" s="152">
        <f t="shared" si="91"/>
        <v>0</v>
      </c>
      <c r="E61" s="152">
        <f t="shared" si="91"/>
        <v>0</v>
      </c>
      <c r="F61" s="152">
        <f t="shared" si="91"/>
        <v>0</v>
      </c>
      <c r="G61" s="152">
        <f t="shared" si="91"/>
        <v>0</v>
      </c>
      <c r="H61" s="152">
        <f t="shared" si="91"/>
        <v>0</v>
      </c>
      <c r="I61" s="152">
        <f t="shared" si="91"/>
        <v>0</v>
      </c>
      <c r="J61" s="152">
        <f t="shared" si="91"/>
        <v>0</v>
      </c>
      <c r="K61" s="152">
        <f t="shared" si="91"/>
        <v>266250</v>
      </c>
      <c r="L61" s="152">
        <f t="shared" si="91"/>
        <v>266250</v>
      </c>
      <c r="M61" s="152">
        <f t="shared" si="92"/>
        <v>266250</v>
      </c>
      <c r="N61" s="160">
        <f t="shared" si="15"/>
        <v>266250</v>
      </c>
      <c r="O61" s="152">
        <f t="shared" si="92"/>
        <v>266250</v>
      </c>
      <c r="P61" s="166">
        <f t="shared" si="1"/>
        <v>100</v>
      </c>
      <c r="Q61" s="167">
        <f t="shared" si="9"/>
        <v>266250</v>
      </c>
      <c r="R61" s="131">
        <f t="shared" si="93"/>
        <v>0</v>
      </c>
    </row>
    <row r="62" spans="1:18" s="123" customFormat="1" ht="72" customHeight="1" x14ac:dyDescent="0.25">
      <c r="A62" s="125" t="s">
        <v>129</v>
      </c>
      <c r="B62" s="128" t="s">
        <v>335</v>
      </c>
      <c r="C62" s="156"/>
      <c r="D62" s="164"/>
      <c r="E62" s="164"/>
      <c r="F62" s="164"/>
      <c r="G62" s="164"/>
      <c r="H62" s="164"/>
      <c r="I62" s="164"/>
      <c r="J62" s="152"/>
      <c r="K62" s="152">
        <v>266250</v>
      </c>
      <c r="L62" s="160">
        <f t="shared" si="17"/>
        <v>266250</v>
      </c>
      <c r="M62" s="152">
        <f>J62+K62</f>
        <v>266250</v>
      </c>
      <c r="N62" s="160">
        <f t="shared" si="15"/>
        <v>266250</v>
      </c>
      <c r="O62" s="152">
        <v>266250</v>
      </c>
      <c r="P62" s="166">
        <f t="shared" si="1"/>
        <v>100</v>
      </c>
      <c r="Q62" s="167">
        <f t="shared" si="9"/>
        <v>266250</v>
      </c>
      <c r="R62" s="128"/>
    </row>
    <row r="63" spans="1:18" s="123" customFormat="1" ht="59.25" customHeight="1" x14ac:dyDescent="0.25">
      <c r="A63" s="125" t="s">
        <v>131</v>
      </c>
      <c r="B63" s="128" t="s">
        <v>132</v>
      </c>
      <c r="C63" s="160">
        <f t="shared" ref="C63:O63" si="94">C64</f>
        <v>390421.64</v>
      </c>
      <c r="D63" s="160">
        <f t="shared" si="94"/>
        <v>300000</v>
      </c>
      <c r="E63" s="160">
        <f t="shared" si="94"/>
        <v>0</v>
      </c>
      <c r="F63" s="160">
        <f t="shared" si="94"/>
        <v>300000</v>
      </c>
      <c r="G63" s="160">
        <f t="shared" si="94"/>
        <v>0</v>
      </c>
      <c r="H63" s="160">
        <f t="shared" si="94"/>
        <v>300000</v>
      </c>
      <c r="I63" s="160">
        <f t="shared" si="94"/>
        <v>12600000</v>
      </c>
      <c r="J63" s="160">
        <f t="shared" si="94"/>
        <v>12900000</v>
      </c>
      <c r="K63" s="160">
        <f t="shared" si="94"/>
        <v>45000</v>
      </c>
      <c r="L63" s="160">
        <f t="shared" si="94"/>
        <v>12645000</v>
      </c>
      <c r="M63" s="160">
        <f t="shared" si="94"/>
        <v>12945000</v>
      </c>
      <c r="N63" s="160">
        <f t="shared" si="15"/>
        <v>12945000</v>
      </c>
      <c r="O63" s="160">
        <f t="shared" si="94"/>
        <v>12969967.42</v>
      </c>
      <c r="P63" s="166">
        <f t="shared" si="1"/>
        <v>100.19287307840865</v>
      </c>
      <c r="Q63" s="167">
        <f t="shared" si="9"/>
        <v>12579545.779999999</v>
      </c>
      <c r="R63" s="127">
        <f t="shared" ref="R63" si="95">R64</f>
        <v>0</v>
      </c>
    </row>
    <row r="64" spans="1:18" s="123" customFormat="1" ht="27" customHeight="1" x14ac:dyDescent="0.25">
      <c r="A64" s="125" t="s">
        <v>133</v>
      </c>
      <c r="B64" s="128" t="s">
        <v>134</v>
      </c>
      <c r="C64" s="160">
        <f t="shared" ref="C64:O64" si="96">C65+C66+C67</f>
        <v>390421.64</v>
      </c>
      <c r="D64" s="160">
        <f t="shared" si="96"/>
        <v>300000</v>
      </c>
      <c r="E64" s="160">
        <f t="shared" si="96"/>
        <v>0</v>
      </c>
      <c r="F64" s="160">
        <f t="shared" si="96"/>
        <v>300000</v>
      </c>
      <c r="G64" s="160">
        <f t="shared" si="96"/>
        <v>0</v>
      </c>
      <c r="H64" s="160">
        <f t="shared" si="96"/>
        <v>300000</v>
      </c>
      <c r="I64" s="160">
        <f t="shared" si="96"/>
        <v>12600000</v>
      </c>
      <c r="J64" s="160">
        <f t="shared" si="96"/>
        <v>12900000</v>
      </c>
      <c r="K64" s="160">
        <f t="shared" si="96"/>
        <v>45000</v>
      </c>
      <c r="L64" s="160">
        <f t="shared" si="96"/>
        <v>12645000</v>
      </c>
      <c r="M64" s="160">
        <f t="shared" si="96"/>
        <v>12945000</v>
      </c>
      <c r="N64" s="160">
        <f t="shared" si="15"/>
        <v>12945000</v>
      </c>
      <c r="O64" s="160">
        <f t="shared" si="96"/>
        <v>12969967.42</v>
      </c>
      <c r="P64" s="166">
        <f t="shared" si="1"/>
        <v>100.19287307840865</v>
      </c>
      <c r="Q64" s="167">
        <f t="shared" si="9"/>
        <v>12579545.779999999</v>
      </c>
      <c r="R64" s="127">
        <f t="shared" ref="R64" si="97">R65+R66+R67</f>
        <v>0</v>
      </c>
    </row>
    <row r="65" spans="1:18" s="123" customFormat="1" ht="51.75" customHeight="1" x14ac:dyDescent="0.25">
      <c r="A65" s="125" t="s">
        <v>336</v>
      </c>
      <c r="B65" s="128" t="s">
        <v>337</v>
      </c>
      <c r="C65" s="156"/>
      <c r="D65" s="160"/>
      <c r="E65" s="160"/>
      <c r="F65" s="160"/>
      <c r="G65" s="160"/>
      <c r="H65" s="160"/>
      <c r="I65" s="160">
        <v>12600000</v>
      </c>
      <c r="J65" s="160">
        <f t="shared" ref="J65:J67" si="98">H65+I65</f>
        <v>12600000</v>
      </c>
      <c r="K65" s="160">
        <v>200000</v>
      </c>
      <c r="L65" s="160">
        <f t="shared" si="17"/>
        <v>12800000</v>
      </c>
      <c r="M65" s="160">
        <f>J65+K65</f>
        <v>12800000</v>
      </c>
      <c r="N65" s="160">
        <f t="shared" si="15"/>
        <v>12800000</v>
      </c>
      <c r="O65" s="160">
        <v>12824449.109999999</v>
      </c>
      <c r="P65" s="166">
        <f t="shared" si="1"/>
        <v>100.19100867187501</v>
      </c>
      <c r="Q65" s="167">
        <f t="shared" si="9"/>
        <v>12824449.109999999</v>
      </c>
      <c r="R65" s="128"/>
    </row>
    <row r="66" spans="1:18" s="123" customFormat="1" ht="37.5" customHeight="1" x14ac:dyDescent="0.25">
      <c r="A66" s="125" t="s">
        <v>135</v>
      </c>
      <c r="B66" s="128" t="s">
        <v>136</v>
      </c>
      <c r="C66" s="156">
        <v>141265.01999999999</v>
      </c>
      <c r="D66" s="160">
        <v>50000</v>
      </c>
      <c r="E66" s="160"/>
      <c r="F66" s="160">
        <f t="shared" si="22"/>
        <v>50000</v>
      </c>
      <c r="G66" s="160"/>
      <c r="H66" s="160">
        <f t="shared" ref="H66:H67" si="99">F66+G66</f>
        <v>50000</v>
      </c>
      <c r="I66" s="160"/>
      <c r="J66" s="160">
        <f t="shared" si="98"/>
        <v>50000</v>
      </c>
      <c r="K66" s="160">
        <v>-50000</v>
      </c>
      <c r="L66" s="160">
        <f t="shared" si="17"/>
        <v>-50000</v>
      </c>
      <c r="M66" s="160">
        <f t="shared" ref="M66:M67" si="100">J66+K66</f>
        <v>0</v>
      </c>
      <c r="N66" s="160">
        <f t="shared" si="15"/>
        <v>0</v>
      </c>
      <c r="O66" s="160"/>
      <c r="P66" s="166"/>
      <c r="Q66" s="167">
        <f t="shared" si="9"/>
        <v>-141265.01999999999</v>
      </c>
      <c r="R66" s="128"/>
    </row>
    <row r="67" spans="1:18" s="123" customFormat="1" ht="37.5" customHeight="1" x14ac:dyDescent="0.25">
      <c r="A67" s="125" t="s">
        <v>137</v>
      </c>
      <c r="B67" s="128" t="s">
        <v>138</v>
      </c>
      <c r="C67" s="156">
        <v>249156.62</v>
      </c>
      <c r="D67" s="160">
        <v>250000</v>
      </c>
      <c r="E67" s="160"/>
      <c r="F67" s="160">
        <f t="shared" si="22"/>
        <v>250000</v>
      </c>
      <c r="G67" s="160"/>
      <c r="H67" s="160">
        <f t="shared" si="99"/>
        <v>250000</v>
      </c>
      <c r="I67" s="160"/>
      <c r="J67" s="160">
        <f t="shared" si="98"/>
        <v>250000</v>
      </c>
      <c r="K67" s="160">
        <v>-105000</v>
      </c>
      <c r="L67" s="160">
        <f t="shared" si="17"/>
        <v>-105000</v>
      </c>
      <c r="M67" s="160">
        <f t="shared" si="100"/>
        <v>145000</v>
      </c>
      <c r="N67" s="160">
        <f t="shared" si="15"/>
        <v>145000</v>
      </c>
      <c r="O67" s="160">
        <v>145518.31</v>
      </c>
      <c r="P67" s="166">
        <f t="shared" si="1"/>
        <v>100.35745517241379</v>
      </c>
      <c r="Q67" s="167">
        <f t="shared" si="9"/>
        <v>-103638.31</v>
      </c>
      <c r="R67" s="128"/>
    </row>
    <row r="68" spans="1:18" s="123" customFormat="1" ht="17.25" customHeight="1" x14ac:dyDescent="0.25">
      <c r="A68" s="120" t="s">
        <v>139</v>
      </c>
      <c r="B68" s="124" t="s">
        <v>140</v>
      </c>
      <c r="C68" s="159">
        <f>C69+C72+C73+C74+C76+C77+C79+C80</f>
        <v>670793.11</v>
      </c>
      <c r="D68" s="159">
        <f t="shared" ref="D68:L68" si="101">D69+D72+D73+D74+D76+D77+D79+D80</f>
        <v>540000</v>
      </c>
      <c r="E68" s="159">
        <f t="shared" si="101"/>
        <v>0</v>
      </c>
      <c r="F68" s="159">
        <f t="shared" si="101"/>
        <v>540000</v>
      </c>
      <c r="G68" s="159">
        <f t="shared" si="101"/>
        <v>0</v>
      </c>
      <c r="H68" s="159">
        <f t="shared" si="101"/>
        <v>540000</v>
      </c>
      <c r="I68" s="159">
        <f t="shared" si="101"/>
        <v>0</v>
      </c>
      <c r="J68" s="159">
        <f t="shared" si="101"/>
        <v>540000</v>
      </c>
      <c r="K68" s="159">
        <f t="shared" si="101"/>
        <v>215860</v>
      </c>
      <c r="L68" s="159">
        <f t="shared" si="101"/>
        <v>215860</v>
      </c>
      <c r="M68" s="159">
        <f t="shared" ref="M68:O68" si="102">M69+M72+M73+M74+M76+M77+M79+M80</f>
        <v>755860</v>
      </c>
      <c r="N68" s="160">
        <f t="shared" si="15"/>
        <v>755860</v>
      </c>
      <c r="O68" s="159">
        <f t="shared" si="102"/>
        <v>761390.56</v>
      </c>
      <c r="P68" s="166">
        <f t="shared" si="1"/>
        <v>100.73169105389887</v>
      </c>
      <c r="Q68" s="167">
        <f t="shared" si="9"/>
        <v>90597.45000000007</v>
      </c>
      <c r="R68" s="122">
        <f t="shared" ref="R68" si="103">R69+R72+R73+R74+R76+R77+R79+R80</f>
        <v>0</v>
      </c>
    </row>
    <row r="69" spans="1:18" s="123" customFormat="1" ht="23.25" customHeight="1" x14ac:dyDescent="0.25">
      <c r="A69" s="125" t="s">
        <v>141</v>
      </c>
      <c r="B69" s="128" t="s">
        <v>142</v>
      </c>
      <c r="C69" s="160">
        <f t="shared" ref="C69:L69" si="104">C70+C71</f>
        <v>19305.64</v>
      </c>
      <c r="D69" s="160">
        <f t="shared" si="104"/>
        <v>17000</v>
      </c>
      <c r="E69" s="160">
        <f t="shared" si="104"/>
        <v>0</v>
      </c>
      <c r="F69" s="160">
        <f t="shared" si="104"/>
        <v>17000</v>
      </c>
      <c r="G69" s="160">
        <f t="shared" si="104"/>
        <v>0</v>
      </c>
      <c r="H69" s="160">
        <f t="shared" si="104"/>
        <v>17000</v>
      </c>
      <c r="I69" s="160">
        <f t="shared" si="104"/>
        <v>0</v>
      </c>
      <c r="J69" s="160">
        <f t="shared" si="104"/>
        <v>17000</v>
      </c>
      <c r="K69" s="160">
        <f t="shared" si="104"/>
        <v>-4100</v>
      </c>
      <c r="L69" s="160">
        <f t="shared" si="104"/>
        <v>-4100</v>
      </c>
      <c r="M69" s="160">
        <f t="shared" ref="M69:O69" si="105">M70+M71</f>
        <v>12900</v>
      </c>
      <c r="N69" s="160">
        <f t="shared" si="15"/>
        <v>12900</v>
      </c>
      <c r="O69" s="160">
        <f t="shared" si="105"/>
        <v>13016.07</v>
      </c>
      <c r="P69" s="166">
        <f t="shared" si="1"/>
        <v>100.89976744186046</v>
      </c>
      <c r="Q69" s="167">
        <f t="shared" si="9"/>
        <v>-6289.57</v>
      </c>
      <c r="R69" s="127">
        <f t="shared" ref="R69" si="106">R70+R71</f>
        <v>0</v>
      </c>
    </row>
    <row r="70" spans="1:18" s="123" customFormat="1" ht="60.75" customHeight="1" x14ac:dyDescent="0.25">
      <c r="A70" s="125" t="s">
        <v>143</v>
      </c>
      <c r="B70" s="128" t="s">
        <v>144</v>
      </c>
      <c r="C70" s="156">
        <v>16255.64</v>
      </c>
      <c r="D70" s="160">
        <v>15000</v>
      </c>
      <c r="E70" s="160"/>
      <c r="F70" s="160">
        <f t="shared" si="22"/>
        <v>15000</v>
      </c>
      <c r="G70" s="160"/>
      <c r="H70" s="160">
        <f t="shared" ref="H70:H72" si="107">F70+G70</f>
        <v>15000</v>
      </c>
      <c r="I70" s="160"/>
      <c r="J70" s="160">
        <f t="shared" ref="J70:J72" si="108">H70+I70</f>
        <v>15000</v>
      </c>
      <c r="K70" s="160">
        <v>-3000</v>
      </c>
      <c r="L70" s="160">
        <f t="shared" si="17"/>
        <v>-3000</v>
      </c>
      <c r="M70" s="160">
        <f t="shared" ref="M70:M73" si="109">J70+K70</f>
        <v>12000</v>
      </c>
      <c r="N70" s="160">
        <f t="shared" si="15"/>
        <v>12000</v>
      </c>
      <c r="O70" s="160">
        <v>12066.07</v>
      </c>
      <c r="P70" s="166">
        <f t="shared" ref="P70:P128" si="110">O70/N70*100</f>
        <v>100.55058333333334</v>
      </c>
      <c r="Q70" s="167">
        <f t="shared" ref="Q70:Q128" si="111">O70-C70</f>
        <v>-4189.57</v>
      </c>
      <c r="R70" s="128"/>
    </row>
    <row r="71" spans="1:18" s="123" customFormat="1" ht="52.5" customHeight="1" x14ac:dyDescent="0.25">
      <c r="A71" s="125" t="s">
        <v>145</v>
      </c>
      <c r="B71" s="128" t="s">
        <v>146</v>
      </c>
      <c r="C71" s="156">
        <v>3050</v>
      </c>
      <c r="D71" s="160">
        <v>2000</v>
      </c>
      <c r="E71" s="160"/>
      <c r="F71" s="160">
        <f t="shared" si="22"/>
        <v>2000</v>
      </c>
      <c r="G71" s="160"/>
      <c r="H71" s="160">
        <f t="shared" si="107"/>
        <v>2000</v>
      </c>
      <c r="I71" s="160"/>
      <c r="J71" s="160">
        <f t="shared" si="108"/>
        <v>2000</v>
      </c>
      <c r="K71" s="160">
        <v>-1100</v>
      </c>
      <c r="L71" s="160">
        <f t="shared" si="17"/>
        <v>-1100</v>
      </c>
      <c r="M71" s="160">
        <f t="shared" si="109"/>
        <v>900</v>
      </c>
      <c r="N71" s="160">
        <f t="shared" si="15"/>
        <v>900</v>
      </c>
      <c r="O71" s="160">
        <v>950</v>
      </c>
      <c r="P71" s="166">
        <f t="shared" si="110"/>
        <v>105.55555555555556</v>
      </c>
      <c r="Q71" s="167">
        <f t="shared" si="111"/>
        <v>-2100</v>
      </c>
      <c r="R71" s="128"/>
    </row>
    <row r="72" spans="1:18" s="123" customFormat="1" ht="50.25" customHeight="1" x14ac:dyDescent="0.25">
      <c r="A72" s="125" t="s">
        <v>147</v>
      </c>
      <c r="B72" s="128" t="s">
        <v>148</v>
      </c>
      <c r="C72" s="156"/>
      <c r="D72" s="152"/>
      <c r="E72" s="152"/>
      <c r="F72" s="160">
        <f t="shared" si="22"/>
        <v>0</v>
      </c>
      <c r="G72" s="152"/>
      <c r="H72" s="160">
        <f t="shared" si="107"/>
        <v>0</v>
      </c>
      <c r="I72" s="152"/>
      <c r="J72" s="160">
        <f t="shared" si="108"/>
        <v>0</v>
      </c>
      <c r="K72" s="152">
        <v>50000</v>
      </c>
      <c r="L72" s="160">
        <f t="shared" si="17"/>
        <v>50000</v>
      </c>
      <c r="M72" s="160">
        <f t="shared" si="109"/>
        <v>50000</v>
      </c>
      <c r="N72" s="160">
        <f t="shared" ref="N72:O141" si="112">M72</f>
        <v>50000</v>
      </c>
      <c r="O72" s="152">
        <v>50000</v>
      </c>
      <c r="P72" s="166">
        <f t="shared" si="110"/>
        <v>100</v>
      </c>
      <c r="Q72" s="167">
        <f t="shared" si="111"/>
        <v>50000</v>
      </c>
      <c r="R72" s="128"/>
    </row>
    <row r="73" spans="1:18" s="123" customFormat="1" ht="50.25" customHeight="1" x14ac:dyDescent="0.25">
      <c r="A73" s="125" t="s">
        <v>151</v>
      </c>
      <c r="B73" s="128" t="s">
        <v>152</v>
      </c>
      <c r="C73" s="156">
        <v>20514.849999999999</v>
      </c>
      <c r="D73" s="152"/>
      <c r="E73" s="152"/>
      <c r="F73" s="160"/>
      <c r="G73" s="152"/>
      <c r="H73" s="160"/>
      <c r="I73" s="152"/>
      <c r="J73" s="160"/>
      <c r="K73" s="152">
        <v>10660</v>
      </c>
      <c r="L73" s="160">
        <f t="shared" si="17"/>
        <v>10660</v>
      </c>
      <c r="M73" s="160">
        <f t="shared" si="109"/>
        <v>10660</v>
      </c>
      <c r="N73" s="160">
        <f t="shared" si="112"/>
        <v>10660</v>
      </c>
      <c r="O73" s="152">
        <v>10660</v>
      </c>
      <c r="P73" s="166">
        <f t="shared" si="110"/>
        <v>100</v>
      </c>
      <c r="Q73" s="167">
        <f t="shared" si="111"/>
        <v>-9854.8499999999985</v>
      </c>
      <c r="R73" s="128"/>
    </row>
    <row r="74" spans="1:18" s="123" customFormat="1" ht="84" customHeight="1" x14ac:dyDescent="0.25">
      <c r="A74" s="125" t="s">
        <v>161</v>
      </c>
      <c r="B74" s="129" t="s">
        <v>162</v>
      </c>
      <c r="C74" s="160">
        <f t="shared" ref="C74:O74" si="113">C75</f>
        <v>75000</v>
      </c>
      <c r="D74" s="160">
        <f t="shared" si="113"/>
        <v>50000</v>
      </c>
      <c r="E74" s="160">
        <f t="shared" si="113"/>
        <v>0</v>
      </c>
      <c r="F74" s="160">
        <f t="shared" si="113"/>
        <v>50000</v>
      </c>
      <c r="G74" s="160">
        <f t="shared" si="113"/>
        <v>0</v>
      </c>
      <c r="H74" s="160">
        <f t="shared" si="113"/>
        <v>50000</v>
      </c>
      <c r="I74" s="160">
        <f t="shared" si="113"/>
        <v>0</v>
      </c>
      <c r="J74" s="160">
        <f t="shared" si="113"/>
        <v>50000</v>
      </c>
      <c r="K74" s="160">
        <f t="shared" si="113"/>
        <v>-20000</v>
      </c>
      <c r="L74" s="160">
        <f t="shared" si="17"/>
        <v>-20000</v>
      </c>
      <c r="M74" s="160">
        <f t="shared" si="113"/>
        <v>30000</v>
      </c>
      <c r="N74" s="160">
        <f t="shared" si="112"/>
        <v>30000</v>
      </c>
      <c r="O74" s="160">
        <f t="shared" si="113"/>
        <v>30000</v>
      </c>
      <c r="P74" s="166">
        <f t="shared" si="110"/>
        <v>100</v>
      </c>
      <c r="Q74" s="167">
        <f t="shared" si="111"/>
        <v>-45000</v>
      </c>
      <c r="R74" s="127">
        <f t="shared" ref="R74" si="114">R75</f>
        <v>0</v>
      </c>
    </row>
    <row r="75" spans="1:18" s="123" customFormat="1" ht="26.25" customHeight="1" x14ac:dyDescent="0.25">
      <c r="A75" s="125" t="s">
        <v>163</v>
      </c>
      <c r="B75" s="128" t="s">
        <v>164</v>
      </c>
      <c r="C75" s="156">
        <v>75000</v>
      </c>
      <c r="D75" s="160">
        <v>50000</v>
      </c>
      <c r="E75" s="160"/>
      <c r="F75" s="160">
        <f t="shared" si="22"/>
        <v>50000</v>
      </c>
      <c r="G75" s="160"/>
      <c r="H75" s="160">
        <f t="shared" ref="H75:H79" si="115">F75+G75</f>
        <v>50000</v>
      </c>
      <c r="I75" s="160"/>
      <c r="J75" s="160">
        <f t="shared" ref="J75:J79" si="116">H75+I75</f>
        <v>50000</v>
      </c>
      <c r="K75" s="160">
        <v>-20000</v>
      </c>
      <c r="L75" s="160">
        <f t="shared" si="17"/>
        <v>-20000</v>
      </c>
      <c r="M75" s="160">
        <f t="shared" ref="M75:M79" si="117">J75+K75</f>
        <v>30000</v>
      </c>
      <c r="N75" s="160">
        <f t="shared" si="112"/>
        <v>30000</v>
      </c>
      <c r="O75" s="160">
        <v>30000</v>
      </c>
      <c r="P75" s="166">
        <f t="shared" si="110"/>
        <v>100</v>
      </c>
      <c r="Q75" s="167">
        <f t="shared" si="111"/>
        <v>-45000</v>
      </c>
      <c r="R75" s="128"/>
    </row>
    <row r="76" spans="1:18" s="123" customFormat="1" ht="48.75" customHeight="1" x14ac:dyDescent="0.25">
      <c r="A76" s="125" t="s">
        <v>165</v>
      </c>
      <c r="B76" s="128" t="s">
        <v>166</v>
      </c>
      <c r="C76" s="156">
        <v>103750</v>
      </c>
      <c r="D76" s="160">
        <v>75000</v>
      </c>
      <c r="E76" s="160"/>
      <c r="F76" s="160">
        <f t="shared" si="22"/>
        <v>75000</v>
      </c>
      <c r="G76" s="160"/>
      <c r="H76" s="160">
        <f t="shared" si="115"/>
        <v>75000</v>
      </c>
      <c r="I76" s="160"/>
      <c r="J76" s="160">
        <f t="shared" si="116"/>
        <v>75000</v>
      </c>
      <c r="K76" s="160">
        <v>5000</v>
      </c>
      <c r="L76" s="160">
        <f t="shared" si="17"/>
        <v>5000</v>
      </c>
      <c r="M76" s="160">
        <f t="shared" si="117"/>
        <v>80000</v>
      </c>
      <c r="N76" s="160">
        <f t="shared" si="112"/>
        <v>80000</v>
      </c>
      <c r="O76" s="160">
        <v>81950</v>
      </c>
      <c r="P76" s="166">
        <f t="shared" si="110"/>
        <v>102.4375</v>
      </c>
      <c r="Q76" s="167">
        <f t="shared" si="111"/>
        <v>-21800</v>
      </c>
      <c r="R76" s="128"/>
    </row>
    <row r="77" spans="1:18" s="123" customFormat="1" ht="48" customHeight="1" x14ac:dyDescent="0.25">
      <c r="A77" s="125" t="s">
        <v>167</v>
      </c>
      <c r="B77" s="128" t="s">
        <v>338</v>
      </c>
      <c r="C77" s="156">
        <f>C78</f>
        <v>6000</v>
      </c>
      <c r="D77" s="160"/>
      <c r="E77" s="160"/>
      <c r="F77" s="160"/>
      <c r="G77" s="160"/>
      <c r="H77" s="160"/>
      <c r="I77" s="160"/>
      <c r="J77" s="160"/>
      <c r="K77" s="160">
        <f>K78</f>
        <v>92300</v>
      </c>
      <c r="L77" s="160">
        <f t="shared" si="17"/>
        <v>92300</v>
      </c>
      <c r="M77" s="160">
        <f>M78</f>
        <v>92300</v>
      </c>
      <c r="N77" s="160">
        <f t="shared" si="112"/>
        <v>92300</v>
      </c>
      <c r="O77" s="160">
        <f>O78</f>
        <v>92396.41</v>
      </c>
      <c r="P77" s="166">
        <f t="shared" si="110"/>
        <v>100.1044528710726</v>
      </c>
      <c r="Q77" s="167">
        <f t="shared" si="111"/>
        <v>86396.41</v>
      </c>
      <c r="R77" s="128"/>
    </row>
    <row r="78" spans="1:18" s="123" customFormat="1" ht="61.5" customHeight="1" x14ac:dyDescent="0.25">
      <c r="A78" s="125" t="s">
        <v>339</v>
      </c>
      <c r="B78" s="128" t="s">
        <v>170</v>
      </c>
      <c r="C78" s="156">
        <v>6000</v>
      </c>
      <c r="D78" s="160"/>
      <c r="E78" s="160"/>
      <c r="F78" s="160"/>
      <c r="G78" s="160"/>
      <c r="H78" s="160"/>
      <c r="I78" s="160"/>
      <c r="J78" s="160"/>
      <c r="K78" s="160">
        <v>92300</v>
      </c>
      <c r="L78" s="160">
        <f t="shared" si="17"/>
        <v>92300</v>
      </c>
      <c r="M78" s="160">
        <f t="shared" si="117"/>
        <v>92300</v>
      </c>
      <c r="N78" s="160">
        <f t="shared" si="112"/>
        <v>92300</v>
      </c>
      <c r="O78" s="160">
        <v>92396.41</v>
      </c>
      <c r="P78" s="166">
        <f t="shared" si="110"/>
        <v>100.1044528710726</v>
      </c>
      <c r="Q78" s="167">
        <f t="shared" si="111"/>
        <v>86396.41</v>
      </c>
      <c r="R78" s="128"/>
    </row>
    <row r="79" spans="1:18" s="123" customFormat="1" ht="59.25" customHeight="1" x14ac:dyDescent="0.25">
      <c r="A79" s="125" t="s">
        <v>171</v>
      </c>
      <c r="B79" s="128" t="s">
        <v>172</v>
      </c>
      <c r="C79" s="156">
        <v>3650</v>
      </c>
      <c r="D79" s="160">
        <v>5000</v>
      </c>
      <c r="E79" s="160"/>
      <c r="F79" s="160">
        <f t="shared" si="22"/>
        <v>5000</v>
      </c>
      <c r="G79" s="160"/>
      <c r="H79" s="160">
        <f t="shared" si="115"/>
        <v>5000</v>
      </c>
      <c r="I79" s="160"/>
      <c r="J79" s="160">
        <f t="shared" si="116"/>
        <v>5000</v>
      </c>
      <c r="K79" s="160">
        <v>-3000</v>
      </c>
      <c r="L79" s="160">
        <f t="shared" si="17"/>
        <v>-3000</v>
      </c>
      <c r="M79" s="160">
        <f t="shared" si="117"/>
        <v>2000</v>
      </c>
      <c r="N79" s="160">
        <f t="shared" si="112"/>
        <v>2000</v>
      </c>
      <c r="O79" s="160">
        <v>2000</v>
      </c>
      <c r="P79" s="166">
        <f t="shared" si="110"/>
        <v>100</v>
      </c>
      <c r="Q79" s="167">
        <f t="shared" si="111"/>
        <v>-1650</v>
      </c>
      <c r="R79" s="128"/>
    </row>
    <row r="80" spans="1:18" s="123" customFormat="1" ht="24" customHeight="1" x14ac:dyDescent="0.25">
      <c r="A80" s="125" t="s">
        <v>173</v>
      </c>
      <c r="B80" s="128" t="s">
        <v>174</v>
      </c>
      <c r="C80" s="152">
        <f t="shared" ref="C80:O80" si="118">C81</f>
        <v>442572.62</v>
      </c>
      <c r="D80" s="152">
        <f t="shared" si="118"/>
        <v>393000</v>
      </c>
      <c r="E80" s="152">
        <f t="shared" si="118"/>
        <v>0</v>
      </c>
      <c r="F80" s="152">
        <f t="shared" si="118"/>
        <v>393000</v>
      </c>
      <c r="G80" s="152">
        <f t="shared" si="118"/>
        <v>0</v>
      </c>
      <c r="H80" s="152">
        <f t="shared" si="118"/>
        <v>393000</v>
      </c>
      <c r="I80" s="152">
        <f t="shared" si="118"/>
        <v>0</v>
      </c>
      <c r="J80" s="152">
        <f t="shared" si="118"/>
        <v>393000</v>
      </c>
      <c r="K80" s="152">
        <f t="shared" si="118"/>
        <v>85000</v>
      </c>
      <c r="L80" s="160">
        <f t="shared" si="17"/>
        <v>85000</v>
      </c>
      <c r="M80" s="152">
        <f t="shared" si="118"/>
        <v>478000</v>
      </c>
      <c r="N80" s="160">
        <f t="shared" si="112"/>
        <v>478000</v>
      </c>
      <c r="O80" s="152">
        <f t="shared" si="118"/>
        <v>481368.08</v>
      </c>
      <c r="P80" s="166">
        <f t="shared" si="110"/>
        <v>100.70461924686194</v>
      </c>
      <c r="Q80" s="167">
        <f t="shared" si="111"/>
        <v>38795.460000000021</v>
      </c>
      <c r="R80" s="131">
        <f t="shared" ref="R80" si="119">R81</f>
        <v>0</v>
      </c>
    </row>
    <row r="81" spans="1:18" s="123" customFormat="1" ht="36" customHeight="1" x14ac:dyDescent="0.25">
      <c r="A81" s="125" t="s">
        <v>175</v>
      </c>
      <c r="B81" s="128" t="s">
        <v>176</v>
      </c>
      <c r="C81" s="156">
        <v>442572.62</v>
      </c>
      <c r="D81" s="152">
        <v>393000</v>
      </c>
      <c r="E81" s="152"/>
      <c r="F81" s="160">
        <f t="shared" si="22"/>
        <v>393000</v>
      </c>
      <c r="G81" s="152"/>
      <c r="H81" s="160">
        <f t="shared" ref="H81" si="120">F81+G81</f>
        <v>393000</v>
      </c>
      <c r="I81" s="152"/>
      <c r="J81" s="160">
        <f t="shared" ref="J81" si="121">H81+I81</f>
        <v>393000</v>
      </c>
      <c r="K81" s="152">
        <v>85000</v>
      </c>
      <c r="L81" s="160">
        <f t="shared" ref="L81:L141" si="122">E81+G81+I81+K81</f>
        <v>85000</v>
      </c>
      <c r="M81" s="160">
        <f t="shared" ref="M81" si="123">J81+K81</f>
        <v>478000</v>
      </c>
      <c r="N81" s="160">
        <f t="shared" si="112"/>
        <v>478000</v>
      </c>
      <c r="O81" s="152">
        <v>481368.08</v>
      </c>
      <c r="P81" s="166">
        <f t="shared" si="110"/>
        <v>100.70461924686194</v>
      </c>
      <c r="Q81" s="167">
        <f t="shared" si="111"/>
        <v>38795.460000000021</v>
      </c>
      <c r="R81" s="128"/>
    </row>
    <row r="82" spans="1:18" s="134" customFormat="1" ht="16.5" customHeight="1" x14ac:dyDescent="0.25">
      <c r="A82" s="133" t="s">
        <v>177</v>
      </c>
      <c r="B82" s="124" t="s">
        <v>178</v>
      </c>
      <c r="C82" s="164">
        <f>C83</f>
        <v>322809252.28999996</v>
      </c>
      <c r="D82" s="164">
        <f>D83</f>
        <v>171974776.94999999</v>
      </c>
      <c r="E82" s="164">
        <f t="shared" ref="E82:O82" si="124">E83</f>
        <v>5871226</v>
      </c>
      <c r="F82" s="164">
        <f t="shared" si="124"/>
        <v>177846002.94999999</v>
      </c>
      <c r="G82" s="164">
        <f t="shared" si="124"/>
        <v>6327070.2699999996</v>
      </c>
      <c r="H82" s="164">
        <f t="shared" si="124"/>
        <v>184173073.22</v>
      </c>
      <c r="I82" s="164">
        <f t="shared" si="124"/>
        <v>2796210.6100000003</v>
      </c>
      <c r="J82" s="164">
        <f t="shared" si="124"/>
        <v>186969283.82999998</v>
      </c>
      <c r="K82" s="164">
        <f t="shared" si="124"/>
        <v>325950</v>
      </c>
      <c r="L82" s="160">
        <f t="shared" si="122"/>
        <v>15320456.879999999</v>
      </c>
      <c r="M82" s="164">
        <f t="shared" si="124"/>
        <v>187295233.82999998</v>
      </c>
      <c r="N82" s="164">
        <f t="shared" si="124"/>
        <v>186335109.89999998</v>
      </c>
      <c r="O82" s="164">
        <f t="shared" si="124"/>
        <v>185903271</v>
      </c>
      <c r="P82" s="166">
        <f t="shared" si="110"/>
        <v>99.768246091554218</v>
      </c>
      <c r="Q82" s="167">
        <f t="shared" si="111"/>
        <v>-136905981.28999996</v>
      </c>
      <c r="R82" s="130" t="e">
        <f>R83</f>
        <v>#REF!</v>
      </c>
    </row>
    <row r="83" spans="1:18" ht="26.25" customHeight="1" x14ac:dyDescent="0.25">
      <c r="A83" s="135" t="s">
        <v>179</v>
      </c>
      <c r="B83" s="128" t="s">
        <v>180</v>
      </c>
      <c r="C83" s="152">
        <f t="shared" ref="C83:K83" si="125">C84+C91+C109+C133</f>
        <v>322809252.28999996</v>
      </c>
      <c r="D83" s="152">
        <f t="shared" si="125"/>
        <v>171974776.94999999</v>
      </c>
      <c r="E83" s="152">
        <f t="shared" si="125"/>
        <v>5871226</v>
      </c>
      <c r="F83" s="152">
        <f t="shared" si="125"/>
        <v>177846002.94999999</v>
      </c>
      <c r="G83" s="152">
        <f t="shared" si="125"/>
        <v>6327070.2699999996</v>
      </c>
      <c r="H83" s="152">
        <f t="shared" si="125"/>
        <v>184173073.22</v>
      </c>
      <c r="I83" s="152">
        <f t="shared" si="125"/>
        <v>2796210.6100000003</v>
      </c>
      <c r="J83" s="152">
        <f t="shared" si="125"/>
        <v>186969283.82999998</v>
      </c>
      <c r="K83" s="152">
        <f t="shared" si="125"/>
        <v>325950</v>
      </c>
      <c r="L83" s="160">
        <f t="shared" si="122"/>
        <v>15320456.879999999</v>
      </c>
      <c r="M83" s="152">
        <f>M84+M91+M109+M133</f>
        <v>187295233.82999998</v>
      </c>
      <c r="N83" s="152">
        <f>N84+N91+N109+N133</f>
        <v>186335109.89999998</v>
      </c>
      <c r="O83" s="152">
        <f>O84+O91+O109+O133</f>
        <v>185903271</v>
      </c>
      <c r="P83" s="166">
        <f t="shared" si="110"/>
        <v>99.768246091554218</v>
      </c>
      <c r="Q83" s="167">
        <f t="shared" si="111"/>
        <v>-136905981.28999996</v>
      </c>
      <c r="R83" s="131" t="e">
        <f>R84+R91+R109+R133</f>
        <v>#REF!</v>
      </c>
    </row>
    <row r="84" spans="1:18" s="134" customFormat="1" ht="24.75" customHeight="1" x14ac:dyDescent="0.25">
      <c r="A84" s="135" t="s">
        <v>340</v>
      </c>
      <c r="B84" s="136" t="s">
        <v>341</v>
      </c>
      <c r="C84" s="164">
        <f t="shared" ref="C84:O84" si="126">C85+C87+C89</f>
        <v>40388538</v>
      </c>
      <c r="D84" s="164">
        <f t="shared" si="126"/>
        <v>63631000</v>
      </c>
      <c r="E84" s="164">
        <f t="shared" si="126"/>
        <v>5000000</v>
      </c>
      <c r="F84" s="164">
        <f t="shared" si="126"/>
        <v>68631000</v>
      </c>
      <c r="G84" s="164">
        <f t="shared" si="126"/>
        <v>2696943.3</v>
      </c>
      <c r="H84" s="164">
        <f t="shared" si="126"/>
        <v>71327943.299999997</v>
      </c>
      <c r="I84" s="164">
        <f t="shared" si="126"/>
        <v>354340</v>
      </c>
      <c r="J84" s="164">
        <f t="shared" si="126"/>
        <v>71682283.299999997</v>
      </c>
      <c r="K84" s="164">
        <f t="shared" si="126"/>
        <v>0</v>
      </c>
      <c r="L84" s="164">
        <f t="shared" si="126"/>
        <v>8051283.2999999998</v>
      </c>
      <c r="M84" s="164">
        <f t="shared" si="126"/>
        <v>71682283.299999997</v>
      </c>
      <c r="N84" s="164">
        <f t="shared" ref="N84" si="127">N85+N87+N89</f>
        <v>71682283.299999997</v>
      </c>
      <c r="O84" s="164">
        <f t="shared" si="126"/>
        <v>71682283.299999997</v>
      </c>
      <c r="P84" s="166">
        <f t="shared" si="110"/>
        <v>100</v>
      </c>
      <c r="Q84" s="167">
        <f t="shared" si="111"/>
        <v>31293745.299999997</v>
      </c>
      <c r="R84" s="130">
        <f t="shared" ref="R84" si="128">R85+R87+R89</f>
        <v>0</v>
      </c>
    </row>
    <row r="85" spans="1:18" ht="16.5" customHeight="1" x14ac:dyDescent="0.25">
      <c r="A85" s="135" t="s">
        <v>342</v>
      </c>
      <c r="B85" s="128" t="s">
        <v>184</v>
      </c>
      <c r="C85" s="152">
        <f>C86</f>
        <v>28657000</v>
      </c>
      <c r="D85" s="152">
        <f>D86</f>
        <v>48114000</v>
      </c>
      <c r="E85" s="152">
        <f t="shared" ref="E85:O85" si="129">E86</f>
        <v>0</v>
      </c>
      <c r="F85" s="152">
        <f t="shared" si="129"/>
        <v>48114000</v>
      </c>
      <c r="G85" s="152">
        <f t="shared" si="129"/>
        <v>0</v>
      </c>
      <c r="H85" s="152">
        <f t="shared" si="129"/>
        <v>48114000</v>
      </c>
      <c r="I85" s="152">
        <f t="shared" si="129"/>
        <v>0</v>
      </c>
      <c r="J85" s="152">
        <f t="shared" si="129"/>
        <v>48114000</v>
      </c>
      <c r="K85" s="152">
        <f t="shared" si="129"/>
        <v>0</v>
      </c>
      <c r="L85" s="160">
        <f t="shared" si="122"/>
        <v>0</v>
      </c>
      <c r="M85" s="152">
        <f t="shared" si="129"/>
        <v>48114000</v>
      </c>
      <c r="N85" s="152">
        <f t="shared" si="129"/>
        <v>48114000</v>
      </c>
      <c r="O85" s="152">
        <f t="shared" si="129"/>
        <v>48114000</v>
      </c>
      <c r="P85" s="166">
        <f t="shared" si="110"/>
        <v>100</v>
      </c>
      <c r="Q85" s="167">
        <f t="shared" si="111"/>
        <v>19457000</v>
      </c>
      <c r="R85" s="131">
        <f>R86</f>
        <v>0</v>
      </c>
    </row>
    <row r="86" spans="1:18" ht="29.25" customHeight="1" x14ac:dyDescent="0.25">
      <c r="A86" s="135" t="s">
        <v>343</v>
      </c>
      <c r="B86" s="128" t="s">
        <v>186</v>
      </c>
      <c r="C86" s="156">
        <v>28657000</v>
      </c>
      <c r="D86" s="152">
        <v>48114000</v>
      </c>
      <c r="E86" s="152"/>
      <c r="F86" s="160">
        <f t="shared" si="22"/>
        <v>48114000</v>
      </c>
      <c r="G86" s="152"/>
      <c r="H86" s="160">
        <f t="shared" ref="H86" si="130">F86+G86</f>
        <v>48114000</v>
      </c>
      <c r="I86" s="152"/>
      <c r="J86" s="160">
        <f t="shared" ref="J86" si="131">H86+I86</f>
        <v>48114000</v>
      </c>
      <c r="K86" s="152"/>
      <c r="L86" s="160">
        <f t="shared" si="122"/>
        <v>0</v>
      </c>
      <c r="M86" s="160">
        <f t="shared" ref="M86" si="132">J86+K86</f>
        <v>48114000</v>
      </c>
      <c r="N86" s="160">
        <f t="shared" si="112"/>
        <v>48114000</v>
      </c>
      <c r="O86" s="152">
        <v>48114000</v>
      </c>
      <c r="P86" s="166">
        <f t="shared" si="110"/>
        <v>100</v>
      </c>
      <c r="Q86" s="167">
        <f t="shared" si="111"/>
        <v>19457000</v>
      </c>
      <c r="R86" s="128"/>
    </row>
    <row r="87" spans="1:18" ht="25.5" customHeight="1" x14ac:dyDescent="0.25">
      <c r="A87" s="135" t="s">
        <v>344</v>
      </c>
      <c r="B87" s="128" t="s">
        <v>188</v>
      </c>
      <c r="C87" s="152">
        <f>C88</f>
        <v>11731538</v>
      </c>
      <c r="D87" s="152">
        <f>D88</f>
        <v>15517000</v>
      </c>
      <c r="E87" s="152">
        <f t="shared" ref="E87:O87" si="133">E88</f>
        <v>5000000</v>
      </c>
      <c r="F87" s="152">
        <f t="shared" si="133"/>
        <v>20517000</v>
      </c>
      <c r="G87" s="152">
        <f t="shared" si="133"/>
        <v>2696943.3</v>
      </c>
      <c r="H87" s="152">
        <f t="shared" si="133"/>
        <v>23213943.300000001</v>
      </c>
      <c r="I87" s="152">
        <f t="shared" si="133"/>
        <v>186740</v>
      </c>
      <c r="J87" s="152">
        <f t="shared" si="133"/>
        <v>23400683.300000001</v>
      </c>
      <c r="K87" s="152">
        <f t="shared" si="133"/>
        <v>0</v>
      </c>
      <c r="L87" s="160">
        <f t="shared" si="122"/>
        <v>7883683.2999999998</v>
      </c>
      <c r="M87" s="152">
        <f t="shared" si="133"/>
        <v>23400683.300000001</v>
      </c>
      <c r="N87" s="160">
        <f t="shared" si="112"/>
        <v>23400683.300000001</v>
      </c>
      <c r="O87" s="152">
        <f t="shared" si="133"/>
        <v>23400683.300000001</v>
      </c>
      <c r="P87" s="166">
        <f t="shared" si="110"/>
        <v>100</v>
      </c>
      <c r="Q87" s="167">
        <f t="shared" si="111"/>
        <v>11669145.300000001</v>
      </c>
      <c r="R87" s="131">
        <f>R88</f>
        <v>0</v>
      </c>
    </row>
    <row r="88" spans="1:18" ht="25.5" customHeight="1" x14ac:dyDescent="0.25">
      <c r="A88" s="135" t="s">
        <v>345</v>
      </c>
      <c r="B88" s="128" t="s">
        <v>190</v>
      </c>
      <c r="C88" s="156">
        <v>11731538</v>
      </c>
      <c r="D88" s="152">
        <v>15517000</v>
      </c>
      <c r="E88" s="152">
        <v>5000000</v>
      </c>
      <c r="F88" s="160">
        <f t="shared" si="22"/>
        <v>20517000</v>
      </c>
      <c r="G88" s="152">
        <f>517502+2179441.3</f>
        <v>2696943.3</v>
      </c>
      <c r="H88" s="160">
        <f t="shared" ref="H88" si="134">F88+G88</f>
        <v>23213943.300000001</v>
      </c>
      <c r="I88" s="152">
        <v>186740</v>
      </c>
      <c r="J88" s="160">
        <f t="shared" ref="J88:J90" si="135">H88+I88</f>
        <v>23400683.300000001</v>
      </c>
      <c r="K88" s="152"/>
      <c r="L88" s="160">
        <f t="shared" si="122"/>
        <v>7883683.2999999998</v>
      </c>
      <c r="M88" s="160">
        <f t="shared" ref="M88" si="136">J88+K88</f>
        <v>23400683.300000001</v>
      </c>
      <c r="N88" s="160">
        <f t="shared" si="112"/>
        <v>23400683.300000001</v>
      </c>
      <c r="O88" s="152">
        <v>23400683.300000001</v>
      </c>
      <c r="P88" s="166">
        <f t="shared" si="110"/>
        <v>100</v>
      </c>
      <c r="Q88" s="167">
        <f t="shared" si="111"/>
        <v>11669145.300000001</v>
      </c>
      <c r="R88" s="128"/>
    </row>
    <row r="89" spans="1:18" ht="19.5" customHeight="1" x14ac:dyDescent="0.25">
      <c r="A89" s="135" t="s">
        <v>346</v>
      </c>
      <c r="B89" s="128" t="s">
        <v>347</v>
      </c>
      <c r="C89" s="156">
        <f>C90</f>
        <v>0</v>
      </c>
      <c r="D89" s="156">
        <f t="shared" ref="D89:O89" si="137">D90</f>
        <v>0</v>
      </c>
      <c r="E89" s="156">
        <f t="shared" si="137"/>
        <v>0</v>
      </c>
      <c r="F89" s="156">
        <f t="shared" si="137"/>
        <v>0</v>
      </c>
      <c r="G89" s="156">
        <f t="shared" si="137"/>
        <v>0</v>
      </c>
      <c r="H89" s="156">
        <f t="shared" si="137"/>
        <v>0</v>
      </c>
      <c r="I89" s="156">
        <f t="shared" si="137"/>
        <v>167600</v>
      </c>
      <c r="J89" s="156">
        <f t="shared" si="137"/>
        <v>167600</v>
      </c>
      <c r="K89" s="156">
        <f t="shared" si="137"/>
        <v>0</v>
      </c>
      <c r="L89" s="156">
        <f t="shared" si="137"/>
        <v>167600</v>
      </c>
      <c r="M89" s="156">
        <f t="shared" si="137"/>
        <v>167600</v>
      </c>
      <c r="N89" s="160">
        <f t="shared" si="112"/>
        <v>167600</v>
      </c>
      <c r="O89" s="156">
        <f t="shared" si="137"/>
        <v>167600</v>
      </c>
      <c r="P89" s="166">
        <f t="shared" si="110"/>
        <v>100</v>
      </c>
      <c r="Q89" s="167">
        <f t="shared" si="111"/>
        <v>167600</v>
      </c>
      <c r="R89" s="150">
        <f>R90</f>
        <v>0</v>
      </c>
    </row>
    <row r="90" spans="1:18" ht="19.5" customHeight="1" x14ac:dyDescent="0.25">
      <c r="A90" s="135" t="s">
        <v>348</v>
      </c>
      <c r="B90" s="128" t="s">
        <v>349</v>
      </c>
      <c r="C90" s="156"/>
      <c r="D90" s="152"/>
      <c r="E90" s="152"/>
      <c r="F90" s="160"/>
      <c r="G90" s="152"/>
      <c r="H90" s="160"/>
      <c r="I90" s="152">
        <v>167600</v>
      </c>
      <c r="J90" s="160">
        <f t="shared" si="135"/>
        <v>167600</v>
      </c>
      <c r="K90" s="152"/>
      <c r="L90" s="160">
        <f t="shared" si="122"/>
        <v>167600</v>
      </c>
      <c r="M90" s="160">
        <f>J90+K90</f>
        <v>167600</v>
      </c>
      <c r="N90" s="160">
        <f t="shared" si="112"/>
        <v>167600</v>
      </c>
      <c r="O90" s="152">
        <v>167600</v>
      </c>
      <c r="P90" s="166">
        <f t="shared" si="110"/>
        <v>100</v>
      </c>
      <c r="Q90" s="167">
        <f t="shared" si="111"/>
        <v>167600</v>
      </c>
      <c r="R90" s="128"/>
    </row>
    <row r="91" spans="1:18" s="134" customFormat="1" ht="26.25" customHeight="1" x14ac:dyDescent="0.25">
      <c r="A91" s="137" t="s">
        <v>350</v>
      </c>
      <c r="B91" s="138" t="s">
        <v>192</v>
      </c>
      <c r="C91" s="164">
        <f t="shared" ref="C91:O91" si="138">C92+C94+C99+C101+C103+C105+C107</f>
        <v>133085892.41000001</v>
      </c>
      <c r="D91" s="164">
        <f t="shared" si="138"/>
        <v>288000</v>
      </c>
      <c r="E91" s="164">
        <f t="shared" si="138"/>
        <v>871226</v>
      </c>
      <c r="F91" s="164">
        <f t="shared" si="138"/>
        <v>1159226</v>
      </c>
      <c r="G91" s="164">
        <f t="shared" si="138"/>
        <v>3555644.3899999997</v>
      </c>
      <c r="H91" s="164">
        <f t="shared" si="138"/>
        <v>4714870.3899999997</v>
      </c>
      <c r="I91" s="164">
        <f t="shared" si="138"/>
        <v>2432686.9500000002</v>
      </c>
      <c r="J91" s="164">
        <f t="shared" si="138"/>
        <v>7147557.3399999999</v>
      </c>
      <c r="K91" s="164">
        <f t="shared" si="138"/>
        <v>42750</v>
      </c>
      <c r="L91" s="164">
        <f t="shared" si="138"/>
        <v>6902307.3399999999</v>
      </c>
      <c r="M91" s="164">
        <f t="shared" si="138"/>
        <v>7190307.3399999999</v>
      </c>
      <c r="N91" s="164">
        <f t="shared" si="138"/>
        <v>6230183.4100000001</v>
      </c>
      <c r="O91" s="164">
        <f t="shared" si="138"/>
        <v>6230183.4100000001</v>
      </c>
      <c r="P91" s="166">
        <f t="shared" si="110"/>
        <v>100</v>
      </c>
      <c r="Q91" s="167">
        <f t="shared" si="111"/>
        <v>-126855709.00000001</v>
      </c>
      <c r="R91" s="130" t="e">
        <f>R92+R94+#REF!+R99+R107</f>
        <v>#REF!</v>
      </c>
    </row>
    <row r="92" spans="1:18" ht="26.25" customHeight="1" x14ac:dyDescent="0.25">
      <c r="A92" s="139" t="s">
        <v>351</v>
      </c>
      <c r="B92" s="140" t="s">
        <v>202</v>
      </c>
      <c r="C92" s="152">
        <f t="shared" ref="C92:L92" si="139">C93</f>
        <v>2403472.5</v>
      </c>
      <c r="D92" s="152">
        <f t="shared" si="139"/>
        <v>0</v>
      </c>
      <c r="E92" s="152">
        <f t="shared" si="139"/>
        <v>0</v>
      </c>
      <c r="F92" s="152">
        <f t="shared" si="139"/>
        <v>0</v>
      </c>
      <c r="G92" s="152">
        <f t="shared" si="139"/>
        <v>1999700.39</v>
      </c>
      <c r="H92" s="152">
        <f t="shared" si="139"/>
        <v>1999700.39</v>
      </c>
      <c r="I92" s="152">
        <f t="shared" si="139"/>
        <v>0</v>
      </c>
      <c r="J92" s="152">
        <f t="shared" si="139"/>
        <v>1999700.39</v>
      </c>
      <c r="K92" s="152">
        <f t="shared" si="139"/>
        <v>0</v>
      </c>
      <c r="L92" s="152">
        <f t="shared" si="139"/>
        <v>1999700.39</v>
      </c>
      <c r="M92" s="152">
        <f t="shared" ref="M92:O92" si="140">M93</f>
        <v>1999700.39</v>
      </c>
      <c r="N92" s="152">
        <f t="shared" si="140"/>
        <v>1999700.39</v>
      </c>
      <c r="O92" s="152">
        <f t="shared" si="140"/>
        <v>1999700.39</v>
      </c>
      <c r="P92" s="166">
        <f t="shared" si="110"/>
        <v>100</v>
      </c>
      <c r="Q92" s="167">
        <f t="shared" si="111"/>
        <v>-403772.1100000001</v>
      </c>
      <c r="R92" s="131">
        <f t="shared" ref="R92" si="141">R93</f>
        <v>0</v>
      </c>
    </row>
    <row r="93" spans="1:18" ht="26.25" customHeight="1" x14ac:dyDescent="0.25">
      <c r="A93" s="139" t="s">
        <v>352</v>
      </c>
      <c r="B93" s="140" t="s">
        <v>204</v>
      </c>
      <c r="C93" s="156">
        <v>2403472.5</v>
      </c>
      <c r="D93" s="152"/>
      <c r="E93" s="152"/>
      <c r="F93" s="152"/>
      <c r="G93" s="152">
        <v>1999700.39</v>
      </c>
      <c r="H93" s="152">
        <f>F93+G93</f>
        <v>1999700.39</v>
      </c>
      <c r="I93" s="152"/>
      <c r="J93" s="152">
        <f>H93+I93</f>
        <v>1999700.39</v>
      </c>
      <c r="K93" s="152"/>
      <c r="L93" s="160">
        <f t="shared" si="122"/>
        <v>1999700.39</v>
      </c>
      <c r="M93" s="152">
        <f>J93+K93</f>
        <v>1999700.39</v>
      </c>
      <c r="N93" s="152">
        <f>K93+L93</f>
        <v>1999700.39</v>
      </c>
      <c r="O93" s="152">
        <v>1999700.39</v>
      </c>
      <c r="P93" s="166">
        <f t="shared" si="110"/>
        <v>100</v>
      </c>
      <c r="Q93" s="167">
        <f t="shared" si="111"/>
        <v>-403772.1100000001</v>
      </c>
      <c r="R93" s="140"/>
    </row>
    <row r="94" spans="1:18" ht="36" customHeight="1" x14ac:dyDescent="0.25">
      <c r="A94" s="135" t="s">
        <v>353</v>
      </c>
      <c r="B94" s="128" t="s">
        <v>354</v>
      </c>
      <c r="C94" s="152">
        <f t="shared" ref="C94:O94" si="142">C95</f>
        <v>35339445</v>
      </c>
      <c r="D94" s="152">
        <f t="shared" si="142"/>
        <v>0</v>
      </c>
      <c r="E94" s="152">
        <f t="shared" si="142"/>
        <v>871226</v>
      </c>
      <c r="F94" s="152">
        <f t="shared" si="142"/>
        <v>871226</v>
      </c>
      <c r="G94" s="152">
        <f t="shared" si="142"/>
        <v>1555944</v>
      </c>
      <c r="H94" s="152">
        <f t="shared" si="142"/>
        <v>2427170</v>
      </c>
      <c r="I94" s="152">
        <f t="shared" si="142"/>
        <v>2366032.9500000002</v>
      </c>
      <c r="J94" s="152">
        <f t="shared" si="142"/>
        <v>4793202.95</v>
      </c>
      <c r="K94" s="152">
        <f t="shared" si="142"/>
        <v>42750</v>
      </c>
      <c r="L94" s="152">
        <f t="shared" si="142"/>
        <v>4835952.95</v>
      </c>
      <c r="M94" s="152">
        <f t="shared" si="142"/>
        <v>4835952.95</v>
      </c>
      <c r="N94" s="152">
        <f t="shared" si="142"/>
        <v>3875829.02</v>
      </c>
      <c r="O94" s="152">
        <f t="shared" si="142"/>
        <v>3875829.02</v>
      </c>
      <c r="P94" s="166">
        <f t="shared" si="110"/>
        <v>100</v>
      </c>
      <c r="Q94" s="167">
        <f t="shared" si="111"/>
        <v>-31463615.98</v>
      </c>
      <c r="R94" s="131">
        <f t="shared" ref="R94" si="143">R95</f>
        <v>0</v>
      </c>
    </row>
    <row r="95" spans="1:18" ht="36.75" customHeight="1" x14ac:dyDescent="0.25">
      <c r="A95" s="135" t="s">
        <v>355</v>
      </c>
      <c r="B95" s="128" t="s">
        <v>356</v>
      </c>
      <c r="C95" s="152">
        <f t="shared" ref="C95:O95" si="144">SUM(C96:C98)</f>
        <v>35339445</v>
      </c>
      <c r="D95" s="152">
        <f t="shared" si="144"/>
        <v>0</v>
      </c>
      <c r="E95" s="152">
        <f t="shared" si="144"/>
        <v>871226</v>
      </c>
      <c r="F95" s="152">
        <f t="shared" si="144"/>
        <v>871226</v>
      </c>
      <c r="G95" s="152">
        <f t="shared" si="144"/>
        <v>1555944</v>
      </c>
      <c r="H95" s="152">
        <f t="shared" si="144"/>
        <v>2427170</v>
      </c>
      <c r="I95" s="152">
        <f t="shared" si="144"/>
        <v>2366032.9500000002</v>
      </c>
      <c r="J95" s="152">
        <f t="shared" si="144"/>
        <v>4793202.95</v>
      </c>
      <c r="K95" s="152">
        <f t="shared" si="144"/>
        <v>42750</v>
      </c>
      <c r="L95" s="152">
        <f t="shared" si="144"/>
        <v>4835952.95</v>
      </c>
      <c r="M95" s="152">
        <f t="shared" si="144"/>
        <v>4835952.95</v>
      </c>
      <c r="N95" s="152">
        <f t="shared" si="144"/>
        <v>3875829.02</v>
      </c>
      <c r="O95" s="152">
        <f t="shared" si="144"/>
        <v>3875829.02</v>
      </c>
      <c r="P95" s="166">
        <f t="shared" si="110"/>
        <v>100</v>
      </c>
      <c r="Q95" s="167">
        <f t="shared" si="111"/>
        <v>-31463615.98</v>
      </c>
      <c r="R95" s="131">
        <f>SUM(R96:R98)</f>
        <v>0</v>
      </c>
    </row>
    <row r="96" spans="1:18" s="141" customFormat="1" ht="29.25" customHeight="1" x14ac:dyDescent="0.25">
      <c r="A96" s="135"/>
      <c r="B96" s="128" t="s">
        <v>357</v>
      </c>
      <c r="C96" s="156"/>
      <c r="D96" s="152"/>
      <c r="E96" s="152">
        <v>871226</v>
      </c>
      <c r="F96" s="160">
        <f t="shared" si="22"/>
        <v>871226</v>
      </c>
      <c r="G96" s="152">
        <f>175491+1380453</f>
        <v>1555944</v>
      </c>
      <c r="H96" s="160">
        <f t="shared" ref="H96:J96" si="145">F96+G96</f>
        <v>2427170</v>
      </c>
      <c r="I96" s="152"/>
      <c r="J96" s="160">
        <f t="shared" si="145"/>
        <v>2427170</v>
      </c>
      <c r="K96" s="152"/>
      <c r="L96" s="160">
        <f t="shared" si="122"/>
        <v>2427170</v>
      </c>
      <c r="M96" s="160">
        <f>J96+K96</f>
        <v>2427170</v>
      </c>
      <c r="N96" s="160">
        <v>1870106.37</v>
      </c>
      <c r="O96" s="152">
        <v>1870106.37</v>
      </c>
      <c r="P96" s="166">
        <f t="shared" si="110"/>
        <v>100</v>
      </c>
      <c r="Q96" s="167">
        <f t="shared" si="111"/>
        <v>1870106.37</v>
      </c>
      <c r="R96" s="128"/>
    </row>
    <row r="97" spans="1:18" s="141" customFormat="1" ht="27.75" customHeight="1" x14ac:dyDescent="0.25">
      <c r="A97" s="135"/>
      <c r="B97" s="128" t="s">
        <v>358</v>
      </c>
      <c r="C97" s="156"/>
      <c r="D97" s="152"/>
      <c r="E97" s="152"/>
      <c r="F97" s="160">
        <f t="shared" si="22"/>
        <v>0</v>
      </c>
      <c r="G97" s="152"/>
      <c r="H97" s="160">
        <f>F97+G97</f>
        <v>0</v>
      </c>
      <c r="I97" s="152">
        <f>89616.35+1110467.6+1165949</f>
        <v>2366032.9500000002</v>
      </c>
      <c r="J97" s="160">
        <f>H97+I97</f>
        <v>2366032.9500000002</v>
      </c>
      <c r="K97" s="152">
        <v>42750</v>
      </c>
      <c r="L97" s="160">
        <f t="shared" si="122"/>
        <v>2408782.9500000002</v>
      </c>
      <c r="M97" s="160">
        <f>J97+K97</f>
        <v>2408782.9500000002</v>
      </c>
      <c r="N97" s="160">
        <v>2005722.65</v>
      </c>
      <c r="O97" s="152">
        <v>2005722.65</v>
      </c>
      <c r="P97" s="166">
        <f t="shared" si="110"/>
        <v>100</v>
      </c>
      <c r="Q97" s="167">
        <f t="shared" si="111"/>
        <v>2005722.65</v>
      </c>
      <c r="R97" s="128"/>
    </row>
    <row r="98" spans="1:18" s="141" customFormat="1" ht="16.5" customHeight="1" x14ac:dyDescent="0.25">
      <c r="A98" s="135"/>
      <c r="B98" s="128" t="s">
        <v>209</v>
      </c>
      <c r="C98" s="156">
        <v>35339445</v>
      </c>
      <c r="D98" s="152"/>
      <c r="E98" s="152"/>
      <c r="F98" s="160"/>
      <c r="G98" s="152"/>
      <c r="H98" s="160"/>
      <c r="I98" s="152"/>
      <c r="J98" s="160"/>
      <c r="K98" s="152"/>
      <c r="L98" s="160"/>
      <c r="M98" s="160"/>
      <c r="N98" s="160"/>
      <c r="O98" s="152"/>
      <c r="P98" s="166"/>
      <c r="Q98" s="167">
        <f t="shared" si="111"/>
        <v>-35339445</v>
      </c>
      <c r="R98" s="128"/>
    </row>
    <row r="99" spans="1:18" s="141" customFormat="1" ht="18" customHeight="1" x14ac:dyDescent="0.25">
      <c r="A99" s="135" t="s">
        <v>359</v>
      </c>
      <c r="B99" s="104" t="s">
        <v>360</v>
      </c>
      <c r="C99" s="152">
        <f t="shared" ref="C99:L99" si="146">C100</f>
        <v>0</v>
      </c>
      <c r="D99" s="152">
        <f t="shared" si="146"/>
        <v>0</v>
      </c>
      <c r="E99" s="152">
        <f t="shared" si="146"/>
        <v>0</v>
      </c>
      <c r="F99" s="152">
        <f t="shared" si="146"/>
        <v>0</v>
      </c>
      <c r="G99" s="152">
        <f t="shared" si="146"/>
        <v>0</v>
      </c>
      <c r="H99" s="152">
        <f t="shared" si="146"/>
        <v>0</v>
      </c>
      <c r="I99" s="152">
        <f t="shared" si="146"/>
        <v>66654</v>
      </c>
      <c r="J99" s="152">
        <f t="shared" si="146"/>
        <v>66654</v>
      </c>
      <c r="K99" s="152">
        <f t="shared" si="146"/>
        <v>0</v>
      </c>
      <c r="L99" s="152">
        <f t="shared" si="146"/>
        <v>66654</v>
      </c>
      <c r="M99" s="152">
        <f t="shared" ref="M99:M107" si="147">M100</f>
        <v>66654</v>
      </c>
      <c r="N99" s="160">
        <f t="shared" si="112"/>
        <v>66654</v>
      </c>
      <c r="O99" s="160">
        <f t="shared" si="112"/>
        <v>66654</v>
      </c>
      <c r="P99" s="166">
        <f t="shared" si="110"/>
        <v>100</v>
      </c>
      <c r="Q99" s="167">
        <f t="shared" si="111"/>
        <v>66654</v>
      </c>
      <c r="R99" s="131">
        <f t="shared" ref="R99" si="148">R100</f>
        <v>0</v>
      </c>
    </row>
    <row r="100" spans="1:18" s="141" customFormat="1" ht="28.5" customHeight="1" x14ac:dyDescent="0.25">
      <c r="A100" s="142" t="s">
        <v>359</v>
      </c>
      <c r="B100" s="104" t="s">
        <v>361</v>
      </c>
      <c r="C100" s="152"/>
      <c r="D100" s="152"/>
      <c r="E100" s="152"/>
      <c r="F100" s="152"/>
      <c r="G100" s="152"/>
      <c r="H100" s="152"/>
      <c r="I100" s="152">
        <v>66654</v>
      </c>
      <c r="J100" s="152">
        <f>H100+I100</f>
        <v>66654</v>
      </c>
      <c r="K100" s="152"/>
      <c r="L100" s="160">
        <f t="shared" si="122"/>
        <v>66654</v>
      </c>
      <c r="M100" s="160">
        <f t="shared" ref="M100:M108" si="149">J100+K100</f>
        <v>66654</v>
      </c>
      <c r="N100" s="160">
        <f t="shared" si="112"/>
        <v>66654</v>
      </c>
      <c r="O100" s="152">
        <v>66654</v>
      </c>
      <c r="P100" s="166">
        <f t="shared" si="110"/>
        <v>100</v>
      </c>
      <c r="Q100" s="167">
        <f t="shared" si="111"/>
        <v>66654</v>
      </c>
      <c r="R100" s="104"/>
    </row>
    <row r="101" spans="1:18" s="141" customFormat="1" ht="36.75" customHeight="1" x14ac:dyDescent="0.25">
      <c r="A101" s="135" t="s">
        <v>212</v>
      </c>
      <c r="B101" s="104" t="s">
        <v>213</v>
      </c>
      <c r="C101" s="152">
        <f t="shared" ref="C101" si="150">C102</f>
        <v>1795600</v>
      </c>
      <c r="D101" s="152"/>
      <c r="E101" s="152"/>
      <c r="F101" s="152"/>
      <c r="G101" s="152"/>
      <c r="H101" s="152"/>
      <c r="I101" s="152"/>
      <c r="J101" s="152"/>
      <c r="K101" s="152"/>
      <c r="L101" s="160"/>
      <c r="M101" s="160"/>
      <c r="N101" s="160"/>
      <c r="O101" s="152"/>
      <c r="P101" s="166"/>
      <c r="Q101" s="167">
        <f t="shared" si="111"/>
        <v>-1795600</v>
      </c>
      <c r="R101" s="104"/>
    </row>
    <row r="102" spans="1:18" s="141" customFormat="1" ht="48.75" customHeight="1" x14ac:dyDescent="0.25">
      <c r="A102" s="154" t="s">
        <v>214</v>
      </c>
      <c r="B102" s="104" t="s">
        <v>215</v>
      </c>
      <c r="C102" s="152">
        <v>1795600</v>
      </c>
      <c r="D102" s="152"/>
      <c r="E102" s="152"/>
      <c r="F102" s="152"/>
      <c r="G102" s="152"/>
      <c r="H102" s="152"/>
      <c r="I102" s="152"/>
      <c r="J102" s="152"/>
      <c r="K102" s="152"/>
      <c r="L102" s="160"/>
      <c r="M102" s="160"/>
      <c r="N102" s="160"/>
      <c r="O102" s="152"/>
      <c r="P102" s="166"/>
      <c r="Q102" s="167">
        <f t="shared" si="111"/>
        <v>-1795600</v>
      </c>
      <c r="R102" s="104"/>
    </row>
    <row r="103" spans="1:18" s="141" customFormat="1" ht="36.75" customHeight="1" x14ac:dyDescent="0.25">
      <c r="A103" s="14" t="s">
        <v>216</v>
      </c>
      <c r="B103" s="106" t="s">
        <v>217</v>
      </c>
      <c r="C103" s="152">
        <f t="shared" ref="C103" si="151">C104</f>
        <v>39892</v>
      </c>
      <c r="D103" s="152"/>
      <c r="E103" s="152"/>
      <c r="F103" s="152"/>
      <c r="G103" s="152"/>
      <c r="H103" s="152"/>
      <c r="I103" s="152"/>
      <c r="J103" s="152"/>
      <c r="K103" s="152"/>
      <c r="L103" s="160"/>
      <c r="M103" s="160"/>
      <c r="N103" s="160"/>
      <c r="O103" s="152"/>
      <c r="P103" s="166"/>
      <c r="Q103" s="167">
        <f t="shared" si="111"/>
        <v>-39892</v>
      </c>
      <c r="R103" s="104"/>
    </row>
    <row r="104" spans="1:18" s="141" customFormat="1" ht="48.75" customHeight="1" x14ac:dyDescent="0.25">
      <c r="A104" s="14" t="s">
        <v>218</v>
      </c>
      <c r="B104" s="106" t="s">
        <v>219</v>
      </c>
      <c r="C104" s="152">
        <v>39892</v>
      </c>
      <c r="D104" s="152"/>
      <c r="E104" s="152"/>
      <c r="F104" s="152"/>
      <c r="G104" s="152"/>
      <c r="H104" s="152"/>
      <c r="I104" s="152"/>
      <c r="J104" s="152"/>
      <c r="K104" s="152"/>
      <c r="L104" s="160"/>
      <c r="M104" s="160"/>
      <c r="N104" s="160"/>
      <c r="O104" s="152"/>
      <c r="P104" s="166"/>
      <c r="Q104" s="167">
        <f t="shared" si="111"/>
        <v>-39892</v>
      </c>
      <c r="R104" s="104"/>
    </row>
    <row r="105" spans="1:18" s="141" customFormat="1" ht="36.75" customHeight="1" x14ac:dyDescent="0.25">
      <c r="A105" s="155" t="s">
        <v>220</v>
      </c>
      <c r="B105" s="104" t="s">
        <v>221</v>
      </c>
      <c r="C105" s="152">
        <f t="shared" ref="C105" si="152">C106</f>
        <v>89294645.400000006</v>
      </c>
      <c r="D105" s="152"/>
      <c r="E105" s="152"/>
      <c r="F105" s="152"/>
      <c r="G105" s="152"/>
      <c r="H105" s="152"/>
      <c r="I105" s="152"/>
      <c r="J105" s="152"/>
      <c r="K105" s="152"/>
      <c r="L105" s="160"/>
      <c r="M105" s="160"/>
      <c r="N105" s="160"/>
      <c r="O105" s="152"/>
      <c r="P105" s="166"/>
      <c r="Q105" s="167">
        <f t="shared" si="111"/>
        <v>-89294645.400000006</v>
      </c>
      <c r="R105" s="104"/>
    </row>
    <row r="106" spans="1:18" s="141" customFormat="1" ht="38.25" customHeight="1" x14ac:dyDescent="0.25">
      <c r="A106" s="135" t="s">
        <v>222</v>
      </c>
      <c r="B106" s="104" t="s">
        <v>223</v>
      </c>
      <c r="C106" s="152">
        <v>89294645.400000006</v>
      </c>
      <c r="D106" s="152"/>
      <c r="E106" s="152"/>
      <c r="F106" s="152"/>
      <c r="G106" s="152"/>
      <c r="H106" s="152"/>
      <c r="I106" s="152"/>
      <c r="J106" s="152"/>
      <c r="K106" s="152"/>
      <c r="L106" s="160"/>
      <c r="M106" s="160"/>
      <c r="N106" s="160"/>
      <c r="O106" s="152"/>
      <c r="P106" s="166"/>
      <c r="Q106" s="167">
        <f t="shared" si="111"/>
        <v>-89294645.400000006</v>
      </c>
      <c r="R106" s="104"/>
    </row>
    <row r="107" spans="1:18" ht="18.75" customHeight="1" x14ac:dyDescent="0.25">
      <c r="A107" s="135" t="s">
        <v>362</v>
      </c>
      <c r="B107" s="143" t="s">
        <v>225</v>
      </c>
      <c r="C107" s="152">
        <f t="shared" ref="C107:L107" si="153">C108</f>
        <v>4212837.51</v>
      </c>
      <c r="D107" s="152">
        <f t="shared" si="153"/>
        <v>288000</v>
      </c>
      <c r="E107" s="152">
        <f t="shared" si="153"/>
        <v>0</v>
      </c>
      <c r="F107" s="152">
        <f t="shared" si="153"/>
        <v>288000</v>
      </c>
      <c r="G107" s="152">
        <f t="shared" si="153"/>
        <v>0</v>
      </c>
      <c r="H107" s="152">
        <f t="shared" si="153"/>
        <v>288000</v>
      </c>
      <c r="I107" s="152">
        <f t="shared" si="153"/>
        <v>0</v>
      </c>
      <c r="J107" s="152">
        <f t="shared" si="153"/>
        <v>288000</v>
      </c>
      <c r="K107" s="152">
        <f t="shared" si="153"/>
        <v>0</v>
      </c>
      <c r="L107" s="152">
        <f t="shared" si="153"/>
        <v>0</v>
      </c>
      <c r="M107" s="152">
        <f t="shared" si="147"/>
        <v>288000</v>
      </c>
      <c r="N107" s="160">
        <f t="shared" si="112"/>
        <v>288000</v>
      </c>
      <c r="O107" s="152">
        <f t="shared" ref="O107" si="154">O108</f>
        <v>288000</v>
      </c>
      <c r="P107" s="166">
        <f t="shared" si="110"/>
        <v>100</v>
      </c>
      <c r="Q107" s="167">
        <f t="shared" si="111"/>
        <v>-3924837.51</v>
      </c>
      <c r="R107" s="131">
        <f t="shared" ref="R107" si="155">R108</f>
        <v>0</v>
      </c>
    </row>
    <row r="108" spans="1:18" ht="18.75" customHeight="1" x14ac:dyDescent="0.25">
      <c r="A108" s="135" t="s">
        <v>363</v>
      </c>
      <c r="B108" s="143" t="s">
        <v>227</v>
      </c>
      <c r="C108" s="156">
        <v>4212837.51</v>
      </c>
      <c r="D108" s="152">
        <v>288000</v>
      </c>
      <c r="E108" s="152"/>
      <c r="F108" s="160">
        <f t="shared" si="22"/>
        <v>288000</v>
      </c>
      <c r="G108" s="152"/>
      <c r="H108" s="160">
        <f t="shared" ref="H108" si="156">F108+G108</f>
        <v>288000</v>
      </c>
      <c r="I108" s="152"/>
      <c r="J108" s="160">
        <f t="shared" ref="J108" si="157">H108+I108</f>
        <v>288000</v>
      </c>
      <c r="K108" s="152"/>
      <c r="L108" s="160">
        <f t="shared" si="122"/>
        <v>0</v>
      </c>
      <c r="M108" s="160">
        <f t="shared" si="149"/>
        <v>288000</v>
      </c>
      <c r="N108" s="160">
        <f t="shared" si="112"/>
        <v>288000</v>
      </c>
      <c r="O108" s="152">
        <v>288000</v>
      </c>
      <c r="P108" s="166">
        <f t="shared" si="110"/>
        <v>100</v>
      </c>
      <c r="Q108" s="167">
        <f t="shared" si="111"/>
        <v>-3924837.51</v>
      </c>
      <c r="R108" s="143"/>
    </row>
    <row r="109" spans="1:18" s="134" customFormat="1" ht="28.5" customHeight="1" x14ac:dyDescent="0.25">
      <c r="A109" s="133" t="s">
        <v>364</v>
      </c>
      <c r="B109" s="144" t="s">
        <v>365</v>
      </c>
      <c r="C109" s="165">
        <f>C110+C123+C125+C127+C129+C131</f>
        <v>134797560.22999999</v>
      </c>
      <c r="D109" s="165">
        <f t="shared" ref="D109:O109" si="158">D110+D123+D125+D127+D129+D131</f>
        <v>106625845.95</v>
      </c>
      <c r="E109" s="165">
        <f t="shared" si="158"/>
        <v>0</v>
      </c>
      <c r="F109" s="165">
        <f t="shared" si="158"/>
        <v>106625845.95</v>
      </c>
      <c r="G109" s="165">
        <f t="shared" si="158"/>
        <v>24482.58</v>
      </c>
      <c r="H109" s="165">
        <f t="shared" si="158"/>
        <v>106650328.53</v>
      </c>
      <c r="I109" s="165">
        <f t="shared" si="158"/>
        <v>9183.66</v>
      </c>
      <c r="J109" s="165">
        <f t="shared" si="158"/>
        <v>106659512.19</v>
      </c>
      <c r="K109" s="165">
        <f t="shared" si="158"/>
        <v>374200</v>
      </c>
      <c r="L109" s="165">
        <f t="shared" si="158"/>
        <v>407866.24</v>
      </c>
      <c r="M109" s="165">
        <f t="shared" si="158"/>
        <v>107033712.19</v>
      </c>
      <c r="N109" s="165">
        <f t="shared" si="158"/>
        <v>107033712.19</v>
      </c>
      <c r="O109" s="165">
        <f t="shared" si="158"/>
        <v>106601873.28999999</v>
      </c>
      <c r="P109" s="166">
        <f t="shared" si="110"/>
        <v>99.596539360203224</v>
      </c>
      <c r="Q109" s="167">
        <f t="shared" si="111"/>
        <v>-28195686.939999998</v>
      </c>
      <c r="R109" s="145">
        <f t="shared" ref="R109" si="159">R110+R123+R125+R127+R129</f>
        <v>0</v>
      </c>
    </row>
    <row r="110" spans="1:18" s="134" customFormat="1" ht="27.75" customHeight="1" x14ac:dyDescent="0.25">
      <c r="A110" s="135" t="s">
        <v>366</v>
      </c>
      <c r="B110" s="128" t="s">
        <v>251</v>
      </c>
      <c r="C110" s="160">
        <f t="shared" ref="C110:N110" si="160">C111</f>
        <v>114795793.37</v>
      </c>
      <c r="D110" s="160">
        <f t="shared" si="160"/>
        <v>98596792.549999997</v>
      </c>
      <c r="E110" s="160">
        <f t="shared" si="160"/>
        <v>0</v>
      </c>
      <c r="F110" s="160">
        <f t="shared" si="160"/>
        <v>98596792.549999997</v>
      </c>
      <c r="G110" s="160">
        <f t="shared" si="160"/>
        <v>0</v>
      </c>
      <c r="H110" s="160">
        <f t="shared" si="160"/>
        <v>98596792.549999997</v>
      </c>
      <c r="I110" s="160">
        <f t="shared" si="160"/>
        <v>-12825</v>
      </c>
      <c r="J110" s="160">
        <f t="shared" si="160"/>
        <v>98583967.549999997</v>
      </c>
      <c r="K110" s="160">
        <f t="shared" si="160"/>
        <v>-125800</v>
      </c>
      <c r="L110" s="160">
        <f t="shared" si="160"/>
        <v>-138625</v>
      </c>
      <c r="M110" s="160">
        <f t="shared" si="160"/>
        <v>98458167.549999997</v>
      </c>
      <c r="N110" s="160">
        <f t="shared" si="160"/>
        <v>98458167.549999997</v>
      </c>
      <c r="O110" s="160">
        <f t="shared" ref="O110" si="161">O111</f>
        <v>98032266.659999996</v>
      </c>
      <c r="P110" s="166">
        <f t="shared" si="110"/>
        <v>99.567429599191243</v>
      </c>
      <c r="Q110" s="167">
        <f t="shared" si="111"/>
        <v>-16763526.710000008</v>
      </c>
      <c r="R110" s="127">
        <f t="shared" ref="R110" si="162">R111</f>
        <v>0</v>
      </c>
    </row>
    <row r="111" spans="1:18" s="134" customFormat="1" ht="27" customHeight="1" x14ac:dyDescent="0.25">
      <c r="A111" s="135" t="s">
        <v>367</v>
      </c>
      <c r="B111" s="128" t="s">
        <v>253</v>
      </c>
      <c r="C111" s="152">
        <f t="shared" ref="C111" si="163">SUM(C112:C122)</f>
        <v>114795793.37</v>
      </c>
      <c r="D111" s="152">
        <f t="shared" ref="D111:N111" si="164">SUM(D112:D122)</f>
        <v>98596792.549999997</v>
      </c>
      <c r="E111" s="152">
        <f t="shared" si="164"/>
        <v>0</v>
      </c>
      <c r="F111" s="152">
        <f t="shared" si="164"/>
        <v>98596792.549999997</v>
      </c>
      <c r="G111" s="152">
        <f t="shared" si="164"/>
        <v>0</v>
      </c>
      <c r="H111" s="152">
        <f t="shared" si="164"/>
        <v>98596792.549999997</v>
      </c>
      <c r="I111" s="152">
        <f t="shared" si="164"/>
        <v>-12825</v>
      </c>
      <c r="J111" s="152">
        <f t="shared" si="164"/>
        <v>98583967.549999997</v>
      </c>
      <c r="K111" s="152">
        <f t="shared" si="164"/>
        <v>-125800</v>
      </c>
      <c r="L111" s="152">
        <f t="shared" si="164"/>
        <v>-138625</v>
      </c>
      <c r="M111" s="152">
        <f t="shared" si="164"/>
        <v>98458167.549999997</v>
      </c>
      <c r="N111" s="152">
        <f t="shared" si="164"/>
        <v>98458167.549999997</v>
      </c>
      <c r="O111" s="152">
        <f t="shared" ref="O111" si="165">SUM(O112:O122)</f>
        <v>98032266.659999996</v>
      </c>
      <c r="P111" s="166">
        <f t="shared" si="110"/>
        <v>99.567429599191243</v>
      </c>
      <c r="Q111" s="167">
        <f t="shared" si="111"/>
        <v>-16763526.710000008</v>
      </c>
      <c r="R111" s="131">
        <f t="shared" ref="R111" si="166">SUM(R112:R122)</f>
        <v>0</v>
      </c>
    </row>
    <row r="112" spans="1:18" s="134" customFormat="1" ht="15.75" customHeight="1" x14ac:dyDescent="0.25">
      <c r="A112" s="135"/>
      <c r="B112" s="104" t="s">
        <v>368</v>
      </c>
      <c r="C112" s="152">
        <v>5886000</v>
      </c>
      <c r="D112" s="152">
        <v>738000</v>
      </c>
      <c r="E112" s="152"/>
      <c r="F112" s="160">
        <f t="shared" ref="F112:F141" si="167">D112+E112</f>
        <v>738000</v>
      </c>
      <c r="G112" s="152"/>
      <c r="H112" s="160">
        <f t="shared" ref="H112:H122" si="168">F112+G112</f>
        <v>738000</v>
      </c>
      <c r="I112" s="152"/>
      <c r="J112" s="160">
        <f t="shared" ref="J112:J122" si="169">H112+I112</f>
        <v>738000</v>
      </c>
      <c r="K112" s="152"/>
      <c r="L112" s="160">
        <f t="shared" si="122"/>
        <v>0</v>
      </c>
      <c r="M112" s="160">
        <f t="shared" ref="M112:M122" si="170">J112+K112</f>
        <v>738000</v>
      </c>
      <c r="N112" s="160">
        <f t="shared" si="112"/>
        <v>738000</v>
      </c>
      <c r="O112" s="152">
        <v>738000</v>
      </c>
      <c r="P112" s="166">
        <f t="shared" si="110"/>
        <v>100</v>
      </c>
      <c r="Q112" s="167">
        <f t="shared" si="111"/>
        <v>-5148000</v>
      </c>
      <c r="R112" s="104"/>
    </row>
    <row r="113" spans="1:18" s="134" customFormat="1" ht="27" customHeight="1" x14ac:dyDescent="0.25">
      <c r="A113" s="135"/>
      <c r="B113" s="104" t="s">
        <v>255</v>
      </c>
      <c r="C113" s="152">
        <v>11501612</v>
      </c>
      <c r="D113" s="152"/>
      <c r="E113" s="152"/>
      <c r="F113" s="160"/>
      <c r="G113" s="152"/>
      <c r="H113" s="160"/>
      <c r="I113" s="152"/>
      <c r="J113" s="160"/>
      <c r="K113" s="152"/>
      <c r="L113" s="160"/>
      <c r="M113" s="160"/>
      <c r="N113" s="160"/>
      <c r="O113" s="152"/>
      <c r="P113" s="166"/>
      <c r="Q113" s="167">
        <f t="shared" si="111"/>
        <v>-11501612</v>
      </c>
      <c r="R113" s="104"/>
    </row>
    <row r="114" spans="1:18" s="134" customFormat="1" ht="46.5" customHeight="1" x14ac:dyDescent="0.25">
      <c r="A114" s="135"/>
      <c r="B114" s="104" t="s">
        <v>369</v>
      </c>
      <c r="C114" s="152">
        <v>22803435</v>
      </c>
      <c r="D114" s="152">
        <v>23538921</v>
      </c>
      <c r="E114" s="152"/>
      <c r="F114" s="160">
        <f t="shared" si="167"/>
        <v>23538921</v>
      </c>
      <c r="G114" s="152"/>
      <c r="H114" s="160">
        <f t="shared" si="168"/>
        <v>23538921</v>
      </c>
      <c r="I114" s="152"/>
      <c r="J114" s="160">
        <f t="shared" si="169"/>
        <v>23538921</v>
      </c>
      <c r="K114" s="152">
        <v>0</v>
      </c>
      <c r="L114" s="160">
        <f t="shared" si="122"/>
        <v>0</v>
      </c>
      <c r="M114" s="160">
        <f t="shared" si="170"/>
        <v>23538921</v>
      </c>
      <c r="N114" s="160">
        <f t="shared" si="112"/>
        <v>23538921</v>
      </c>
      <c r="O114" s="152">
        <v>23538921</v>
      </c>
      <c r="P114" s="166">
        <f t="shared" si="110"/>
        <v>100</v>
      </c>
      <c r="Q114" s="167">
        <f t="shared" si="111"/>
        <v>735486</v>
      </c>
      <c r="R114" s="104"/>
    </row>
    <row r="115" spans="1:18" s="134" customFormat="1" ht="72.75" customHeight="1" x14ac:dyDescent="0.25">
      <c r="A115" s="135"/>
      <c r="B115" s="104" t="s">
        <v>257</v>
      </c>
      <c r="C115" s="152">
        <v>83740</v>
      </c>
      <c r="D115" s="152">
        <v>108120</v>
      </c>
      <c r="E115" s="152"/>
      <c r="F115" s="160">
        <f t="shared" si="167"/>
        <v>108120</v>
      </c>
      <c r="G115" s="152"/>
      <c r="H115" s="160">
        <f t="shared" si="168"/>
        <v>108120</v>
      </c>
      <c r="I115" s="152">
        <v>-27825</v>
      </c>
      <c r="J115" s="160">
        <f t="shared" si="169"/>
        <v>80295</v>
      </c>
      <c r="K115" s="152">
        <v>0</v>
      </c>
      <c r="L115" s="160">
        <f t="shared" si="122"/>
        <v>-27825</v>
      </c>
      <c r="M115" s="160">
        <f t="shared" si="170"/>
        <v>80295</v>
      </c>
      <c r="N115" s="160">
        <f t="shared" si="112"/>
        <v>80295</v>
      </c>
      <c r="O115" s="152">
        <v>80295</v>
      </c>
      <c r="P115" s="166">
        <f t="shared" si="110"/>
        <v>100</v>
      </c>
      <c r="Q115" s="167">
        <f t="shared" si="111"/>
        <v>-3445</v>
      </c>
      <c r="R115" s="104"/>
    </row>
    <row r="116" spans="1:18" s="134" customFormat="1" ht="46.5" customHeight="1" x14ac:dyDescent="0.25">
      <c r="A116" s="135"/>
      <c r="B116" s="104" t="s">
        <v>370</v>
      </c>
      <c r="C116" s="152">
        <v>4357264.37</v>
      </c>
      <c r="D116" s="152">
        <v>4369560</v>
      </c>
      <c r="E116" s="152"/>
      <c r="F116" s="160">
        <f t="shared" si="167"/>
        <v>4369560</v>
      </c>
      <c r="G116" s="152"/>
      <c r="H116" s="160">
        <f t="shared" si="168"/>
        <v>4369560</v>
      </c>
      <c r="I116" s="152"/>
      <c r="J116" s="160">
        <f t="shared" si="169"/>
        <v>4369560</v>
      </c>
      <c r="K116" s="152">
        <v>0</v>
      </c>
      <c r="L116" s="160">
        <f t="shared" si="122"/>
        <v>0</v>
      </c>
      <c r="M116" s="160">
        <f t="shared" si="170"/>
        <v>4369560</v>
      </c>
      <c r="N116" s="160">
        <f t="shared" si="112"/>
        <v>4369560</v>
      </c>
      <c r="O116" s="152">
        <v>4252580</v>
      </c>
      <c r="P116" s="166">
        <f t="shared" si="110"/>
        <v>97.322842574538399</v>
      </c>
      <c r="Q116" s="167">
        <f t="shared" si="111"/>
        <v>-104684.37000000011</v>
      </c>
      <c r="R116" s="104"/>
    </row>
    <row r="117" spans="1:18" s="134" customFormat="1" ht="97.5" customHeight="1" x14ac:dyDescent="0.25">
      <c r="A117" s="135"/>
      <c r="B117" s="104" t="s">
        <v>260</v>
      </c>
      <c r="C117" s="152">
        <v>751880</v>
      </c>
      <c r="D117" s="152">
        <v>751880</v>
      </c>
      <c r="E117" s="152"/>
      <c r="F117" s="160">
        <f t="shared" si="167"/>
        <v>751880</v>
      </c>
      <c r="G117" s="152"/>
      <c r="H117" s="160">
        <f t="shared" si="168"/>
        <v>751880</v>
      </c>
      <c r="I117" s="152"/>
      <c r="J117" s="160">
        <f t="shared" si="169"/>
        <v>751880</v>
      </c>
      <c r="K117" s="152"/>
      <c r="L117" s="160">
        <f t="shared" si="122"/>
        <v>0</v>
      </c>
      <c r="M117" s="160">
        <f t="shared" si="170"/>
        <v>751880</v>
      </c>
      <c r="N117" s="160">
        <f t="shared" si="112"/>
        <v>751880</v>
      </c>
      <c r="O117" s="152">
        <v>751880</v>
      </c>
      <c r="P117" s="166">
        <f t="shared" si="110"/>
        <v>100</v>
      </c>
      <c r="Q117" s="167">
        <f t="shared" si="111"/>
        <v>0</v>
      </c>
      <c r="R117" s="104"/>
    </row>
    <row r="118" spans="1:18" s="134" customFormat="1" ht="36.75" customHeight="1" x14ac:dyDescent="0.25">
      <c r="A118" s="135"/>
      <c r="B118" s="104" t="s">
        <v>371</v>
      </c>
      <c r="C118" s="152">
        <v>150296</v>
      </c>
      <c r="D118" s="152">
        <v>150296</v>
      </c>
      <c r="E118" s="152"/>
      <c r="F118" s="160">
        <f t="shared" si="167"/>
        <v>150296</v>
      </c>
      <c r="G118" s="152"/>
      <c r="H118" s="160">
        <f t="shared" si="168"/>
        <v>150296</v>
      </c>
      <c r="I118" s="152"/>
      <c r="J118" s="160">
        <f t="shared" si="169"/>
        <v>150296</v>
      </c>
      <c r="K118" s="152"/>
      <c r="L118" s="160">
        <f t="shared" si="122"/>
        <v>0</v>
      </c>
      <c r="M118" s="160">
        <f t="shared" si="170"/>
        <v>150296</v>
      </c>
      <c r="N118" s="160">
        <f t="shared" si="112"/>
        <v>150296</v>
      </c>
      <c r="O118" s="152">
        <v>150296</v>
      </c>
      <c r="P118" s="166">
        <f t="shared" si="110"/>
        <v>100</v>
      </c>
      <c r="Q118" s="167">
        <f t="shared" si="111"/>
        <v>0</v>
      </c>
      <c r="R118" s="104"/>
    </row>
    <row r="119" spans="1:18" s="134" customFormat="1" ht="52.5" customHeight="1" x14ac:dyDescent="0.25">
      <c r="A119" s="135"/>
      <c r="B119" s="104" t="s">
        <v>372</v>
      </c>
      <c r="C119" s="152">
        <v>142000</v>
      </c>
      <c r="D119" s="152">
        <v>147000</v>
      </c>
      <c r="E119" s="152"/>
      <c r="F119" s="160">
        <f t="shared" si="167"/>
        <v>147000</v>
      </c>
      <c r="G119" s="152"/>
      <c r="H119" s="160">
        <f t="shared" si="168"/>
        <v>147000</v>
      </c>
      <c r="I119" s="152">
        <v>15000</v>
      </c>
      <c r="J119" s="160">
        <f t="shared" si="169"/>
        <v>162000</v>
      </c>
      <c r="K119" s="152">
        <v>21000</v>
      </c>
      <c r="L119" s="160">
        <f t="shared" si="122"/>
        <v>36000</v>
      </c>
      <c r="M119" s="160">
        <f t="shared" si="170"/>
        <v>183000</v>
      </c>
      <c r="N119" s="160">
        <f t="shared" si="112"/>
        <v>183000</v>
      </c>
      <c r="O119" s="152">
        <v>182500</v>
      </c>
      <c r="P119" s="166">
        <f t="shared" si="110"/>
        <v>99.726775956284158</v>
      </c>
      <c r="Q119" s="167">
        <f t="shared" si="111"/>
        <v>40500</v>
      </c>
      <c r="R119" s="104"/>
    </row>
    <row r="120" spans="1:18" s="134" customFormat="1" ht="59.25" customHeight="1" x14ac:dyDescent="0.25">
      <c r="A120" s="135"/>
      <c r="B120" s="104" t="s">
        <v>373</v>
      </c>
      <c r="C120" s="152">
        <v>61393617</v>
      </c>
      <c r="D120" s="152">
        <v>59978469</v>
      </c>
      <c r="E120" s="152"/>
      <c r="F120" s="160">
        <f t="shared" si="167"/>
        <v>59978469</v>
      </c>
      <c r="G120" s="152"/>
      <c r="H120" s="160">
        <f t="shared" si="168"/>
        <v>59978469</v>
      </c>
      <c r="I120" s="152"/>
      <c r="J120" s="160">
        <f t="shared" si="169"/>
        <v>59978469</v>
      </c>
      <c r="K120" s="152">
        <v>0</v>
      </c>
      <c r="L120" s="160">
        <f t="shared" si="122"/>
        <v>0</v>
      </c>
      <c r="M120" s="160">
        <f t="shared" si="170"/>
        <v>59978469</v>
      </c>
      <c r="N120" s="160">
        <f t="shared" si="112"/>
        <v>59978469</v>
      </c>
      <c r="O120" s="152">
        <v>59978469</v>
      </c>
      <c r="P120" s="166">
        <f t="shared" si="110"/>
        <v>100</v>
      </c>
      <c r="Q120" s="167">
        <f t="shared" si="111"/>
        <v>-1415148</v>
      </c>
      <c r="R120" s="104"/>
    </row>
    <row r="121" spans="1:18" s="134" customFormat="1" ht="72.75" customHeight="1" x14ac:dyDescent="0.25">
      <c r="A121" s="135"/>
      <c r="B121" s="104" t="s">
        <v>264</v>
      </c>
      <c r="C121" s="152">
        <v>7714824</v>
      </c>
      <c r="D121" s="152">
        <v>8802000</v>
      </c>
      <c r="E121" s="152"/>
      <c r="F121" s="160">
        <f t="shared" si="167"/>
        <v>8802000</v>
      </c>
      <c r="G121" s="152"/>
      <c r="H121" s="160">
        <f t="shared" si="168"/>
        <v>8802000</v>
      </c>
      <c r="I121" s="152"/>
      <c r="J121" s="160">
        <f t="shared" si="169"/>
        <v>8802000</v>
      </c>
      <c r="K121" s="152">
        <v>-146800</v>
      </c>
      <c r="L121" s="160">
        <f t="shared" si="122"/>
        <v>-146800</v>
      </c>
      <c r="M121" s="160">
        <f t="shared" si="170"/>
        <v>8655200</v>
      </c>
      <c r="N121" s="160">
        <f t="shared" si="112"/>
        <v>8655200</v>
      </c>
      <c r="O121" s="152">
        <v>8346779.1100000003</v>
      </c>
      <c r="P121" s="166">
        <f t="shared" si="110"/>
        <v>96.436582747943433</v>
      </c>
      <c r="Q121" s="167">
        <f t="shared" si="111"/>
        <v>631955.11000000034</v>
      </c>
      <c r="R121" s="104"/>
    </row>
    <row r="122" spans="1:18" s="134" customFormat="1" ht="95.25" customHeight="1" x14ac:dyDescent="0.25">
      <c r="A122" s="135"/>
      <c r="B122" s="104" t="s">
        <v>374</v>
      </c>
      <c r="C122" s="152">
        <v>11125</v>
      </c>
      <c r="D122" s="152">
        <v>12546.55</v>
      </c>
      <c r="E122" s="152"/>
      <c r="F122" s="160">
        <f t="shared" si="167"/>
        <v>12546.55</v>
      </c>
      <c r="G122" s="152"/>
      <c r="H122" s="160">
        <f t="shared" si="168"/>
        <v>12546.55</v>
      </c>
      <c r="I122" s="152"/>
      <c r="J122" s="160">
        <f t="shared" si="169"/>
        <v>12546.55</v>
      </c>
      <c r="K122" s="152">
        <v>0</v>
      </c>
      <c r="L122" s="160">
        <f t="shared" si="122"/>
        <v>0</v>
      </c>
      <c r="M122" s="160">
        <f t="shared" si="170"/>
        <v>12546.55</v>
      </c>
      <c r="N122" s="160">
        <f t="shared" si="112"/>
        <v>12546.55</v>
      </c>
      <c r="O122" s="152">
        <v>12546.55</v>
      </c>
      <c r="P122" s="166">
        <f t="shared" si="110"/>
        <v>100</v>
      </c>
      <c r="Q122" s="167">
        <f t="shared" si="111"/>
        <v>1421.5499999999993</v>
      </c>
      <c r="R122" s="104"/>
    </row>
    <row r="123" spans="1:18" s="134" customFormat="1" ht="60.75" customHeight="1" x14ac:dyDescent="0.25">
      <c r="A123" s="146" t="s">
        <v>375</v>
      </c>
      <c r="B123" s="147" t="s">
        <v>267</v>
      </c>
      <c r="C123" s="152">
        <f t="shared" ref="C123:O123" si="171">C124</f>
        <v>905089</v>
      </c>
      <c r="D123" s="152">
        <f t="shared" si="171"/>
        <v>844710</v>
      </c>
      <c r="E123" s="152">
        <f t="shared" si="171"/>
        <v>0</v>
      </c>
      <c r="F123" s="152">
        <f t="shared" si="171"/>
        <v>844710</v>
      </c>
      <c r="G123" s="152">
        <f t="shared" si="171"/>
        <v>0</v>
      </c>
      <c r="H123" s="152">
        <f t="shared" si="171"/>
        <v>844710</v>
      </c>
      <c r="I123" s="152">
        <f t="shared" si="171"/>
        <v>0</v>
      </c>
      <c r="J123" s="152">
        <f t="shared" si="171"/>
        <v>844710</v>
      </c>
      <c r="K123" s="152">
        <f t="shared" si="171"/>
        <v>500000</v>
      </c>
      <c r="L123" s="152">
        <f t="shared" si="171"/>
        <v>500000</v>
      </c>
      <c r="M123" s="152">
        <f t="shared" si="171"/>
        <v>1344710</v>
      </c>
      <c r="N123" s="160">
        <f t="shared" si="112"/>
        <v>1344710</v>
      </c>
      <c r="O123" s="152">
        <f t="shared" si="171"/>
        <v>1344710</v>
      </c>
      <c r="P123" s="166">
        <f t="shared" si="110"/>
        <v>100</v>
      </c>
      <c r="Q123" s="167">
        <f t="shared" si="111"/>
        <v>439621</v>
      </c>
      <c r="R123" s="131">
        <f t="shared" ref="R123" si="172">R124</f>
        <v>0</v>
      </c>
    </row>
    <row r="124" spans="1:18" s="134" customFormat="1" ht="61.5" customHeight="1" x14ac:dyDescent="0.25">
      <c r="A124" s="146" t="s">
        <v>376</v>
      </c>
      <c r="B124" s="147" t="s">
        <v>269</v>
      </c>
      <c r="C124" s="152">
        <v>905089</v>
      </c>
      <c r="D124" s="152">
        <v>844710</v>
      </c>
      <c r="E124" s="152"/>
      <c r="F124" s="160">
        <f t="shared" si="167"/>
        <v>844710</v>
      </c>
      <c r="G124" s="152"/>
      <c r="H124" s="160">
        <f t="shared" ref="H124" si="173">F124+G124</f>
        <v>844710</v>
      </c>
      <c r="I124" s="152"/>
      <c r="J124" s="160">
        <f t="shared" ref="J124" si="174">H124+I124</f>
        <v>844710</v>
      </c>
      <c r="K124" s="152">
        <v>500000</v>
      </c>
      <c r="L124" s="160">
        <f t="shared" si="122"/>
        <v>500000</v>
      </c>
      <c r="M124" s="160">
        <f t="shared" ref="M124" si="175">J124+K124</f>
        <v>1344710</v>
      </c>
      <c r="N124" s="160">
        <f t="shared" si="112"/>
        <v>1344710</v>
      </c>
      <c r="O124" s="152">
        <v>1344710</v>
      </c>
      <c r="P124" s="166">
        <f t="shared" si="110"/>
        <v>100</v>
      </c>
      <c r="Q124" s="167">
        <f t="shared" si="111"/>
        <v>439621</v>
      </c>
      <c r="R124" s="147"/>
    </row>
    <row r="125" spans="1:18" s="134" customFormat="1" ht="51" customHeight="1" x14ac:dyDescent="0.25">
      <c r="A125" s="146" t="s">
        <v>377</v>
      </c>
      <c r="B125" s="147" t="s">
        <v>378</v>
      </c>
      <c r="C125" s="152">
        <f t="shared" ref="C125:O125" si="176">C126</f>
        <v>17743941.219999999</v>
      </c>
      <c r="D125" s="152">
        <f t="shared" si="176"/>
        <v>6256173</v>
      </c>
      <c r="E125" s="152">
        <f t="shared" si="176"/>
        <v>0</v>
      </c>
      <c r="F125" s="152">
        <f t="shared" si="176"/>
        <v>6256173</v>
      </c>
      <c r="G125" s="152">
        <f t="shared" si="176"/>
        <v>24948</v>
      </c>
      <c r="H125" s="152">
        <f t="shared" si="176"/>
        <v>6281121</v>
      </c>
      <c r="I125" s="152">
        <f t="shared" si="176"/>
        <v>-10692</v>
      </c>
      <c r="J125" s="152">
        <f t="shared" si="176"/>
        <v>6270429</v>
      </c>
      <c r="K125" s="152">
        <f t="shared" si="176"/>
        <v>0</v>
      </c>
      <c r="L125" s="152">
        <f t="shared" si="176"/>
        <v>14256</v>
      </c>
      <c r="M125" s="152">
        <f t="shared" si="176"/>
        <v>6270429</v>
      </c>
      <c r="N125" s="160">
        <f t="shared" si="112"/>
        <v>6270429</v>
      </c>
      <c r="O125" s="152">
        <f t="shared" si="176"/>
        <v>6270429</v>
      </c>
      <c r="P125" s="166">
        <f t="shared" si="110"/>
        <v>100</v>
      </c>
      <c r="Q125" s="167">
        <f t="shared" si="111"/>
        <v>-11473512.219999999</v>
      </c>
      <c r="R125" s="131">
        <f t="shared" ref="R125" si="177">R126</f>
        <v>0</v>
      </c>
    </row>
    <row r="126" spans="1:18" s="134" customFormat="1" ht="51" customHeight="1" x14ac:dyDescent="0.25">
      <c r="A126" s="146" t="s">
        <v>379</v>
      </c>
      <c r="B126" s="147" t="s">
        <v>380</v>
      </c>
      <c r="C126" s="152">
        <v>17743941.219999999</v>
      </c>
      <c r="D126" s="152">
        <v>6256173</v>
      </c>
      <c r="E126" s="152"/>
      <c r="F126" s="160">
        <f t="shared" si="167"/>
        <v>6256173</v>
      </c>
      <c r="G126" s="152">
        <v>24948</v>
      </c>
      <c r="H126" s="160">
        <f t="shared" ref="H126" si="178">F126+G126</f>
        <v>6281121</v>
      </c>
      <c r="I126" s="152">
        <v>-10692</v>
      </c>
      <c r="J126" s="160">
        <f t="shared" ref="J126" si="179">H126+I126</f>
        <v>6270429</v>
      </c>
      <c r="K126" s="152"/>
      <c r="L126" s="160">
        <f t="shared" si="122"/>
        <v>14256</v>
      </c>
      <c r="M126" s="160">
        <f t="shared" ref="M126" si="180">J126+K126</f>
        <v>6270429</v>
      </c>
      <c r="N126" s="160">
        <f t="shared" si="112"/>
        <v>6270429</v>
      </c>
      <c r="O126" s="152">
        <v>6270429</v>
      </c>
      <c r="P126" s="166">
        <f t="shared" si="110"/>
        <v>100</v>
      </c>
      <c r="Q126" s="167">
        <f t="shared" si="111"/>
        <v>-11473512.219999999</v>
      </c>
      <c r="R126" s="147"/>
    </row>
    <row r="127" spans="1:18" ht="28.5" customHeight="1" x14ac:dyDescent="0.25">
      <c r="A127" s="146" t="s">
        <v>381</v>
      </c>
      <c r="B127" s="104" t="s">
        <v>243</v>
      </c>
      <c r="C127" s="152">
        <f t="shared" ref="C127:O127" si="181">C128</f>
        <v>845392</v>
      </c>
      <c r="D127" s="152">
        <f t="shared" si="181"/>
        <v>829603</v>
      </c>
      <c r="E127" s="152">
        <f t="shared" si="181"/>
        <v>0</v>
      </c>
      <c r="F127" s="152">
        <f t="shared" si="181"/>
        <v>829603</v>
      </c>
      <c r="G127" s="152">
        <f t="shared" si="181"/>
        <v>0</v>
      </c>
      <c r="H127" s="152">
        <f t="shared" si="181"/>
        <v>829603</v>
      </c>
      <c r="I127" s="152">
        <f t="shared" si="181"/>
        <v>0</v>
      </c>
      <c r="J127" s="152">
        <f t="shared" si="181"/>
        <v>829603</v>
      </c>
      <c r="K127" s="152">
        <f t="shared" si="181"/>
        <v>0</v>
      </c>
      <c r="L127" s="152">
        <f t="shared" si="181"/>
        <v>0</v>
      </c>
      <c r="M127" s="152">
        <f t="shared" si="181"/>
        <v>829603</v>
      </c>
      <c r="N127" s="160">
        <f t="shared" si="112"/>
        <v>829603</v>
      </c>
      <c r="O127" s="152">
        <f t="shared" si="181"/>
        <v>829603</v>
      </c>
      <c r="P127" s="166">
        <f t="shared" si="110"/>
        <v>100</v>
      </c>
      <c r="Q127" s="167">
        <f t="shared" si="111"/>
        <v>-15789</v>
      </c>
      <c r="R127" s="131">
        <f t="shared" ref="R127" si="182">R128</f>
        <v>0</v>
      </c>
    </row>
    <row r="128" spans="1:18" ht="39" customHeight="1" x14ac:dyDescent="0.25">
      <c r="A128" s="146" t="s">
        <v>382</v>
      </c>
      <c r="B128" s="104" t="s">
        <v>245</v>
      </c>
      <c r="C128" s="152">
        <v>845392</v>
      </c>
      <c r="D128" s="152">
        <v>829603</v>
      </c>
      <c r="E128" s="152"/>
      <c r="F128" s="160">
        <f t="shared" si="167"/>
        <v>829603</v>
      </c>
      <c r="G128" s="152"/>
      <c r="H128" s="160">
        <f t="shared" ref="H128" si="183">F128+G128</f>
        <v>829603</v>
      </c>
      <c r="I128" s="152"/>
      <c r="J128" s="160">
        <f t="shared" ref="J128" si="184">H128+I128</f>
        <v>829603</v>
      </c>
      <c r="K128" s="152"/>
      <c r="L128" s="160">
        <f t="shared" si="122"/>
        <v>0</v>
      </c>
      <c r="M128" s="160">
        <f t="shared" ref="M128" si="185">J128+K128</f>
        <v>829603</v>
      </c>
      <c r="N128" s="160">
        <f t="shared" si="112"/>
        <v>829603</v>
      </c>
      <c r="O128" s="152">
        <v>829603</v>
      </c>
      <c r="P128" s="166">
        <f t="shared" si="110"/>
        <v>100</v>
      </c>
      <c r="Q128" s="167">
        <f t="shared" si="111"/>
        <v>-15789</v>
      </c>
      <c r="R128" s="104"/>
    </row>
    <row r="129" spans="1:18" ht="39.75" customHeight="1" x14ac:dyDescent="0.25">
      <c r="A129" s="146" t="s">
        <v>383</v>
      </c>
      <c r="B129" s="104" t="s">
        <v>247</v>
      </c>
      <c r="C129" s="152">
        <f t="shared" ref="C129:O129" si="186">C130</f>
        <v>312464.64000000001</v>
      </c>
      <c r="D129" s="152">
        <f t="shared" si="186"/>
        <v>98567.4</v>
      </c>
      <c r="E129" s="152">
        <f t="shared" si="186"/>
        <v>0</v>
      </c>
      <c r="F129" s="152">
        <f t="shared" si="186"/>
        <v>98567.4</v>
      </c>
      <c r="G129" s="152">
        <f t="shared" si="186"/>
        <v>-465.42</v>
      </c>
      <c r="H129" s="152">
        <f t="shared" si="186"/>
        <v>98101.98</v>
      </c>
      <c r="I129" s="152">
        <f t="shared" si="186"/>
        <v>32700.66</v>
      </c>
      <c r="J129" s="152">
        <f t="shared" si="186"/>
        <v>130802.64</v>
      </c>
      <c r="K129" s="152">
        <f t="shared" si="186"/>
        <v>0</v>
      </c>
      <c r="L129" s="152">
        <f t="shared" si="186"/>
        <v>32235.24</v>
      </c>
      <c r="M129" s="152">
        <f t="shared" si="186"/>
        <v>130802.64</v>
      </c>
      <c r="N129" s="160">
        <f t="shared" si="112"/>
        <v>130802.64</v>
      </c>
      <c r="O129" s="152">
        <f t="shared" si="186"/>
        <v>124864.63</v>
      </c>
      <c r="P129" s="166">
        <f t="shared" ref="P129:P140" si="187">O129/N129*100</f>
        <v>95.460328629452746</v>
      </c>
      <c r="Q129" s="167">
        <f t="shared" ref="Q129:Q140" si="188">O129-C129</f>
        <v>-187600.01</v>
      </c>
      <c r="R129" s="131">
        <f t="shared" ref="R129" si="189">R130</f>
        <v>0</v>
      </c>
    </row>
    <row r="130" spans="1:18" ht="39.75" customHeight="1" x14ac:dyDescent="0.25">
      <c r="A130" s="146" t="s">
        <v>384</v>
      </c>
      <c r="B130" s="104" t="s">
        <v>249</v>
      </c>
      <c r="C130" s="152">
        <v>312464.64000000001</v>
      </c>
      <c r="D130" s="152">
        <v>98567.4</v>
      </c>
      <c r="E130" s="152"/>
      <c r="F130" s="160">
        <f t="shared" si="167"/>
        <v>98567.4</v>
      </c>
      <c r="G130" s="152">
        <v>-465.42</v>
      </c>
      <c r="H130" s="160">
        <f t="shared" ref="H130" si="190">F130+G130</f>
        <v>98101.98</v>
      </c>
      <c r="I130" s="152">
        <v>32700.66</v>
      </c>
      <c r="J130" s="160">
        <f t="shared" ref="J130" si="191">H130+I130</f>
        <v>130802.64</v>
      </c>
      <c r="K130" s="152"/>
      <c r="L130" s="160">
        <f t="shared" si="122"/>
        <v>32235.24</v>
      </c>
      <c r="M130" s="160">
        <f t="shared" ref="M130" si="192">J130+K130</f>
        <v>130802.64</v>
      </c>
      <c r="N130" s="160">
        <f t="shared" si="112"/>
        <v>130802.64</v>
      </c>
      <c r="O130" s="152">
        <v>124864.63</v>
      </c>
      <c r="P130" s="166">
        <f t="shared" si="187"/>
        <v>95.460328629452746</v>
      </c>
      <c r="Q130" s="167">
        <f t="shared" si="188"/>
        <v>-187600.01</v>
      </c>
      <c r="R130" s="104"/>
    </row>
    <row r="131" spans="1:18" ht="27.75" customHeight="1" x14ac:dyDescent="0.25">
      <c r="A131" s="153" t="s">
        <v>274</v>
      </c>
      <c r="B131" s="106" t="s">
        <v>275</v>
      </c>
      <c r="C131" s="152">
        <f>C132</f>
        <v>194880</v>
      </c>
      <c r="D131" s="152"/>
      <c r="E131" s="152"/>
      <c r="F131" s="160"/>
      <c r="G131" s="152"/>
      <c r="H131" s="160"/>
      <c r="I131" s="152"/>
      <c r="J131" s="160"/>
      <c r="K131" s="152"/>
      <c r="L131" s="160"/>
      <c r="M131" s="160"/>
      <c r="N131" s="160"/>
      <c r="O131" s="152"/>
      <c r="P131" s="166"/>
      <c r="Q131" s="167">
        <f t="shared" si="188"/>
        <v>-194880</v>
      </c>
      <c r="R131" s="104"/>
    </row>
    <row r="132" spans="1:18" ht="27.75" customHeight="1" x14ac:dyDescent="0.25">
      <c r="A132" s="153" t="s">
        <v>276</v>
      </c>
      <c r="B132" s="106" t="s">
        <v>277</v>
      </c>
      <c r="C132" s="152">
        <v>194880</v>
      </c>
      <c r="D132" s="152"/>
      <c r="E132" s="152"/>
      <c r="F132" s="160"/>
      <c r="G132" s="152"/>
      <c r="H132" s="160"/>
      <c r="I132" s="152"/>
      <c r="J132" s="160"/>
      <c r="K132" s="152"/>
      <c r="L132" s="160"/>
      <c r="M132" s="160"/>
      <c r="N132" s="160"/>
      <c r="O132" s="152"/>
      <c r="P132" s="166"/>
      <c r="Q132" s="167">
        <f t="shared" si="188"/>
        <v>-194880</v>
      </c>
      <c r="R132" s="104"/>
    </row>
    <row r="133" spans="1:18" s="134" customFormat="1" ht="17.25" customHeight="1" x14ac:dyDescent="0.25">
      <c r="A133" s="135" t="s">
        <v>385</v>
      </c>
      <c r="B133" s="108" t="s">
        <v>279</v>
      </c>
      <c r="C133" s="164">
        <f>C134+C136+C138+C140</f>
        <v>14537261.65</v>
      </c>
      <c r="D133" s="164">
        <f t="shared" ref="D133:R133" si="193">D134+D136+D138+D140</f>
        <v>1429931</v>
      </c>
      <c r="E133" s="164">
        <f t="shared" si="193"/>
        <v>0</v>
      </c>
      <c r="F133" s="164">
        <f t="shared" si="193"/>
        <v>1429931</v>
      </c>
      <c r="G133" s="164">
        <f t="shared" si="193"/>
        <v>50000</v>
      </c>
      <c r="H133" s="164">
        <f t="shared" si="193"/>
        <v>1479931</v>
      </c>
      <c r="I133" s="164">
        <f t="shared" si="193"/>
        <v>0</v>
      </c>
      <c r="J133" s="164">
        <f t="shared" si="193"/>
        <v>1479931</v>
      </c>
      <c r="K133" s="164">
        <f t="shared" si="193"/>
        <v>-91000</v>
      </c>
      <c r="L133" s="164">
        <f t="shared" si="193"/>
        <v>-41000</v>
      </c>
      <c r="M133" s="164">
        <f t="shared" si="193"/>
        <v>1388931</v>
      </c>
      <c r="N133" s="164">
        <f t="shared" si="193"/>
        <v>1388931</v>
      </c>
      <c r="O133" s="164">
        <f t="shared" si="193"/>
        <v>1388931</v>
      </c>
      <c r="P133" s="166">
        <f t="shared" si="187"/>
        <v>100</v>
      </c>
      <c r="Q133" s="167">
        <f t="shared" si="188"/>
        <v>-13148330.65</v>
      </c>
      <c r="R133" s="130">
        <f t="shared" si="193"/>
        <v>0</v>
      </c>
    </row>
    <row r="134" spans="1:18" ht="49.5" customHeight="1" x14ac:dyDescent="0.25">
      <c r="A134" s="135" t="s">
        <v>386</v>
      </c>
      <c r="B134" s="147" t="s">
        <v>282</v>
      </c>
      <c r="C134" s="152">
        <f t="shared" ref="C134:O134" si="194">C135</f>
        <v>12587015</v>
      </c>
      <c r="D134" s="152">
        <f t="shared" si="194"/>
        <v>985500</v>
      </c>
      <c r="E134" s="152">
        <f t="shared" si="194"/>
        <v>0</v>
      </c>
      <c r="F134" s="152">
        <f t="shared" si="194"/>
        <v>985500</v>
      </c>
      <c r="G134" s="152">
        <f t="shared" si="194"/>
        <v>0</v>
      </c>
      <c r="H134" s="152">
        <f t="shared" si="194"/>
        <v>985500</v>
      </c>
      <c r="I134" s="152">
        <f t="shared" si="194"/>
        <v>0</v>
      </c>
      <c r="J134" s="152">
        <f t="shared" si="194"/>
        <v>985500</v>
      </c>
      <c r="K134" s="152">
        <f t="shared" si="194"/>
        <v>-91000</v>
      </c>
      <c r="L134" s="152">
        <f t="shared" si="194"/>
        <v>-91000</v>
      </c>
      <c r="M134" s="152">
        <f t="shared" si="194"/>
        <v>894500</v>
      </c>
      <c r="N134" s="160">
        <f t="shared" si="112"/>
        <v>894500</v>
      </c>
      <c r="O134" s="152">
        <f t="shared" si="194"/>
        <v>894500</v>
      </c>
      <c r="P134" s="166">
        <f t="shared" si="187"/>
        <v>100</v>
      </c>
      <c r="Q134" s="167">
        <f t="shared" si="188"/>
        <v>-11692515</v>
      </c>
      <c r="R134" s="131">
        <f t="shared" ref="R134" si="195">R135</f>
        <v>0</v>
      </c>
    </row>
    <row r="135" spans="1:18" ht="61.5" customHeight="1" x14ac:dyDescent="0.25">
      <c r="A135" s="135" t="s">
        <v>387</v>
      </c>
      <c r="B135" s="147" t="s">
        <v>285</v>
      </c>
      <c r="C135" s="152">
        <v>12587015</v>
      </c>
      <c r="D135" s="152">
        <v>985500</v>
      </c>
      <c r="E135" s="152"/>
      <c r="F135" s="160">
        <f t="shared" si="167"/>
        <v>985500</v>
      </c>
      <c r="G135" s="152"/>
      <c r="H135" s="160">
        <f t="shared" ref="H135" si="196">F135+G135</f>
        <v>985500</v>
      </c>
      <c r="I135" s="152"/>
      <c r="J135" s="160">
        <f t="shared" ref="J135" si="197">H135+I135</f>
        <v>985500</v>
      </c>
      <c r="K135" s="152">
        <v>-91000</v>
      </c>
      <c r="L135" s="160">
        <f t="shared" si="122"/>
        <v>-91000</v>
      </c>
      <c r="M135" s="160">
        <f t="shared" ref="M135" si="198">J135+K135</f>
        <v>894500</v>
      </c>
      <c r="N135" s="160">
        <f t="shared" si="112"/>
        <v>894500</v>
      </c>
      <c r="O135" s="152">
        <v>894500</v>
      </c>
      <c r="P135" s="166">
        <f t="shared" si="187"/>
        <v>100</v>
      </c>
      <c r="Q135" s="167">
        <f t="shared" si="188"/>
        <v>-11692515</v>
      </c>
      <c r="R135" s="151"/>
    </row>
    <row r="136" spans="1:18" ht="39" customHeight="1" x14ac:dyDescent="0.25">
      <c r="A136" s="104" t="s">
        <v>291</v>
      </c>
      <c r="B136" s="104" t="s">
        <v>292</v>
      </c>
      <c r="C136" s="152">
        <f>C137</f>
        <v>100000</v>
      </c>
      <c r="D136" s="152"/>
      <c r="E136" s="152"/>
      <c r="F136" s="160"/>
      <c r="G136" s="152"/>
      <c r="H136" s="160"/>
      <c r="I136" s="152"/>
      <c r="J136" s="160"/>
      <c r="K136" s="152"/>
      <c r="L136" s="160"/>
      <c r="M136" s="160"/>
      <c r="N136" s="160"/>
      <c r="O136" s="152"/>
      <c r="P136" s="166"/>
      <c r="Q136" s="167">
        <f t="shared" si="188"/>
        <v>-100000</v>
      </c>
      <c r="R136" s="151"/>
    </row>
    <row r="137" spans="1:18" ht="48" customHeight="1" x14ac:dyDescent="0.25">
      <c r="A137" s="104" t="s">
        <v>294</v>
      </c>
      <c r="B137" s="104" t="s">
        <v>295</v>
      </c>
      <c r="C137" s="152">
        <v>100000</v>
      </c>
      <c r="D137" s="152"/>
      <c r="E137" s="152"/>
      <c r="F137" s="160"/>
      <c r="G137" s="152"/>
      <c r="H137" s="160"/>
      <c r="I137" s="152"/>
      <c r="J137" s="160"/>
      <c r="K137" s="152"/>
      <c r="L137" s="160"/>
      <c r="M137" s="160"/>
      <c r="N137" s="160"/>
      <c r="O137" s="152"/>
      <c r="P137" s="166"/>
      <c r="Q137" s="167">
        <f t="shared" si="188"/>
        <v>-100000</v>
      </c>
      <c r="R137" s="151"/>
    </row>
    <row r="138" spans="1:18" ht="38.25" customHeight="1" x14ac:dyDescent="0.25">
      <c r="A138" s="104" t="s">
        <v>296</v>
      </c>
      <c r="B138" s="104" t="s">
        <v>297</v>
      </c>
      <c r="C138" s="152">
        <f>C139</f>
        <v>1397357.65</v>
      </c>
      <c r="D138" s="152"/>
      <c r="E138" s="152"/>
      <c r="F138" s="160"/>
      <c r="G138" s="152"/>
      <c r="H138" s="160"/>
      <c r="I138" s="152"/>
      <c r="J138" s="160"/>
      <c r="K138" s="152"/>
      <c r="L138" s="160"/>
      <c r="M138" s="160"/>
      <c r="N138" s="160"/>
      <c r="O138" s="152"/>
      <c r="P138" s="166"/>
      <c r="Q138" s="167">
        <f t="shared" si="188"/>
        <v>-1397357.65</v>
      </c>
      <c r="R138" s="151"/>
    </row>
    <row r="139" spans="1:18" ht="48" customHeight="1" x14ac:dyDescent="0.25">
      <c r="A139" s="104" t="s">
        <v>298</v>
      </c>
      <c r="B139" s="104" t="s">
        <v>299</v>
      </c>
      <c r="C139" s="152">
        <v>1397357.65</v>
      </c>
      <c r="D139" s="152"/>
      <c r="E139" s="152"/>
      <c r="F139" s="160"/>
      <c r="G139" s="152"/>
      <c r="H139" s="160"/>
      <c r="I139" s="152"/>
      <c r="J139" s="160"/>
      <c r="K139" s="152"/>
      <c r="L139" s="160"/>
      <c r="M139" s="160"/>
      <c r="N139" s="160"/>
      <c r="O139" s="152"/>
      <c r="P139" s="166"/>
      <c r="Q139" s="167">
        <f t="shared" si="188"/>
        <v>-1397357.65</v>
      </c>
      <c r="R139" s="151"/>
    </row>
    <row r="140" spans="1:18" ht="24.75" customHeight="1" x14ac:dyDescent="0.25">
      <c r="A140" s="146" t="s">
        <v>388</v>
      </c>
      <c r="B140" s="104" t="s">
        <v>301</v>
      </c>
      <c r="C140" s="152">
        <f t="shared" ref="C140:O140" si="199">C141</f>
        <v>452889</v>
      </c>
      <c r="D140" s="152">
        <f t="shared" si="199"/>
        <v>444431</v>
      </c>
      <c r="E140" s="152">
        <f t="shared" si="199"/>
        <v>0</v>
      </c>
      <c r="F140" s="152">
        <f t="shared" si="199"/>
        <v>444431</v>
      </c>
      <c r="G140" s="152">
        <f t="shared" si="199"/>
        <v>50000</v>
      </c>
      <c r="H140" s="152">
        <f t="shared" si="199"/>
        <v>494431</v>
      </c>
      <c r="I140" s="152">
        <f t="shared" si="199"/>
        <v>0</v>
      </c>
      <c r="J140" s="152">
        <f t="shared" si="199"/>
        <v>494431</v>
      </c>
      <c r="K140" s="152">
        <f t="shared" si="199"/>
        <v>0</v>
      </c>
      <c r="L140" s="152">
        <f t="shared" si="199"/>
        <v>50000</v>
      </c>
      <c r="M140" s="152">
        <f t="shared" si="199"/>
        <v>494431</v>
      </c>
      <c r="N140" s="160">
        <f t="shared" si="112"/>
        <v>494431</v>
      </c>
      <c r="O140" s="152">
        <f t="shared" si="199"/>
        <v>494431</v>
      </c>
      <c r="P140" s="166">
        <f t="shared" si="187"/>
        <v>100</v>
      </c>
      <c r="Q140" s="167">
        <f t="shared" si="188"/>
        <v>41542</v>
      </c>
      <c r="R140" s="131">
        <f t="shared" ref="R140" si="200">R141</f>
        <v>0</v>
      </c>
    </row>
    <row r="141" spans="1:18" ht="24.75" customHeight="1" x14ac:dyDescent="0.25">
      <c r="A141" s="146" t="s">
        <v>389</v>
      </c>
      <c r="B141" s="104" t="s">
        <v>303</v>
      </c>
      <c r="C141" s="152">
        <v>452889</v>
      </c>
      <c r="D141" s="152">
        <v>444431</v>
      </c>
      <c r="E141" s="152"/>
      <c r="F141" s="160">
        <f t="shared" si="167"/>
        <v>444431</v>
      </c>
      <c r="G141" s="152">
        <v>50000</v>
      </c>
      <c r="H141" s="160">
        <f t="shared" ref="H141" si="201">F141+G141</f>
        <v>494431</v>
      </c>
      <c r="I141" s="152"/>
      <c r="J141" s="160">
        <f t="shared" ref="J141" si="202">H141+I141</f>
        <v>494431</v>
      </c>
      <c r="K141" s="152"/>
      <c r="L141" s="160">
        <f t="shared" si="122"/>
        <v>50000</v>
      </c>
      <c r="M141" s="160">
        <f t="shared" ref="M141" si="203">J141+K141</f>
        <v>494431</v>
      </c>
      <c r="N141" s="160">
        <f t="shared" si="112"/>
        <v>494431</v>
      </c>
      <c r="O141" s="152">
        <v>494431</v>
      </c>
      <c r="P141" s="166">
        <f>O141/N141*100</f>
        <v>100</v>
      </c>
      <c r="Q141" s="167">
        <f>O141-C141</f>
        <v>41542</v>
      </c>
      <c r="R141" s="104"/>
    </row>
    <row r="142" spans="1:18" s="148" customFormat="1" ht="19.5" customHeight="1" x14ac:dyDescent="0.25">
      <c r="A142" s="133"/>
      <c r="B142" s="108" t="s">
        <v>304</v>
      </c>
      <c r="C142" s="165">
        <f t="shared" ref="C142:O142" si="204">C4+C82</f>
        <v>379597454.42999995</v>
      </c>
      <c r="D142" s="165">
        <f t="shared" si="204"/>
        <v>225959776.94999999</v>
      </c>
      <c r="E142" s="165">
        <f t="shared" si="204"/>
        <v>4419026</v>
      </c>
      <c r="F142" s="165">
        <f t="shared" si="204"/>
        <v>230378802.94999999</v>
      </c>
      <c r="G142" s="165">
        <f t="shared" si="204"/>
        <v>6327070.2699999996</v>
      </c>
      <c r="H142" s="165">
        <f t="shared" si="204"/>
        <v>236705873.22</v>
      </c>
      <c r="I142" s="165">
        <f t="shared" si="204"/>
        <v>15396210.609999999</v>
      </c>
      <c r="J142" s="165">
        <f t="shared" si="204"/>
        <v>252102083.82999998</v>
      </c>
      <c r="K142" s="165">
        <f t="shared" si="204"/>
        <v>325950</v>
      </c>
      <c r="L142" s="165">
        <f t="shared" si="204"/>
        <v>26468256.879999999</v>
      </c>
      <c r="M142" s="165">
        <f t="shared" si="204"/>
        <v>252428033.82999998</v>
      </c>
      <c r="N142" s="165">
        <f t="shared" si="204"/>
        <v>251467909.89999998</v>
      </c>
      <c r="O142" s="165">
        <f t="shared" si="204"/>
        <v>253314442.21000001</v>
      </c>
      <c r="P142" s="168">
        <f>O142/N142*100</f>
        <v>100.73430137099177</v>
      </c>
      <c r="Q142" s="145">
        <f>Q4+Q82</f>
        <v>-126283012.21999995</v>
      </c>
      <c r="R142" s="145" t="e">
        <f>R4+R82</f>
        <v>#REF!</v>
      </c>
    </row>
    <row r="143" spans="1:18" ht="13.5" customHeight="1" x14ac:dyDescent="0.25"/>
    <row r="144" spans="1:18" ht="13.5" customHeight="1" x14ac:dyDescent="0.25"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</row>
    <row r="145" spans="3:18" ht="63" customHeight="1" x14ac:dyDescent="0.25"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</row>
    <row r="146" spans="3:18" ht="21" customHeight="1" x14ac:dyDescent="0.25"/>
    <row r="147" spans="3:18" ht="48" customHeight="1" x14ac:dyDescent="0.25"/>
    <row r="148" spans="3:18" ht="48" customHeight="1" x14ac:dyDescent="0.25"/>
    <row r="149" spans="3:18" ht="14.25" customHeight="1" x14ac:dyDescent="0.25"/>
    <row r="150" spans="3:18" ht="27" customHeight="1" x14ac:dyDescent="0.25"/>
    <row r="151" spans="3:18" ht="18" customHeight="1" x14ac:dyDescent="0.25"/>
  </sheetData>
  <mergeCells count="1">
    <mergeCell ref="A1:Q1"/>
  </mergeCells>
  <pageMargins left="0.11811023622047245" right="0.19685039370078741" top="0.55118110236220474" bottom="0.35433070866141736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2"/>
  <sheetViews>
    <sheetView tabSelected="1" topLeftCell="A136" workbookViewId="0">
      <selection activeCell="D150" sqref="D150"/>
    </sheetView>
  </sheetViews>
  <sheetFormatPr defaultRowHeight="12" x14ac:dyDescent="0.25"/>
  <cols>
    <col min="1" max="1" width="17.85546875" style="174" customWidth="1"/>
    <col min="2" max="2" width="39.5703125" style="174" customWidth="1"/>
    <col min="3" max="3" width="13.28515625" style="203" customWidth="1"/>
    <col min="4" max="4" width="13.28515625" style="174" customWidth="1"/>
    <col min="5" max="5" width="13.28515625" style="203" hidden="1" customWidth="1"/>
    <col min="6" max="6" width="13.28515625" style="174" hidden="1" customWidth="1"/>
    <col min="7" max="7" width="13.28515625" style="203" hidden="1" customWidth="1"/>
    <col min="8" max="8" width="13.28515625" style="174" hidden="1" customWidth="1"/>
    <col min="9" max="9" width="13.28515625" style="203" hidden="1" customWidth="1"/>
    <col min="10" max="10" width="13.28515625" style="174" hidden="1" customWidth="1"/>
    <col min="11" max="11" width="13.28515625" style="203" hidden="1" customWidth="1"/>
    <col min="12" max="12" width="13.28515625" style="174" hidden="1" customWidth="1"/>
    <col min="13" max="13" width="13.28515625" style="203" hidden="1" customWidth="1"/>
    <col min="14" max="14" width="12.5703125" style="203" customWidth="1"/>
    <col min="15" max="15" width="12.28515625" style="174" customWidth="1"/>
    <col min="16" max="17" width="11.85546875" style="189" customWidth="1"/>
    <col min="18" max="18" width="11.5703125" style="174" customWidth="1"/>
    <col min="19" max="19" width="11.5703125" style="203" customWidth="1"/>
    <col min="20" max="193" width="9.140625" style="174"/>
    <col min="194" max="194" width="25.42578125" style="174" customWidth="1"/>
    <col min="195" max="195" width="56.28515625" style="174" customWidth="1"/>
    <col min="196" max="196" width="14" style="174" customWidth="1"/>
    <col min="197" max="198" width="14.5703125" style="174" customWidth="1"/>
    <col min="199" max="199" width="14.140625" style="174" customWidth="1"/>
    <col min="200" max="200" width="15.140625" style="174" customWidth="1"/>
    <col min="201" max="201" width="13.85546875" style="174" customWidth="1"/>
    <col min="202" max="203" width="14.7109375" style="174" customWidth="1"/>
    <col min="204" max="204" width="12.85546875" style="174" customWidth="1"/>
    <col min="205" max="205" width="13.5703125" style="174" customWidth="1"/>
    <col min="206" max="206" width="12.7109375" style="174" customWidth="1"/>
    <col min="207" max="207" width="13.42578125" style="174" customWidth="1"/>
    <col min="208" max="208" width="13.140625" style="174" customWidth="1"/>
    <col min="209" max="209" width="14.7109375" style="174" customWidth="1"/>
    <col min="210" max="210" width="14.5703125" style="174" customWidth="1"/>
    <col min="211" max="211" width="13" style="174" customWidth="1"/>
    <col min="212" max="212" width="15" style="174" customWidth="1"/>
    <col min="213" max="214" width="12.140625" style="174" customWidth="1"/>
    <col min="215" max="215" width="12" style="174" customWidth="1"/>
    <col min="216" max="216" width="13.5703125" style="174" customWidth="1"/>
    <col min="217" max="217" width="14" style="174" customWidth="1"/>
    <col min="218" max="218" width="12.28515625" style="174" customWidth="1"/>
    <col min="219" max="219" width="14.140625" style="174" customWidth="1"/>
    <col min="220" max="220" width="13" style="174" customWidth="1"/>
    <col min="221" max="221" width="13.5703125" style="174" customWidth="1"/>
    <col min="222" max="222" width="12.42578125" style="174" customWidth="1"/>
    <col min="223" max="223" width="12.5703125" style="174" customWidth="1"/>
    <col min="224" max="224" width="11.7109375" style="174" customWidth="1"/>
    <col min="225" max="225" width="13.7109375" style="174" customWidth="1"/>
    <col min="226" max="226" width="13.28515625" style="174" customWidth="1"/>
    <col min="227" max="227" width="13.140625" style="174" customWidth="1"/>
    <col min="228" max="228" width="12" style="174" customWidth="1"/>
    <col min="229" max="229" width="12.140625" style="174" customWidth="1"/>
    <col min="230" max="230" width="12.28515625" style="174" customWidth="1"/>
    <col min="231" max="231" width="12.140625" style="174" customWidth="1"/>
    <col min="232" max="232" width="12.5703125" style="174" customWidth="1"/>
    <col min="233" max="449" width="9.140625" style="174"/>
    <col min="450" max="450" width="25.42578125" style="174" customWidth="1"/>
    <col min="451" max="451" width="56.28515625" style="174" customWidth="1"/>
    <col min="452" max="452" width="14" style="174" customWidth="1"/>
    <col min="453" max="454" width="14.5703125" style="174" customWidth="1"/>
    <col min="455" max="455" width="14.140625" style="174" customWidth="1"/>
    <col min="456" max="456" width="15.140625" style="174" customWidth="1"/>
    <col min="457" max="457" width="13.85546875" style="174" customWidth="1"/>
    <col min="458" max="459" width="14.7109375" style="174" customWidth="1"/>
    <col min="460" max="460" width="12.85546875" style="174" customWidth="1"/>
    <col min="461" max="461" width="13.5703125" style="174" customWidth="1"/>
    <col min="462" max="462" width="12.7109375" style="174" customWidth="1"/>
    <col min="463" max="463" width="13.42578125" style="174" customWidth="1"/>
    <col min="464" max="464" width="13.140625" style="174" customWidth="1"/>
    <col min="465" max="465" width="14.7109375" style="174" customWidth="1"/>
    <col min="466" max="466" width="14.5703125" style="174" customWidth="1"/>
    <col min="467" max="467" width="13" style="174" customWidth="1"/>
    <col min="468" max="468" width="15" style="174" customWidth="1"/>
    <col min="469" max="470" width="12.140625" style="174" customWidth="1"/>
    <col min="471" max="471" width="12" style="174" customWidth="1"/>
    <col min="472" max="472" width="13.5703125" style="174" customWidth="1"/>
    <col min="473" max="473" width="14" style="174" customWidth="1"/>
    <col min="474" max="474" width="12.28515625" style="174" customWidth="1"/>
    <col min="475" max="475" width="14.140625" style="174" customWidth="1"/>
    <col min="476" max="476" width="13" style="174" customWidth="1"/>
    <col min="477" max="477" width="13.5703125" style="174" customWidth="1"/>
    <col min="478" max="478" width="12.42578125" style="174" customWidth="1"/>
    <col min="479" max="479" width="12.5703125" style="174" customWidth="1"/>
    <col min="480" max="480" width="11.7109375" style="174" customWidth="1"/>
    <col min="481" max="481" width="13.7109375" style="174" customWidth="1"/>
    <col min="482" max="482" width="13.28515625" style="174" customWidth="1"/>
    <col min="483" max="483" width="13.140625" style="174" customWidth="1"/>
    <col min="484" max="484" width="12" style="174" customWidth="1"/>
    <col min="485" max="485" width="12.140625" style="174" customWidth="1"/>
    <col min="486" max="486" width="12.28515625" style="174" customWidth="1"/>
    <col min="487" max="487" width="12.140625" style="174" customWidth="1"/>
    <col min="488" max="488" width="12.5703125" style="174" customWidth="1"/>
    <col min="489" max="705" width="9.140625" style="174"/>
    <col min="706" max="706" width="25.42578125" style="174" customWidth="1"/>
    <col min="707" max="707" width="56.28515625" style="174" customWidth="1"/>
    <col min="708" max="708" width="14" style="174" customWidth="1"/>
    <col min="709" max="710" width="14.5703125" style="174" customWidth="1"/>
    <col min="711" max="711" width="14.140625" style="174" customWidth="1"/>
    <col min="712" max="712" width="15.140625" style="174" customWidth="1"/>
    <col min="713" max="713" width="13.85546875" style="174" customWidth="1"/>
    <col min="714" max="715" width="14.7109375" style="174" customWidth="1"/>
    <col min="716" max="716" width="12.85546875" style="174" customWidth="1"/>
    <col min="717" max="717" width="13.5703125" style="174" customWidth="1"/>
    <col min="718" max="718" width="12.7109375" style="174" customWidth="1"/>
    <col min="719" max="719" width="13.42578125" style="174" customWidth="1"/>
    <col min="720" max="720" width="13.140625" style="174" customWidth="1"/>
    <col min="721" max="721" width="14.7109375" style="174" customWidth="1"/>
    <col min="722" max="722" width="14.5703125" style="174" customWidth="1"/>
    <col min="723" max="723" width="13" style="174" customWidth="1"/>
    <col min="724" max="724" width="15" style="174" customWidth="1"/>
    <col min="725" max="726" width="12.140625" style="174" customWidth="1"/>
    <col min="727" max="727" width="12" style="174" customWidth="1"/>
    <col min="728" max="728" width="13.5703125" style="174" customWidth="1"/>
    <col min="729" max="729" width="14" style="174" customWidth="1"/>
    <col min="730" max="730" width="12.28515625" style="174" customWidth="1"/>
    <col min="731" max="731" width="14.140625" style="174" customWidth="1"/>
    <col min="732" max="732" width="13" style="174" customWidth="1"/>
    <col min="733" max="733" width="13.5703125" style="174" customWidth="1"/>
    <col min="734" max="734" width="12.42578125" style="174" customWidth="1"/>
    <col min="735" max="735" width="12.5703125" style="174" customWidth="1"/>
    <col min="736" max="736" width="11.7109375" style="174" customWidth="1"/>
    <col min="737" max="737" width="13.7109375" style="174" customWidth="1"/>
    <col min="738" max="738" width="13.28515625" style="174" customWidth="1"/>
    <col min="739" max="739" width="13.140625" style="174" customWidth="1"/>
    <col min="740" max="740" width="12" style="174" customWidth="1"/>
    <col min="741" max="741" width="12.140625" style="174" customWidth="1"/>
    <col min="742" max="742" width="12.28515625" style="174" customWidth="1"/>
    <col min="743" max="743" width="12.140625" style="174" customWidth="1"/>
    <col min="744" max="744" width="12.5703125" style="174" customWidth="1"/>
    <col min="745" max="961" width="9.140625" style="174"/>
    <col min="962" max="962" width="25.42578125" style="174" customWidth="1"/>
    <col min="963" max="963" width="56.28515625" style="174" customWidth="1"/>
    <col min="964" max="964" width="14" style="174" customWidth="1"/>
    <col min="965" max="966" width="14.5703125" style="174" customWidth="1"/>
    <col min="967" max="967" width="14.140625" style="174" customWidth="1"/>
    <col min="968" max="968" width="15.140625" style="174" customWidth="1"/>
    <col min="969" max="969" width="13.85546875" style="174" customWidth="1"/>
    <col min="970" max="971" width="14.7109375" style="174" customWidth="1"/>
    <col min="972" max="972" width="12.85546875" style="174" customWidth="1"/>
    <col min="973" max="973" width="13.5703125" style="174" customWidth="1"/>
    <col min="974" max="974" width="12.7109375" style="174" customWidth="1"/>
    <col min="975" max="975" width="13.42578125" style="174" customWidth="1"/>
    <col min="976" max="976" width="13.140625" style="174" customWidth="1"/>
    <col min="977" max="977" width="14.7109375" style="174" customWidth="1"/>
    <col min="978" max="978" width="14.5703125" style="174" customWidth="1"/>
    <col min="979" max="979" width="13" style="174" customWidth="1"/>
    <col min="980" max="980" width="15" style="174" customWidth="1"/>
    <col min="981" max="982" width="12.140625" style="174" customWidth="1"/>
    <col min="983" max="983" width="12" style="174" customWidth="1"/>
    <col min="984" max="984" width="13.5703125" style="174" customWidth="1"/>
    <col min="985" max="985" width="14" style="174" customWidth="1"/>
    <col min="986" max="986" width="12.28515625" style="174" customWidth="1"/>
    <col min="987" max="987" width="14.140625" style="174" customWidth="1"/>
    <col min="988" max="988" width="13" style="174" customWidth="1"/>
    <col min="989" max="989" width="13.5703125" style="174" customWidth="1"/>
    <col min="990" max="990" width="12.42578125" style="174" customWidth="1"/>
    <col min="991" max="991" width="12.5703125" style="174" customWidth="1"/>
    <col min="992" max="992" width="11.7109375" style="174" customWidth="1"/>
    <col min="993" max="993" width="13.7109375" style="174" customWidth="1"/>
    <col min="994" max="994" width="13.28515625" style="174" customWidth="1"/>
    <col min="995" max="995" width="13.140625" style="174" customWidth="1"/>
    <col min="996" max="996" width="12" style="174" customWidth="1"/>
    <col min="997" max="997" width="12.140625" style="174" customWidth="1"/>
    <col min="998" max="998" width="12.28515625" style="174" customWidth="1"/>
    <col min="999" max="999" width="12.140625" style="174" customWidth="1"/>
    <col min="1000" max="1000" width="12.5703125" style="174" customWidth="1"/>
    <col min="1001" max="1217" width="9.140625" style="174"/>
    <col min="1218" max="1218" width="25.42578125" style="174" customWidth="1"/>
    <col min="1219" max="1219" width="56.28515625" style="174" customWidth="1"/>
    <col min="1220" max="1220" width="14" style="174" customWidth="1"/>
    <col min="1221" max="1222" width="14.5703125" style="174" customWidth="1"/>
    <col min="1223" max="1223" width="14.140625" style="174" customWidth="1"/>
    <col min="1224" max="1224" width="15.140625" style="174" customWidth="1"/>
    <col min="1225" max="1225" width="13.85546875" style="174" customWidth="1"/>
    <col min="1226" max="1227" width="14.7109375" style="174" customWidth="1"/>
    <col min="1228" max="1228" width="12.85546875" style="174" customWidth="1"/>
    <col min="1229" max="1229" width="13.5703125" style="174" customWidth="1"/>
    <col min="1230" max="1230" width="12.7109375" style="174" customWidth="1"/>
    <col min="1231" max="1231" width="13.42578125" style="174" customWidth="1"/>
    <col min="1232" max="1232" width="13.140625" style="174" customWidth="1"/>
    <col min="1233" max="1233" width="14.7109375" style="174" customWidth="1"/>
    <col min="1234" max="1234" width="14.5703125" style="174" customWidth="1"/>
    <col min="1235" max="1235" width="13" style="174" customWidth="1"/>
    <col min="1236" max="1236" width="15" style="174" customWidth="1"/>
    <col min="1237" max="1238" width="12.140625" style="174" customWidth="1"/>
    <col min="1239" max="1239" width="12" style="174" customWidth="1"/>
    <col min="1240" max="1240" width="13.5703125" style="174" customWidth="1"/>
    <col min="1241" max="1241" width="14" style="174" customWidth="1"/>
    <col min="1242" max="1242" width="12.28515625" style="174" customWidth="1"/>
    <col min="1243" max="1243" width="14.140625" style="174" customWidth="1"/>
    <col min="1244" max="1244" width="13" style="174" customWidth="1"/>
    <col min="1245" max="1245" width="13.5703125" style="174" customWidth="1"/>
    <col min="1246" max="1246" width="12.42578125" style="174" customWidth="1"/>
    <col min="1247" max="1247" width="12.5703125" style="174" customWidth="1"/>
    <col min="1248" max="1248" width="11.7109375" style="174" customWidth="1"/>
    <col min="1249" max="1249" width="13.7109375" style="174" customWidth="1"/>
    <col min="1250" max="1250" width="13.28515625" style="174" customWidth="1"/>
    <col min="1251" max="1251" width="13.140625" style="174" customWidth="1"/>
    <col min="1252" max="1252" width="12" style="174" customWidth="1"/>
    <col min="1253" max="1253" width="12.140625" style="174" customWidth="1"/>
    <col min="1254" max="1254" width="12.28515625" style="174" customWidth="1"/>
    <col min="1255" max="1255" width="12.140625" style="174" customWidth="1"/>
    <col min="1256" max="1256" width="12.5703125" style="174" customWidth="1"/>
    <col min="1257" max="1473" width="9.140625" style="174"/>
    <col min="1474" max="1474" width="25.42578125" style="174" customWidth="1"/>
    <col min="1475" max="1475" width="56.28515625" style="174" customWidth="1"/>
    <col min="1476" max="1476" width="14" style="174" customWidth="1"/>
    <col min="1477" max="1478" width="14.5703125" style="174" customWidth="1"/>
    <col min="1479" max="1479" width="14.140625" style="174" customWidth="1"/>
    <col min="1480" max="1480" width="15.140625" style="174" customWidth="1"/>
    <col min="1481" max="1481" width="13.85546875" style="174" customWidth="1"/>
    <col min="1482" max="1483" width="14.7109375" style="174" customWidth="1"/>
    <col min="1484" max="1484" width="12.85546875" style="174" customWidth="1"/>
    <col min="1485" max="1485" width="13.5703125" style="174" customWidth="1"/>
    <col min="1486" max="1486" width="12.7109375" style="174" customWidth="1"/>
    <col min="1487" max="1487" width="13.42578125" style="174" customWidth="1"/>
    <col min="1488" max="1488" width="13.140625" style="174" customWidth="1"/>
    <col min="1489" max="1489" width="14.7109375" style="174" customWidth="1"/>
    <col min="1490" max="1490" width="14.5703125" style="174" customWidth="1"/>
    <col min="1491" max="1491" width="13" style="174" customWidth="1"/>
    <col min="1492" max="1492" width="15" style="174" customWidth="1"/>
    <col min="1493" max="1494" width="12.140625" style="174" customWidth="1"/>
    <col min="1495" max="1495" width="12" style="174" customWidth="1"/>
    <col min="1496" max="1496" width="13.5703125" style="174" customWidth="1"/>
    <col min="1497" max="1497" width="14" style="174" customWidth="1"/>
    <col min="1498" max="1498" width="12.28515625" style="174" customWidth="1"/>
    <col min="1499" max="1499" width="14.140625" style="174" customWidth="1"/>
    <col min="1500" max="1500" width="13" style="174" customWidth="1"/>
    <col min="1501" max="1501" width="13.5703125" style="174" customWidth="1"/>
    <col min="1502" max="1502" width="12.42578125" style="174" customWidth="1"/>
    <col min="1503" max="1503" width="12.5703125" style="174" customWidth="1"/>
    <col min="1504" max="1504" width="11.7109375" style="174" customWidth="1"/>
    <col min="1505" max="1505" width="13.7109375" style="174" customWidth="1"/>
    <col min="1506" max="1506" width="13.28515625" style="174" customWidth="1"/>
    <col min="1507" max="1507" width="13.140625" style="174" customWidth="1"/>
    <col min="1508" max="1508" width="12" style="174" customWidth="1"/>
    <col min="1509" max="1509" width="12.140625" style="174" customWidth="1"/>
    <col min="1510" max="1510" width="12.28515625" style="174" customWidth="1"/>
    <col min="1511" max="1511" width="12.140625" style="174" customWidth="1"/>
    <col min="1512" max="1512" width="12.5703125" style="174" customWidth="1"/>
    <col min="1513" max="1729" width="9.140625" style="174"/>
    <col min="1730" max="1730" width="25.42578125" style="174" customWidth="1"/>
    <col min="1731" max="1731" width="56.28515625" style="174" customWidth="1"/>
    <col min="1732" max="1732" width="14" style="174" customWidth="1"/>
    <col min="1733" max="1734" width="14.5703125" style="174" customWidth="1"/>
    <col min="1735" max="1735" width="14.140625" style="174" customWidth="1"/>
    <col min="1736" max="1736" width="15.140625" style="174" customWidth="1"/>
    <col min="1737" max="1737" width="13.85546875" style="174" customWidth="1"/>
    <col min="1738" max="1739" width="14.7109375" style="174" customWidth="1"/>
    <col min="1740" max="1740" width="12.85546875" style="174" customWidth="1"/>
    <col min="1741" max="1741" width="13.5703125" style="174" customWidth="1"/>
    <col min="1742" max="1742" width="12.7109375" style="174" customWidth="1"/>
    <col min="1743" max="1743" width="13.42578125" style="174" customWidth="1"/>
    <col min="1744" max="1744" width="13.140625" style="174" customWidth="1"/>
    <col min="1745" max="1745" width="14.7109375" style="174" customWidth="1"/>
    <col min="1746" max="1746" width="14.5703125" style="174" customWidth="1"/>
    <col min="1747" max="1747" width="13" style="174" customWidth="1"/>
    <col min="1748" max="1748" width="15" style="174" customWidth="1"/>
    <col min="1749" max="1750" width="12.140625" style="174" customWidth="1"/>
    <col min="1751" max="1751" width="12" style="174" customWidth="1"/>
    <col min="1752" max="1752" width="13.5703125" style="174" customWidth="1"/>
    <col min="1753" max="1753" width="14" style="174" customWidth="1"/>
    <col min="1754" max="1754" width="12.28515625" style="174" customWidth="1"/>
    <col min="1755" max="1755" width="14.140625" style="174" customWidth="1"/>
    <col min="1756" max="1756" width="13" style="174" customWidth="1"/>
    <col min="1757" max="1757" width="13.5703125" style="174" customWidth="1"/>
    <col min="1758" max="1758" width="12.42578125" style="174" customWidth="1"/>
    <col min="1759" max="1759" width="12.5703125" style="174" customWidth="1"/>
    <col min="1760" max="1760" width="11.7109375" style="174" customWidth="1"/>
    <col min="1761" max="1761" width="13.7109375" style="174" customWidth="1"/>
    <col min="1762" max="1762" width="13.28515625" style="174" customWidth="1"/>
    <col min="1763" max="1763" width="13.140625" style="174" customWidth="1"/>
    <col min="1764" max="1764" width="12" style="174" customWidth="1"/>
    <col min="1765" max="1765" width="12.140625" style="174" customWidth="1"/>
    <col min="1766" max="1766" width="12.28515625" style="174" customWidth="1"/>
    <col min="1767" max="1767" width="12.140625" style="174" customWidth="1"/>
    <col min="1768" max="1768" width="12.5703125" style="174" customWidth="1"/>
    <col min="1769" max="1985" width="9.140625" style="174"/>
    <col min="1986" max="1986" width="25.42578125" style="174" customWidth="1"/>
    <col min="1987" max="1987" width="56.28515625" style="174" customWidth="1"/>
    <col min="1988" max="1988" width="14" style="174" customWidth="1"/>
    <col min="1989" max="1990" width="14.5703125" style="174" customWidth="1"/>
    <col min="1991" max="1991" width="14.140625" style="174" customWidth="1"/>
    <col min="1992" max="1992" width="15.140625" style="174" customWidth="1"/>
    <col min="1993" max="1993" width="13.85546875" style="174" customWidth="1"/>
    <col min="1994" max="1995" width="14.7109375" style="174" customWidth="1"/>
    <col min="1996" max="1996" width="12.85546875" style="174" customWidth="1"/>
    <col min="1997" max="1997" width="13.5703125" style="174" customWidth="1"/>
    <col min="1998" max="1998" width="12.7109375" style="174" customWidth="1"/>
    <col min="1999" max="1999" width="13.42578125" style="174" customWidth="1"/>
    <col min="2000" max="2000" width="13.140625" style="174" customWidth="1"/>
    <col min="2001" max="2001" width="14.7109375" style="174" customWidth="1"/>
    <col min="2002" max="2002" width="14.5703125" style="174" customWidth="1"/>
    <col min="2003" max="2003" width="13" style="174" customWidth="1"/>
    <col min="2004" max="2004" width="15" style="174" customWidth="1"/>
    <col min="2005" max="2006" width="12.140625" style="174" customWidth="1"/>
    <col min="2007" max="2007" width="12" style="174" customWidth="1"/>
    <col min="2008" max="2008" width="13.5703125" style="174" customWidth="1"/>
    <col min="2009" max="2009" width="14" style="174" customWidth="1"/>
    <col min="2010" max="2010" width="12.28515625" style="174" customWidth="1"/>
    <col min="2011" max="2011" width="14.140625" style="174" customWidth="1"/>
    <col min="2012" max="2012" width="13" style="174" customWidth="1"/>
    <col min="2013" max="2013" width="13.5703125" style="174" customWidth="1"/>
    <col min="2014" max="2014" width="12.42578125" style="174" customWidth="1"/>
    <col min="2015" max="2015" width="12.5703125" style="174" customWidth="1"/>
    <col min="2016" max="2016" width="11.7109375" style="174" customWidth="1"/>
    <col min="2017" max="2017" width="13.7109375" style="174" customWidth="1"/>
    <col min="2018" max="2018" width="13.28515625" style="174" customWidth="1"/>
    <col min="2019" max="2019" width="13.140625" style="174" customWidth="1"/>
    <col min="2020" max="2020" width="12" style="174" customWidth="1"/>
    <col min="2021" max="2021" width="12.140625" style="174" customWidth="1"/>
    <col min="2022" max="2022" width="12.28515625" style="174" customWidth="1"/>
    <col min="2023" max="2023" width="12.140625" style="174" customWidth="1"/>
    <col min="2024" max="2024" width="12.5703125" style="174" customWidth="1"/>
    <col min="2025" max="2241" width="9.140625" style="174"/>
    <col min="2242" max="2242" width="25.42578125" style="174" customWidth="1"/>
    <col min="2243" max="2243" width="56.28515625" style="174" customWidth="1"/>
    <col min="2244" max="2244" width="14" style="174" customWidth="1"/>
    <col min="2245" max="2246" width="14.5703125" style="174" customWidth="1"/>
    <col min="2247" max="2247" width="14.140625" style="174" customWidth="1"/>
    <col min="2248" max="2248" width="15.140625" style="174" customWidth="1"/>
    <col min="2249" max="2249" width="13.85546875" style="174" customWidth="1"/>
    <col min="2250" max="2251" width="14.7109375" style="174" customWidth="1"/>
    <col min="2252" max="2252" width="12.85546875" style="174" customWidth="1"/>
    <col min="2253" max="2253" width="13.5703125" style="174" customWidth="1"/>
    <col min="2254" max="2254" width="12.7109375" style="174" customWidth="1"/>
    <col min="2255" max="2255" width="13.42578125" style="174" customWidth="1"/>
    <col min="2256" max="2256" width="13.140625" style="174" customWidth="1"/>
    <col min="2257" max="2257" width="14.7109375" style="174" customWidth="1"/>
    <col min="2258" max="2258" width="14.5703125" style="174" customWidth="1"/>
    <col min="2259" max="2259" width="13" style="174" customWidth="1"/>
    <col min="2260" max="2260" width="15" style="174" customWidth="1"/>
    <col min="2261" max="2262" width="12.140625" style="174" customWidth="1"/>
    <col min="2263" max="2263" width="12" style="174" customWidth="1"/>
    <col min="2264" max="2264" width="13.5703125" style="174" customWidth="1"/>
    <col min="2265" max="2265" width="14" style="174" customWidth="1"/>
    <col min="2266" max="2266" width="12.28515625" style="174" customWidth="1"/>
    <col min="2267" max="2267" width="14.140625" style="174" customWidth="1"/>
    <col min="2268" max="2268" width="13" style="174" customWidth="1"/>
    <col min="2269" max="2269" width="13.5703125" style="174" customWidth="1"/>
    <col min="2270" max="2270" width="12.42578125" style="174" customWidth="1"/>
    <col min="2271" max="2271" width="12.5703125" style="174" customWidth="1"/>
    <col min="2272" max="2272" width="11.7109375" style="174" customWidth="1"/>
    <col min="2273" max="2273" width="13.7109375" style="174" customWidth="1"/>
    <col min="2274" max="2274" width="13.28515625" style="174" customWidth="1"/>
    <col min="2275" max="2275" width="13.140625" style="174" customWidth="1"/>
    <col min="2276" max="2276" width="12" style="174" customWidth="1"/>
    <col min="2277" max="2277" width="12.140625" style="174" customWidth="1"/>
    <col min="2278" max="2278" width="12.28515625" style="174" customWidth="1"/>
    <col min="2279" max="2279" width="12.140625" style="174" customWidth="1"/>
    <col min="2280" max="2280" width="12.5703125" style="174" customWidth="1"/>
    <col min="2281" max="2497" width="9.140625" style="174"/>
    <col min="2498" max="2498" width="25.42578125" style="174" customWidth="1"/>
    <col min="2499" max="2499" width="56.28515625" style="174" customWidth="1"/>
    <col min="2500" max="2500" width="14" style="174" customWidth="1"/>
    <col min="2501" max="2502" width="14.5703125" style="174" customWidth="1"/>
    <col min="2503" max="2503" width="14.140625" style="174" customWidth="1"/>
    <col min="2504" max="2504" width="15.140625" style="174" customWidth="1"/>
    <col min="2505" max="2505" width="13.85546875" style="174" customWidth="1"/>
    <col min="2506" max="2507" width="14.7109375" style="174" customWidth="1"/>
    <col min="2508" max="2508" width="12.85546875" style="174" customWidth="1"/>
    <col min="2509" max="2509" width="13.5703125" style="174" customWidth="1"/>
    <col min="2510" max="2510" width="12.7109375" style="174" customWidth="1"/>
    <col min="2511" max="2511" width="13.42578125" style="174" customWidth="1"/>
    <col min="2512" max="2512" width="13.140625" style="174" customWidth="1"/>
    <col min="2513" max="2513" width="14.7109375" style="174" customWidth="1"/>
    <col min="2514" max="2514" width="14.5703125" style="174" customWidth="1"/>
    <col min="2515" max="2515" width="13" style="174" customWidth="1"/>
    <col min="2516" max="2516" width="15" style="174" customWidth="1"/>
    <col min="2517" max="2518" width="12.140625" style="174" customWidth="1"/>
    <col min="2519" max="2519" width="12" style="174" customWidth="1"/>
    <col min="2520" max="2520" width="13.5703125" style="174" customWidth="1"/>
    <col min="2521" max="2521" width="14" style="174" customWidth="1"/>
    <col min="2522" max="2522" width="12.28515625" style="174" customWidth="1"/>
    <col min="2523" max="2523" width="14.140625" style="174" customWidth="1"/>
    <col min="2524" max="2524" width="13" style="174" customWidth="1"/>
    <col min="2525" max="2525" width="13.5703125" style="174" customWidth="1"/>
    <col min="2526" max="2526" width="12.42578125" style="174" customWidth="1"/>
    <col min="2527" max="2527" width="12.5703125" style="174" customWidth="1"/>
    <col min="2528" max="2528" width="11.7109375" style="174" customWidth="1"/>
    <col min="2529" max="2529" width="13.7109375" style="174" customWidth="1"/>
    <col min="2530" max="2530" width="13.28515625" style="174" customWidth="1"/>
    <col min="2531" max="2531" width="13.140625" style="174" customWidth="1"/>
    <col min="2532" max="2532" width="12" style="174" customWidth="1"/>
    <col min="2533" max="2533" width="12.140625" style="174" customWidth="1"/>
    <col min="2534" max="2534" width="12.28515625" style="174" customWidth="1"/>
    <col min="2535" max="2535" width="12.140625" style="174" customWidth="1"/>
    <col min="2536" max="2536" width="12.5703125" style="174" customWidth="1"/>
    <col min="2537" max="2753" width="9.140625" style="174"/>
    <col min="2754" max="2754" width="25.42578125" style="174" customWidth="1"/>
    <col min="2755" max="2755" width="56.28515625" style="174" customWidth="1"/>
    <col min="2756" max="2756" width="14" style="174" customWidth="1"/>
    <col min="2757" max="2758" width="14.5703125" style="174" customWidth="1"/>
    <col min="2759" max="2759" width="14.140625" style="174" customWidth="1"/>
    <col min="2760" max="2760" width="15.140625" style="174" customWidth="1"/>
    <col min="2761" max="2761" width="13.85546875" style="174" customWidth="1"/>
    <col min="2762" max="2763" width="14.7109375" style="174" customWidth="1"/>
    <col min="2764" max="2764" width="12.85546875" style="174" customWidth="1"/>
    <col min="2765" max="2765" width="13.5703125" style="174" customWidth="1"/>
    <col min="2766" max="2766" width="12.7109375" style="174" customWidth="1"/>
    <col min="2767" max="2767" width="13.42578125" style="174" customWidth="1"/>
    <col min="2768" max="2768" width="13.140625" style="174" customWidth="1"/>
    <col min="2769" max="2769" width="14.7109375" style="174" customWidth="1"/>
    <col min="2770" max="2770" width="14.5703125" style="174" customWidth="1"/>
    <col min="2771" max="2771" width="13" style="174" customWidth="1"/>
    <col min="2772" max="2772" width="15" style="174" customWidth="1"/>
    <col min="2773" max="2774" width="12.140625" style="174" customWidth="1"/>
    <col min="2775" max="2775" width="12" style="174" customWidth="1"/>
    <col min="2776" max="2776" width="13.5703125" style="174" customWidth="1"/>
    <col min="2777" max="2777" width="14" style="174" customWidth="1"/>
    <col min="2778" max="2778" width="12.28515625" style="174" customWidth="1"/>
    <col min="2779" max="2779" width="14.140625" style="174" customWidth="1"/>
    <col min="2780" max="2780" width="13" style="174" customWidth="1"/>
    <col min="2781" max="2781" width="13.5703125" style="174" customWidth="1"/>
    <col min="2782" max="2782" width="12.42578125" style="174" customWidth="1"/>
    <col min="2783" max="2783" width="12.5703125" style="174" customWidth="1"/>
    <col min="2784" max="2784" width="11.7109375" style="174" customWidth="1"/>
    <col min="2785" max="2785" width="13.7109375" style="174" customWidth="1"/>
    <col min="2786" max="2786" width="13.28515625" style="174" customWidth="1"/>
    <col min="2787" max="2787" width="13.140625" style="174" customWidth="1"/>
    <col min="2788" max="2788" width="12" style="174" customWidth="1"/>
    <col min="2789" max="2789" width="12.140625" style="174" customWidth="1"/>
    <col min="2790" max="2790" width="12.28515625" style="174" customWidth="1"/>
    <col min="2791" max="2791" width="12.140625" style="174" customWidth="1"/>
    <col min="2792" max="2792" width="12.5703125" style="174" customWidth="1"/>
    <col min="2793" max="3009" width="9.140625" style="174"/>
    <col min="3010" max="3010" width="25.42578125" style="174" customWidth="1"/>
    <col min="3011" max="3011" width="56.28515625" style="174" customWidth="1"/>
    <col min="3012" max="3012" width="14" style="174" customWidth="1"/>
    <col min="3013" max="3014" width="14.5703125" style="174" customWidth="1"/>
    <col min="3015" max="3015" width="14.140625" style="174" customWidth="1"/>
    <col min="3016" max="3016" width="15.140625" style="174" customWidth="1"/>
    <col min="3017" max="3017" width="13.85546875" style="174" customWidth="1"/>
    <col min="3018" max="3019" width="14.7109375" style="174" customWidth="1"/>
    <col min="3020" max="3020" width="12.85546875" style="174" customWidth="1"/>
    <col min="3021" max="3021" width="13.5703125" style="174" customWidth="1"/>
    <col min="3022" max="3022" width="12.7109375" style="174" customWidth="1"/>
    <col min="3023" max="3023" width="13.42578125" style="174" customWidth="1"/>
    <col min="3024" max="3024" width="13.140625" style="174" customWidth="1"/>
    <col min="3025" max="3025" width="14.7109375" style="174" customWidth="1"/>
    <col min="3026" max="3026" width="14.5703125" style="174" customWidth="1"/>
    <col min="3027" max="3027" width="13" style="174" customWidth="1"/>
    <col min="3028" max="3028" width="15" style="174" customWidth="1"/>
    <col min="3029" max="3030" width="12.140625" style="174" customWidth="1"/>
    <col min="3031" max="3031" width="12" style="174" customWidth="1"/>
    <col min="3032" max="3032" width="13.5703125" style="174" customWidth="1"/>
    <col min="3033" max="3033" width="14" style="174" customWidth="1"/>
    <col min="3034" max="3034" width="12.28515625" style="174" customWidth="1"/>
    <col min="3035" max="3035" width="14.140625" style="174" customWidth="1"/>
    <col min="3036" max="3036" width="13" style="174" customWidth="1"/>
    <col min="3037" max="3037" width="13.5703125" style="174" customWidth="1"/>
    <col min="3038" max="3038" width="12.42578125" style="174" customWidth="1"/>
    <col min="3039" max="3039" width="12.5703125" style="174" customWidth="1"/>
    <col min="3040" max="3040" width="11.7109375" style="174" customWidth="1"/>
    <col min="3041" max="3041" width="13.7109375" style="174" customWidth="1"/>
    <col min="3042" max="3042" width="13.28515625" style="174" customWidth="1"/>
    <col min="3043" max="3043" width="13.140625" style="174" customWidth="1"/>
    <col min="3044" max="3044" width="12" style="174" customWidth="1"/>
    <col min="3045" max="3045" width="12.140625" style="174" customWidth="1"/>
    <col min="3046" max="3046" width="12.28515625" style="174" customWidth="1"/>
    <col min="3047" max="3047" width="12.140625" style="174" customWidth="1"/>
    <col min="3048" max="3048" width="12.5703125" style="174" customWidth="1"/>
    <col min="3049" max="3265" width="9.140625" style="174"/>
    <col min="3266" max="3266" width="25.42578125" style="174" customWidth="1"/>
    <col min="3267" max="3267" width="56.28515625" style="174" customWidth="1"/>
    <col min="3268" max="3268" width="14" style="174" customWidth="1"/>
    <col min="3269" max="3270" width="14.5703125" style="174" customWidth="1"/>
    <col min="3271" max="3271" width="14.140625" style="174" customWidth="1"/>
    <col min="3272" max="3272" width="15.140625" style="174" customWidth="1"/>
    <col min="3273" max="3273" width="13.85546875" style="174" customWidth="1"/>
    <col min="3274" max="3275" width="14.7109375" style="174" customWidth="1"/>
    <col min="3276" max="3276" width="12.85546875" style="174" customWidth="1"/>
    <col min="3277" max="3277" width="13.5703125" style="174" customWidth="1"/>
    <col min="3278" max="3278" width="12.7109375" style="174" customWidth="1"/>
    <col min="3279" max="3279" width="13.42578125" style="174" customWidth="1"/>
    <col min="3280" max="3280" width="13.140625" style="174" customWidth="1"/>
    <col min="3281" max="3281" width="14.7109375" style="174" customWidth="1"/>
    <col min="3282" max="3282" width="14.5703125" style="174" customWidth="1"/>
    <col min="3283" max="3283" width="13" style="174" customWidth="1"/>
    <col min="3284" max="3284" width="15" style="174" customWidth="1"/>
    <col min="3285" max="3286" width="12.140625" style="174" customWidth="1"/>
    <col min="3287" max="3287" width="12" style="174" customWidth="1"/>
    <col min="3288" max="3288" width="13.5703125" style="174" customWidth="1"/>
    <col min="3289" max="3289" width="14" style="174" customWidth="1"/>
    <col min="3290" max="3290" width="12.28515625" style="174" customWidth="1"/>
    <col min="3291" max="3291" width="14.140625" style="174" customWidth="1"/>
    <col min="3292" max="3292" width="13" style="174" customWidth="1"/>
    <col min="3293" max="3293" width="13.5703125" style="174" customWidth="1"/>
    <col min="3294" max="3294" width="12.42578125" style="174" customWidth="1"/>
    <col min="3295" max="3295" width="12.5703125" style="174" customWidth="1"/>
    <col min="3296" max="3296" width="11.7109375" style="174" customWidth="1"/>
    <col min="3297" max="3297" width="13.7109375" style="174" customWidth="1"/>
    <col min="3298" max="3298" width="13.28515625" style="174" customWidth="1"/>
    <col min="3299" max="3299" width="13.140625" style="174" customWidth="1"/>
    <col min="3300" max="3300" width="12" style="174" customWidth="1"/>
    <col min="3301" max="3301" width="12.140625" style="174" customWidth="1"/>
    <col min="3302" max="3302" width="12.28515625" style="174" customWidth="1"/>
    <col min="3303" max="3303" width="12.140625" style="174" customWidth="1"/>
    <col min="3304" max="3304" width="12.5703125" style="174" customWidth="1"/>
    <col min="3305" max="3521" width="9.140625" style="174"/>
    <col min="3522" max="3522" width="25.42578125" style="174" customWidth="1"/>
    <col min="3523" max="3523" width="56.28515625" style="174" customWidth="1"/>
    <col min="3524" max="3524" width="14" style="174" customWidth="1"/>
    <col min="3525" max="3526" width="14.5703125" style="174" customWidth="1"/>
    <col min="3527" max="3527" width="14.140625" style="174" customWidth="1"/>
    <col min="3528" max="3528" width="15.140625" style="174" customWidth="1"/>
    <col min="3529" max="3529" width="13.85546875" style="174" customWidth="1"/>
    <col min="3530" max="3531" width="14.7109375" style="174" customWidth="1"/>
    <col min="3532" max="3532" width="12.85546875" style="174" customWidth="1"/>
    <col min="3533" max="3533" width="13.5703125" style="174" customWidth="1"/>
    <col min="3534" max="3534" width="12.7109375" style="174" customWidth="1"/>
    <col min="3535" max="3535" width="13.42578125" style="174" customWidth="1"/>
    <col min="3536" max="3536" width="13.140625" style="174" customWidth="1"/>
    <col min="3537" max="3537" width="14.7109375" style="174" customWidth="1"/>
    <col min="3538" max="3538" width="14.5703125" style="174" customWidth="1"/>
    <col min="3539" max="3539" width="13" style="174" customWidth="1"/>
    <col min="3540" max="3540" width="15" style="174" customWidth="1"/>
    <col min="3541" max="3542" width="12.140625" style="174" customWidth="1"/>
    <col min="3543" max="3543" width="12" style="174" customWidth="1"/>
    <col min="3544" max="3544" width="13.5703125" style="174" customWidth="1"/>
    <col min="3545" max="3545" width="14" style="174" customWidth="1"/>
    <col min="3546" max="3546" width="12.28515625" style="174" customWidth="1"/>
    <col min="3547" max="3547" width="14.140625" style="174" customWidth="1"/>
    <col min="3548" max="3548" width="13" style="174" customWidth="1"/>
    <col min="3549" max="3549" width="13.5703125" style="174" customWidth="1"/>
    <col min="3550" max="3550" width="12.42578125" style="174" customWidth="1"/>
    <col min="3551" max="3551" width="12.5703125" style="174" customWidth="1"/>
    <col min="3552" max="3552" width="11.7109375" style="174" customWidth="1"/>
    <col min="3553" max="3553" width="13.7109375" style="174" customWidth="1"/>
    <col min="3554" max="3554" width="13.28515625" style="174" customWidth="1"/>
    <col min="3555" max="3555" width="13.140625" style="174" customWidth="1"/>
    <col min="3556" max="3556" width="12" style="174" customWidth="1"/>
    <col min="3557" max="3557" width="12.140625" style="174" customWidth="1"/>
    <col min="3558" max="3558" width="12.28515625" style="174" customWidth="1"/>
    <col min="3559" max="3559" width="12.140625" style="174" customWidth="1"/>
    <col min="3560" max="3560" width="12.5703125" style="174" customWidth="1"/>
    <col min="3561" max="3777" width="9.140625" style="174"/>
    <col min="3778" max="3778" width="25.42578125" style="174" customWidth="1"/>
    <col min="3779" max="3779" width="56.28515625" style="174" customWidth="1"/>
    <col min="3780" max="3780" width="14" style="174" customWidth="1"/>
    <col min="3781" max="3782" width="14.5703125" style="174" customWidth="1"/>
    <col min="3783" max="3783" width="14.140625" style="174" customWidth="1"/>
    <col min="3784" max="3784" width="15.140625" style="174" customWidth="1"/>
    <col min="3785" max="3785" width="13.85546875" style="174" customWidth="1"/>
    <col min="3786" max="3787" width="14.7109375" style="174" customWidth="1"/>
    <col min="3788" max="3788" width="12.85546875" style="174" customWidth="1"/>
    <col min="3789" max="3789" width="13.5703125" style="174" customWidth="1"/>
    <col min="3790" max="3790" width="12.7109375" style="174" customWidth="1"/>
    <col min="3791" max="3791" width="13.42578125" style="174" customWidth="1"/>
    <col min="3792" max="3792" width="13.140625" style="174" customWidth="1"/>
    <col min="3793" max="3793" width="14.7109375" style="174" customWidth="1"/>
    <col min="3794" max="3794" width="14.5703125" style="174" customWidth="1"/>
    <col min="3795" max="3795" width="13" style="174" customWidth="1"/>
    <col min="3796" max="3796" width="15" style="174" customWidth="1"/>
    <col min="3797" max="3798" width="12.140625" style="174" customWidth="1"/>
    <col min="3799" max="3799" width="12" style="174" customWidth="1"/>
    <col min="3800" max="3800" width="13.5703125" style="174" customWidth="1"/>
    <col min="3801" max="3801" width="14" style="174" customWidth="1"/>
    <col min="3802" max="3802" width="12.28515625" style="174" customWidth="1"/>
    <col min="3803" max="3803" width="14.140625" style="174" customWidth="1"/>
    <col min="3804" max="3804" width="13" style="174" customWidth="1"/>
    <col min="3805" max="3805" width="13.5703125" style="174" customWidth="1"/>
    <col min="3806" max="3806" width="12.42578125" style="174" customWidth="1"/>
    <col min="3807" max="3807" width="12.5703125" style="174" customWidth="1"/>
    <col min="3808" max="3808" width="11.7109375" style="174" customWidth="1"/>
    <col min="3809" max="3809" width="13.7109375" style="174" customWidth="1"/>
    <col min="3810" max="3810" width="13.28515625" style="174" customWidth="1"/>
    <col min="3811" max="3811" width="13.140625" style="174" customWidth="1"/>
    <col min="3812" max="3812" width="12" style="174" customWidth="1"/>
    <col min="3813" max="3813" width="12.140625" style="174" customWidth="1"/>
    <col min="3814" max="3814" width="12.28515625" style="174" customWidth="1"/>
    <col min="3815" max="3815" width="12.140625" style="174" customWidth="1"/>
    <col min="3816" max="3816" width="12.5703125" style="174" customWidth="1"/>
    <col min="3817" max="4033" width="9.140625" style="174"/>
    <col min="4034" max="4034" width="25.42578125" style="174" customWidth="1"/>
    <col min="4035" max="4035" width="56.28515625" style="174" customWidth="1"/>
    <col min="4036" max="4036" width="14" style="174" customWidth="1"/>
    <col min="4037" max="4038" width="14.5703125" style="174" customWidth="1"/>
    <col min="4039" max="4039" width="14.140625" style="174" customWidth="1"/>
    <col min="4040" max="4040" width="15.140625" style="174" customWidth="1"/>
    <col min="4041" max="4041" width="13.85546875" style="174" customWidth="1"/>
    <col min="4042" max="4043" width="14.7109375" style="174" customWidth="1"/>
    <col min="4044" max="4044" width="12.85546875" style="174" customWidth="1"/>
    <col min="4045" max="4045" width="13.5703125" style="174" customWidth="1"/>
    <col min="4046" max="4046" width="12.7109375" style="174" customWidth="1"/>
    <col min="4047" max="4047" width="13.42578125" style="174" customWidth="1"/>
    <col min="4048" max="4048" width="13.140625" style="174" customWidth="1"/>
    <col min="4049" max="4049" width="14.7109375" style="174" customWidth="1"/>
    <col min="4050" max="4050" width="14.5703125" style="174" customWidth="1"/>
    <col min="4051" max="4051" width="13" style="174" customWidth="1"/>
    <col min="4052" max="4052" width="15" style="174" customWidth="1"/>
    <col min="4053" max="4054" width="12.140625" style="174" customWidth="1"/>
    <col min="4055" max="4055" width="12" style="174" customWidth="1"/>
    <col min="4056" max="4056" width="13.5703125" style="174" customWidth="1"/>
    <col min="4057" max="4057" width="14" style="174" customWidth="1"/>
    <col min="4058" max="4058" width="12.28515625" style="174" customWidth="1"/>
    <col min="4059" max="4059" width="14.140625" style="174" customWidth="1"/>
    <col min="4060" max="4060" width="13" style="174" customWidth="1"/>
    <col min="4061" max="4061" width="13.5703125" style="174" customWidth="1"/>
    <col min="4062" max="4062" width="12.42578125" style="174" customWidth="1"/>
    <col min="4063" max="4063" width="12.5703125" style="174" customWidth="1"/>
    <col min="4064" max="4064" width="11.7109375" style="174" customWidth="1"/>
    <col min="4065" max="4065" width="13.7109375" style="174" customWidth="1"/>
    <col min="4066" max="4066" width="13.28515625" style="174" customWidth="1"/>
    <col min="4067" max="4067" width="13.140625" style="174" customWidth="1"/>
    <col min="4068" max="4068" width="12" style="174" customWidth="1"/>
    <col min="4069" max="4069" width="12.140625" style="174" customWidth="1"/>
    <col min="4070" max="4070" width="12.28515625" style="174" customWidth="1"/>
    <col min="4071" max="4071" width="12.140625" style="174" customWidth="1"/>
    <col min="4072" max="4072" width="12.5703125" style="174" customWidth="1"/>
    <col min="4073" max="4289" width="9.140625" style="174"/>
    <col min="4290" max="4290" width="25.42578125" style="174" customWidth="1"/>
    <col min="4291" max="4291" width="56.28515625" style="174" customWidth="1"/>
    <col min="4292" max="4292" width="14" style="174" customWidth="1"/>
    <col min="4293" max="4294" width="14.5703125" style="174" customWidth="1"/>
    <col min="4295" max="4295" width="14.140625" style="174" customWidth="1"/>
    <col min="4296" max="4296" width="15.140625" style="174" customWidth="1"/>
    <col min="4297" max="4297" width="13.85546875" style="174" customWidth="1"/>
    <col min="4298" max="4299" width="14.7109375" style="174" customWidth="1"/>
    <col min="4300" max="4300" width="12.85546875" style="174" customWidth="1"/>
    <col min="4301" max="4301" width="13.5703125" style="174" customWidth="1"/>
    <col min="4302" max="4302" width="12.7109375" style="174" customWidth="1"/>
    <col min="4303" max="4303" width="13.42578125" style="174" customWidth="1"/>
    <col min="4304" max="4304" width="13.140625" style="174" customWidth="1"/>
    <col min="4305" max="4305" width="14.7109375" style="174" customWidth="1"/>
    <col min="4306" max="4306" width="14.5703125" style="174" customWidth="1"/>
    <col min="4307" max="4307" width="13" style="174" customWidth="1"/>
    <col min="4308" max="4308" width="15" style="174" customWidth="1"/>
    <col min="4309" max="4310" width="12.140625" style="174" customWidth="1"/>
    <col min="4311" max="4311" width="12" style="174" customWidth="1"/>
    <col min="4312" max="4312" width="13.5703125" style="174" customWidth="1"/>
    <col min="4313" max="4313" width="14" style="174" customWidth="1"/>
    <col min="4314" max="4314" width="12.28515625" style="174" customWidth="1"/>
    <col min="4315" max="4315" width="14.140625" style="174" customWidth="1"/>
    <col min="4316" max="4316" width="13" style="174" customWidth="1"/>
    <col min="4317" max="4317" width="13.5703125" style="174" customWidth="1"/>
    <col min="4318" max="4318" width="12.42578125" style="174" customWidth="1"/>
    <col min="4319" max="4319" width="12.5703125" style="174" customWidth="1"/>
    <col min="4320" max="4320" width="11.7109375" style="174" customWidth="1"/>
    <col min="4321" max="4321" width="13.7109375" style="174" customWidth="1"/>
    <col min="4322" max="4322" width="13.28515625" style="174" customWidth="1"/>
    <col min="4323" max="4323" width="13.140625" style="174" customWidth="1"/>
    <col min="4324" max="4324" width="12" style="174" customWidth="1"/>
    <col min="4325" max="4325" width="12.140625" style="174" customWidth="1"/>
    <col min="4326" max="4326" width="12.28515625" style="174" customWidth="1"/>
    <col min="4327" max="4327" width="12.140625" style="174" customWidth="1"/>
    <col min="4328" max="4328" width="12.5703125" style="174" customWidth="1"/>
    <col min="4329" max="4545" width="9.140625" style="174"/>
    <col min="4546" max="4546" width="25.42578125" style="174" customWidth="1"/>
    <col min="4547" max="4547" width="56.28515625" style="174" customWidth="1"/>
    <col min="4548" max="4548" width="14" style="174" customWidth="1"/>
    <col min="4549" max="4550" width="14.5703125" style="174" customWidth="1"/>
    <col min="4551" max="4551" width="14.140625" style="174" customWidth="1"/>
    <col min="4552" max="4552" width="15.140625" style="174" customWidth="1"/>
    <col min="4553" max="4553" width="13.85546875" style="174" customWidth="1"/>
    <col min="4554" max="4555" width="14.7109375" style="174" customWidth="1"/>
    <col min="4556" max="4556" width="12.85546875" style="174" customWidth="1"/>
    <col min="4557" max="4557" width="13.5703125" style="174" customWidth="1"/>
    <col min="4558" max="4558" width="12.7109375" style="174" customWidth="1"/>
    <col min="4559" max="4559" width="13.42578125" style="174" customWidth="1"/>
    <col min="4560" max="4560" width="13.140625" style="174" customWidth="1"/>
    <col min="4561" max="4561" width="14.7109375" style="174" customWidth="1"/>
    <col min="4562" max="4562" width="14.5703125" style="174" customWidth="1"/>
    <col min="4563" max="4563" width="13" style="174" customWidth="1"/>
    <col min="4564" max="4564" width="15" style="174" customWidth="1"/>
    <col min="4565" max="4566" width="12.140625" style="174" customWidth="1"/>
    <col min="4567" max="4567" width="12" style="174" customWidth="1"/>
    <col min="4568" max="4568" width="13.5703125" style="174" customWidth="1"/>
    <col min="4569" max="4569" width="14" style="174" customWidth="1"/>
    <col min="4570" max="4570" width="12.28515625" style="174" customWidth="1"/>
    <col min="4571" max="4571" width="14.140625" style="174" customWidth="1"/>
    <col min="4572" max="4572" width="13" style="174" customWidth="1"/>
    <col min="4573" max="4573" width="13.5703125" style="174" customWidth="1"/>
    <col min="4574" max="4574" width="12.42578125" style="174" customWidth="1"/>
    <col min="4575" max="4575" width="12.5703125" style="174" customWidth="1"/>
    <col min="4576" max="4576" width="11.7109375" style="174" customWidth="1"/>
    <col min="4577" max="4577" width="13.7109375" style="174" customWidth="1"/>
    <col min="4578" max="4578" width="13.28515625" style="174" customWidth="1"/>
    <col min="4579" max="4579" width="13.140625" style="174" customWidth="1"/>
    <col min="4580" max="4580" width="12" style="174" customWidth="1"/>
    <col min="4581" max="4581" width="12.140625" style="174" customWidth="1"/>
    <col min="4582" max="4582" width="12.28515625" style="174" customWidth="1"/>
    <col min="4583" max="4583" width="12.140625" style="174" customWidth="1"/>
    <col min="4584" max="4584" width="12.5703125" style="174" customWidth="1"/>
    <col min="4585" max="4801" width="9.140625" style="174"/>
    <col min="4802" max="4802" width="25.42578125" style="174" customWidth="1"/>
    <col min="4803" max="4803" width="56.28515625" style="174" customWidth="1"/>
    <col min="4804" max="4804" width="14" style="174" customWidth="1"/>
    <col min="4805" max="4806" width="14.5703125" style="174" customWidth="1"/>
    <col min="4807" max="4807" width="14.140625" style="174" customWidth="1"/>
    <col min="4808" max="4808" width="15.140625" style="174" customWidth="1"/>
    <col min="4809" max="4809" width="13.85546875" style="174" customWidth="1"/>
    <col min="4810" max="4811" width="14.7109375" style="174" customWidth="1"/>
    <col min="4812" max="4812" width="12.85546875" style="174" customWidth="1"/>
    <col min="4813" max="4813" width="13.5703125" style="174" customWidth="1"/>
    <col min="4814" max="4814" width="12.7109375" style="174" customWidth="1"/>
    <col min="4815" max="4815" width="13.42578125" style="174" customWidth="1"/>
    <col min="4816" max="4816" width="13.140625" style="174" customWidth="1"/>
    <col min="4817" max="4817" width="14.7109375" style="174" customWidth="1"/>
    <col min="4818" max="4818" width="14.5703125" style="174" customWidth="1"/>
    <col min="4819" max="4819" width="13" style="174" customWidth="1"/>
    <col min="4820" max="4820" width="15" style="174" customWidth="1"/>
    <col min="4821" max="4822" width="12.140625" style="174" customWidth="1"/>
    <col min="4823" max="4823" width="12" style="174" customWidth="1"/>
    <col min="4824" max="4824" width="13.5703125" style="174" customWidth="1"/>
    <col min="4825" max="4825" width="14" style="174" customWidth="1"/>
    <col min="4826" max="4826" width="12.28515625" style="174" customWidth="1"/>
    <col min="4827" max="4827" width="14.140625" style="174" customWidth="1"/>
    <col min="4828" max="4828" width="13" style="174" customWidth="1"/>
    <col min="4829" max="4829" width="13.5703125" style="174" customWidth="1"/>
    <col min="4830" max="4830" width="12.42578125" style="174" customWidth="1"/>
    <col min="4831" max="4831" width="12.5703125" style="174" customWidth="1"/>
    <col min="4832" max="4832" width="11.7109375" style="174" customWidth="1"/>
    <col min="4833" max="4833" width="13.7109375" style="174" customWidth="1"/>
    <col min="4834" max="4834" width="13.28515625" style="174" customWidth="1"/>
    <col min="4835" max="4835" width="13.140625" style="174" customWidth="1"/>
    <col min="4836" max="4836" width="12" style="174" customWidth="1"/>
    <col min="4837" max="4837" width="12.140625" style="174" customWidth="1"/>
    <col min="4838" max="4838" width="12.28515625" style="174" customWidth="1"/>
    <col min="4839" max="4839" width="12.140625" style="174" customWidth="1"/>
    <col min="4840" max="4840" width="12.5703125" style="174" customWidth="1"/>
    <col min="4841" max="5057" width="9.140625" style="174"/>
    <col min="5058" max="5058" width="25.42578125" style="174" customWidth="1"/>
    <col min="5059" max="5059" width="56.28515625" style="174" customWidth="1"/>
    <col min="5060" max="5060" width="14" style="174" customWidth="1"/>
    <col min="5061" max="5062" width="14.5703125" style="174" customWidth="1"/>
    <col min="5063" max="5063" width="14.140625" style="174" customWidth="1"/>
    <col min="5064" max="5064" width="15.140625" style="174" customWidth="1"/>
    <col min="5065" max="5065" width="13.85546875" style="174" customWidth="1"/>
    <col min="5066" max="5067" width="14.7109375" style="174" customWidth="1"/>
    <col min="5068" max="5068" width="12.85546875" style="174" customWidth="1"/>
    <col min="5069" max="5069" width="13.5703125" style="174" customWidth="1"/>
    <col min="5070" max="5070" width="12.7109375" style="174" customWidth="1"/>
    <col min="5071" max="5071" width="13.42578125" style="174" customWidth="1"/>
    <col min="5072" max="5072" width="13.140625" style="174" customWidth="1"/>
    <col min="5073" max="5073" width="14.7109375" style="174" customWidth="1"/>
    <col min="5074" max="5074" width="14.5703125" style="174" customWidth="1"/>
    <col min="5075" max="5075" width="13" style="174" customWidth="1"/>
    <col min="5076" max="5076" width="15" style="174" customWidth="1"/>
    <col min="5077" max="5078" width="12.140625" style="174" customWidth="1"/>
    <col min="5079" max="5079" width="12" style="174" customWidth="1"/>
    <col min="5080" max="5080" width="13.5703125" style="174" customWidth="1"/>
    <col min="5081" max="5081" width="14" style="174" customWidth="1"/>
    <col min="5082" max="5082" width="12.28515625" style="174" customWidth="1"/>
    <col min="5083" max="5083" width="14.140625" style="174" customWidth="1"/>
    <col min="5084" max="5084" width="13" style="174" customWidth="1"/>
    <col min="5085" max="5085" width="13.5703125" style="174" customWidth="1"/>
    <col min="5086" max="5086" width="12.42578125" style="174" customWidth="1"/>
    <col min="5087" max="5087" width="12.5703125" style="174" customWidth="1"/>
    <col min="5088" max="5088" width="11.7109375" style="174" customWidth="1"/>
    <col min="5089" max="5089" width="13.7109375" style="174" customWidth="1"/>
    <col min="5090" max="5090" width="13.28515625" style="174" customWidth="1"/>
    <col min="5091" max="5091" width="13.140625" style="174" customWidth="1"/>
    <col min="5092" max="5092" width="12" style="174" customWidth="1"/>
    <col min="5093" max="5093" width="12.140625" style="174" customWidth="1"/>
    <col min="5094" max="5094" width="12.28515625" style="174" customWidth="1"/>
    <col min="5095" max="5095" width="12.140625" style="174" customWidth="1"/>
    <col min="5096" max="5096" width="12.5703125" style="174" customWidth="1"/>
    <col min="5097" max="5313" width="9.140625" style="174"/>
    <col min="5314" max="5314" width="25.42578125" style="174" customWidth="1"/>
    <col min="5315" max="5315" width="56.28515625" style="174" customWidth="1"/>
    <col min="5316" max="5316" width="14" style="174" customWidth="1"/>
    <col min="5317" max="5318" width="14.5703125" style="174" customWidth="1"/>
    <col min="5319" max="5319" width="14.140625" style="174" customWidth="1"/>
    <col min="5320" max="5320" width="15.140625" style="174" customWidth="1"/>
    <col min="5321" max="5321" width="13.85546875" style="174" customWidth="1"/>
    <col min="5322" max="5323" width="14.7109375" style="174" customWidth="1"/>
    <col min="5324" max="5324" width="12.85546875" style="174" customWidth="1"/>
    <col min="5325" max="5325" width="13.5703125" style="174" customWidth="1"/>
    <col min="5326" max="5326" width="12.7109375" style="174" customWidth="1"/>
    <col min="5327" max="5327" width="13.42578125" style="174" customWidth="1"/>
    <col min="5328" max="5328" width="13.140625" style="174" customWidth="1"/>
    <col min="5329" max="5329" width="14.7109375" style="174" customWidth="1"/>
    <col min="5330" max="5330" width="14.5703125" style="174" customWidth="1"/>
    <col min="5331" max="5331" width="13" style="174" customWidth="1"/>
    <col min="5332" max="5332" width="15" style="174" customWidth="1"/>
    <col min="5333" max="5334" width="12.140625" style="174" customWidth="1"/>
    <col min="5335" max="5335" width="12" style="174" customWidth="1"/>
    <col min="5336" max="5336" width="13.5703125" style="174" customWidth="1"/>
    <col min="5337" max="5337" width="14" style="174" customWidth="1"/>
    <col min="5338" max="5338" width="12.28515625" style="174" customWidth="1"/>
    <col min="5339" max="5339" width="14.140625" style="174" customWidth="1"/>
    <col min="5340" max="5340" width="13" style="174" customWidth="1"/>
    <col min="5341" max="5341" width="13.5703125" style="174" customWidth="1"/>
    <col min="5342" max="5342" width="12.42578125" style="174" customWidth="1"/>
    <col min="5343" max="5343" width="12.5703125" style="174" customWidth="1"/>
    <col min="5344" max="5344" width="11.7109375" style="174" customWidth="1"/>
    <col min="5345" max="5345" width="13.7109375" style="174" customWidth="1"/>
    <col min="5346" max="5346" width="13.28515625" style="174" customWidth="1"/>
    <col min="5347" max="5347" width="13.140625" style="174" customWidth="1"/>
    <col min="5348" max="5348" width="12" style="174" customWidth="1"/>
    <col min="5349" max="5349" width="12.140625" style="174" customWidth="1"/>
    <col min="5350" max="5350" width="12.28515625" style="174" customWidth="1"/>
    <col min="5351" max="5351" width="12.140625" style="174" customWidth="1"/>
    <col min="5352" max="5352" width="12.5703125" style="174" customWidth="1"/>
    <col min="5353" max="5569" width="9.140625" style="174"/>
    <col min="5570" max="5570" width="25.42578125" style="174" customWidth="1"/>
    <col min="5571" max="5571" width="56.28515625" style="174" customWidth="1"/>
    <col min="5572" max="5572" width="14" style="174" customWidth="1"/>
    <col min="5573" max="5574" width="14.5703125" style="174" customWidth="1"/>
    <col min="5575" max="5575" width="14.140625" style="174" customWidth="1"/>
    <col min="5576" max="5576" width="15.140625" style="174" customWidth="1"/>
    <col min="5577" max="5577" width="13.85546875" style="174" customWidth="1"/>
    <col min="5578" max="5579" width="14.7109375" style="174" customWidth="1"/>
    <col min="5580" max="5580" width="12.85546875" style="174" customWidth="1"/>
    <col min="5581" max="5581" width="13.5703125" style="174" customWidth="1"/>
    <col min="5582" max="5582" width="12.7109375" style="174" customWidth="1"/>
    <col min="5583" max="5583" width="13.42578125" style="174" customWidth="1"/>
    <col min="5584" max="5584" width="13.140625" style="174" customWidth="1"/>
    <col min="5585" max="5585" width="14.7109375" style="174" customWidth="1"/>
    <col min="5586" max="5586" width="14.5703125" style="174" customWidth="1"/>
    <col min="5587" max="5587" width="13" style="174" customWidth="1"/>
    <col min="5588" max="5588" width="15" style="174" customWidth="1"/>
    <col min="5589" max="5590" width="12.140625" style="174" customWidth="1"/>
    <col min="5591" max="5591" width="12" style="174" customWidth="1"/>
    <col min="5592" max="5592" width="13.5703125" style="174" customWidth="1"/>
    <col min="5593" max="5593" width="14" style="174" customWidth="1"/>
    <col min="5594" max="5594" width="12.28515625" style="174" customWidth="1"/>
    <col min="5595" max="5595" width="14.140625" style="174" customWidth="1"/>
    <col min="5596" max="5596" width="13" style="174" customWidth="1"/>
    <col min="5597" max="5597" width="13.5703125" style="174" customWidth="1"/>
    <col min="5598" max="5598" width="12.42578125" style="174" customWidth="1"/>
    <col min="5599" max="5599" width="12.5703125" style="174" customWidth="1"/>
    <col min="5600" max="5600" width="11.7109375" style="174" customWidth="1"/>
    <col min="5601" max="5601" width="13.7109375" style="174" customWidth="1"/>
    <col min="5602" max="5602" width="13.28515625" style="174" customWidth="1"/>
    <col min="5603" max="5603" width="13.140625" style="174" customWidth="1"/>
    <col min="5604" max="5604" width="12" style="174" customWidth="1"/>
    <col min="5605" max="5605" width="12.140625" style="174" customWidth="1"/>
    <col min="5606" max="5606" width="12.28515625" style="174" customWidth="1"/>
    <col min="5607" max="5607" width="12.140625" style="174" customWidth="1"/>
    <col min="5608" max="5608" width="12.5703125" style="174" customWidth="1"/>
    <col min="5609" max="5825" width="9.140625" style="174"/>
    <col min="5826" max="5826" width="25.42578125" style="174" customWidth="1"/>
    <col min="5827" max="5827" width="56.28515625" style="174" customWidth="1"/>
    <col min="5828" max="5828" width="14" style="174" customWidth="1"/>
    <col min="5829" max="5830" width="14.5703125" style="174" customWidth="1"/>
    <col min="5831" max="5831" width="14.140625" style="174" customWidth="1"/>
    <col min="5832" max="5832" width="15.140625" style="174" customWidth="1"/>
    <col min="5833" max="5833" width="13.85546875" style="174" customWidth="1"/>
    <col min="5834" max="5835" width="14.7109375" style="174" customWidth="1"/>
    <col min="5836" max="5836" width="12.85546875" style="174" customWidth="1"/>
    <col min="5837" max="5837" width="13.5703125" style="174" customWidth="1"/>
    <col min="5838" max="5838" width="12.7109375" style="174" customWidth="1"/>
    <col min="5839" max="5839" width="13.42578125" style="174" customWidth="1"/>
    <col min="5840" max="5840" width="13.140625" style="174" customWidth="1"/>
    <col min="5841" max="5841" width="14.7109375" style="174" customWidth="1"/>
    <col min="5842" max="5842" width="14.5703125" style="174" customWidth="1"/>
    <col min="5843" max="5843" width="13" style="174" customWidth="1"/>
    <col min="5844" max="5844" width="15" style="174" customWidth="1"/>
    <col min="5845" max="5846" width="12.140625" style="174" customWidth="1"/>
    <col min="5847" max="5847" width="12" style="174" customWidth="1"/>
    <col min="5848" max="5848" width="13.5703125" style="174" customWidth="1"/>
    <col min="5849" max="5849" width="14" style="174" customWidth="1"/>
    <col min="5850" max="5850" width="12.28515625" style="174" customWidth="1"/>
    <col min="5851" max="5851" width="14.140625" style="174" customWidth="1"/>
    <col min="5852" max="5852" width="13" style="174" customWidth="1"/>
    <col min="5853" max="5853" width="13.5703125" style="174" customWidth="1"/>
    <col min="5854" max="5854" width="12.42578125" style="174" customWidth="1"/>
    <col min="5855" max="5855" width="12.5703125" style="174" customWidth="1"/>
    <col min="5856" max="5856" width="11.7109375" style="174" customWidth="1"/>
    <col min="5857" max="5857" width="13.7109375" style="174" customWidth="1"/>
    <col min="5858" max="5858" width="13.28515625" style="174" customWidth="1"/>
    <col min="5859" max="5859" width="13.140625" style="174" customWidth="1"/>
    <col min="5860" max="5860" width="12" style="174" customWidth="1"/>
    <col min="5861" max="5861" width="12.140625" style="174" customWidth="1"/>
    <col min="5862" max="5862" width="12.28515625" style="174" customWidth="1"/>
    <col min="5863" max="5863" width="12.140625" style="174" customWidth="1"/>
    <col min="5864" max="5864" width="12.5703125" style="174" customWidth="1"/>
    <col min="5865" max="6081" width="9.140625" style="174"/>
    <col min="6082" max="6082" width="25.42578125" style="174" customWidth="1"/>
    <col min="6083" max="6083" width="56.28515625" style="174" customWidth="1"/>
    <col min="6084" max="6084" width="14" style="174" customWidth="1"/>
    <col min="6085" max="6086" width="14.5703125" style="174" customWidth="1"/>
    <col min="6087" max="6087" width="14.140625" style="174" customWidth="1"/>
    <col min="6088" max="6088" width="15.140625" style="174" customWidth="1"/>
    <col min="6089" max="6089" width="13.85546875" style="174" customWidth="1"/>
    <col min="6090" max="6091" width="14.7109375" style="174" customWidth="1"/>
    <col min="6092" max="6092" width="12.85546875" style="174" customWidth="1"/>
    <col min="6093" max="6093" width="13.5703125" style="174" customWidth="1"/>
    <col min="6094" max="6094" width="12.7109375" style="174" customWidth="1"/>
    <col min="6095" max="6095" width="13.42578125" style="174" customWidth="1"/>
    <col min="6096" max="6096" width="13.140625" style="174" customWidth="1"/>
    <col min="6097" max="6097" width="14.7109375" style="174" customWidth="1"/>
    <col min="6098" max="6098" width="14.5703125" style="174" customWidth="1"/>
    <col min="6099" max="6099" width="13" style="174" customWidth="1"/>
    <col min="6100" max="6100" width="15" style="174" customWidth="1"/>
    <col min="6101" max="6102" width="12.140625" style="174" customWidth="1"/>
    <col min="6103" max="6103" width="12" style="174" customWidth="1"/>
    <col min="6104" max="6104" width="13.5703125" style="174" customWidth="1"/>
    <col min="6105" max="6105" width="14" style="174" customWidth="1"/>
    <col min="6106" max="6106" width="12.28515625" style="174" customWidth="1"/>
    <col min="6107" max="6107" width="14.140625" style="174" customWidth="1"/>
    <col min="6108" max="6108" width="13" style="174" customWidth="1"/>
    <col min="6109" max="6109" width="13.5703125" style="174" customWidth="1"/>
    <col min="6110" max="6110" width="12.42578125" style="174" customWidth="1"/>
    <col min="6111" max="6111" width="12.5703125" style="174" customWidth="1"/>
    <col min="6112" max="6112" width="11.7109375" style="174" customWidth="1"/>
    <col min="6113" max="6113" width="13.7109375" style="174" customWidth="1"/>
    <col min="6114" max="6114" width="13.28515625" style="174" customWidth="1"/>
    <col min="6115" max="6115" width="13.140625" style="174" customWidth="1"/>
    <col min="6116" max="6116" width="12" style="174" customWidth="1"/>
    <col min="6117" max="6117" width="12.140625" style="174" customWidth="1"/>
    <col min="6118" max="6118" width="12.28515625" style="174" customWidth="1"/>
    <col min="6119" max="6119" width="12.140625" style="174" customWidth="1"/>
    <col min="6120" max="6120" width="12.5703125" style="174" customWidth="1"/>
    <col min="6121" max="6337" width="9.140625" style="174"/>
    <col min="6338" max="6338" width="25.42578125" style="174" customWidth="1"/>
    <col min="6339" max="6339" width="56.28515625" style="174" customWidth="1"/>
    <col min="6340" max="6340" width="14" style="174" customWidth="1"/>
    <col min="6341" max="6342" width="14.5703125" style="174" customWidth="1"/>
    <col min="6343" max="6343" width="14.140625" style="174" customWidth="1"/>
    <col min="6344" max="6344" width="15.140625" style="174" customWidth="1"/>
    <col min="6345" max="6345" width="13.85546875" style="174" customWidth="1"/>
    <col min="6346" max="6347" width="14.7109375" style="174" customWidth="1"/>
    <col min="6348" max="6348" width="12.85546875" style="174" customWidth="1"/>
    <col min="6349" max="6349" width="13.5703125" style="174" customWidth="1"/>
    <col min="6350" max="6350" width="12.7109375" style="174" customWidth="1"/>
    <col min="6351" max="6351" width="13.42578125" style="174" customWidth="1"/>
    <col min="6352" max="6352" width="13.140625" style="174" customWidth="1"/>
    <col min="6353" max="6353" width="14.7109375" style="174" customWidth="1"/>
    <col min="6354" max="6354" width="14.5703125" style="174" customWidth="1"/>
    <col min="6355" max="6355" width="13" style="174" customWidth="1"/>
    <col min="6356" max="6356" width="15" style="174" customWidth="1"/>
    <col min="6357" max="6358" width="12.140625" style="174" customWidth="1"/>
    <col min="6359" max="6359" width="12" style="174" customWidth="1"/>
    <col min="6360" max="6360" width="13.5703125" style="174" customWidth="1"/>
    <col min="6361" max="6361" width="14" style="174" customWidth="1"/>
    <col min="6362" max="6362" width="12.28515625" style="174" customWidth="1"/>
    <col min="6363" max="6363" width="14.140625" style="174" customWidth="1"/>
    <col min="6364" max="6364" width="13" style="174" customWidth="1"/>
    <col min="6365" max="6365" width="13.5703125" style="174" customWidth="1"/>
    <col min="6366" max="6366" width="12.42578125" style="174" customWidth="1"/>
    <col min="6367" max="6367" width="12.5703125" style="174" customWidth="1"/>
    <col min="6368" max="6368" width="11.7109375" style="174" customWidth="1"/>
    <col min="6369" max="6369" width="13.7109375" style="174" customWidth="1"/>
    <col min="6370" max="6370" width="13.28515625" style="174" customWidth="1"/>
    <col min="6371" max="6371" width="13.140625" style="174" customWidth="1"/>
    <col min="6372" max="6372" width="12" style="174" customWidth="1"/>
    <col min="6373" max="6373" width="12.140625" style="174" customWidth="1"/>
    <col min="6374" max="6374" width="12.28515625" style="174" customWidth="1"/>
    <col min="6375" max="6375" width="12.140625" style="174" customWidth="1"/>
    <col min="6376" max="6376" width="12.5703125" style="174" customWidth="1"/>
    <col min="6377" max="6593" width="9.140625" style="174"/>
    <col min="6594" max="6594" width="25.42578125" style="174" customWidth="1"/>
    <col min="6595" max="6595" width="56.28515625" style="174" customWidth="1"/>
    <col min="6596" max="6596" width="14" style="174" customWidth="1"/>
    <col min="6597" max="6598" width="14.5703125" style="174" customWidth="1"/>
    <col min="6599" max="6599" width="14.140625" style="174" customWidth="1"/>
    <col min="6600" max="6600" width="15.140625" style="174" customWidth="1"/>
    <col min="6601" max="6601" width="13.85546875" style="174" customWidth="1"/>
    <col min="6602" max="6603" width="14.7109375" style="174" customWidth="1"/>
    <col min="6604" max="6604" width="12.85546875" style="174" customWidth="1"/>
    <col min="6605" max="6605" width="13.5703125" style="174" customWidth="1"/>
    <col min="6606" max="6606" width="12.7109375" style="174" customWidth="1"/>
    <col min="6607" max="6607" width="13.42578125" style="174" customWidth="1"/>
    <col min="6608" max="6608" width="13.140625" style="174" customWidth="1"/>
    <col min="6609" max="6609" width="14.7109375" style="174" customWidth="1"/>
    <col min="6610" max="6610" width="14.5703125" style="174" customWidth="1"/>
    <col min="6611" max="6611" width="13" style="174" customWidth="1"/>
    <col min="6612" max="6612" width="15" style="174" customWidth="1"/>
    <col min="6613" max="6614" width="12.140625" style="174" customWidth="1"/>
    <col min="6615" max="6615" width="12" style="174" customWidth="1"/>
    <col min="6616" max="6616" width="13.5703125" style="174" customWidth="1"/>
    <col min="6617" max="6617" width="14" style="174" customWidth="1"/>
    <col min="6618" max="6618" width="12.28515625" style="174" customWidth="1"/>
    <col min="6619" max="6619" width="14.140625" style="174" customWidth="1"/>
    <col min="6620" max="6620" width="13" style="174" customWidth="1"/>
    <col min="6621" max="6621" width="13.5703125" style="174" customWidth="1"/>
    <col min="6622" max="6622" width="12.42578125" style="174" customWidth="1"/>
    <col min="6623" max="6623" width="12.5703125" style="174" customWidth="1"/>
    <col min="6624" max="6624" width="11.7109375" style="174" customWidth="1"/>
    <col min="6625" max="6625" width="13.7109375" style="174" customWidth="1"/>
    <col min="6626" max="6626" width="13.28515625" style="174" customWidth="1"/>
    <col min="6627" max="6627" width="13.140625" style="174" customWidth="1"/>
    <col min="6628" max="6628" width="12" style="174" customWidth="1"/>
    <col min="6629" max="6629" width="12.140625" style="174" customWidth="1"/>
    <col min="6630" max="6630" width="12.28515625" style="174" customWidth="1"/>
    <col min="6631" max="6631" width="12.140625" style="174" customWidth="1"/>
    <col min="6632" max="6632" width="12.5703125" style="174" customWidth="1"/>
    <col min="6633" max="6849" width="9.140625" style="174"/>
    <col min="6850" max="6850" width="25.42578125" style="174" customWidth="1"/>
    <col min="6851" max="6851" width="56.28515625" style="174" customWidth="1"/>
    <col min="6852" max="6852" width="14" style="174" customWidth="1"/>
    <col min="6853" max="6854" width="14.5703125" style="174" customWidth="1"/>
    <col min="6855" max="6855" width="14.140625" style="174" customWidth="1"/>
    <col min="6856" max="6856" width="15.140625" style="174" customWidth="1"/>
    <col min="6857" max="6857" width="13.85546875" style="174" customWidth="1"/>
    <col min="6858" max="6859" width="14.7109375" style="174" customWidth="1"/>
    <col min="6860" max="6860" width="12.85546875" style="174" customWidth="1"/>
    <col min="6861" max="6861" width="13.5703125" style="174" customWidth="1"/>
    <col min="6862" max="6862" width="12.7109375" style="174" customWidth="1"/>
    <col min="6863" max="6863" width="13.42578125" style="174" customWidth="1"/>
    <col min="6864" max="6864" width="13.140625" style="174" customWidth="1"/>
    <col min="6865" max="6865" width="14.7109375" style="174" customWidth="1"/>
    <col min="6866" max="6866" width="14.5703125" style="174" customWidth="1"/>
    <col min="6867" max="6867" width="13" style="174" customWidth="1"/>
    <col min="6868" max="6868" width="15" style="174" customWidth="1"/>
    <col min="6869" max="6870" width="12.140625" style="174" customWidth="1"/>
    <col min="6871" max="6871" width="12" style="174" customWidth="1"/>
    <col min="6872" max="6872" width="13.5703125" style="174" customWidth="1"/>
    <col min="6873" max="6873" width="14" style="174" customWidth="1"/>
    <col min="6874" max="6874" width="12.28515625" style="174" customWidth="1"/>
    <col min="6875" max="6875" width="14.140625" style="174" customWidth="1"/>
    <col min="6876" max="6876" width="13" style="174" customWidth="1"/>
    <col min="6877" max="6877" width="13.5703125" style="174" customWidth="1"/>
    <col min="6878" max="6878" width="12.42578125" style="174" customWidth="1"/>
    <col min="6879" max="6879" width="12.5703125" style="174" customWidth="1"/>
    <col min="6880" max="6880" width="11.7109375" style="174" customWidth="1"/>
    <col min="6881" max="6881" width="13.7109375" style="174" customWidth="1"/>
    <col min="6882" max="6882" width="13.28515625" style="174" customWidth="1"/>
    <col min="6883" max="6883" width="13.140625" style="174" customWidth="1"/>
    <col min="6884" max="6884" width="12" style="174" customWidth="1"/>
    <col min="6885" max="6885" width="12.140625" style="174" customWidth="1"/>
    <col min="6886" max="6886" width="12.28515625" style="174" customWidth="1"/>
    <col min="6887" max="6887" width="12.140625" style="174" customWidth="1"/>
    <col min="6888" max="6888" width="12.5703125" style="174" customWidth="1"/>
    <col min="6889" max="7105" width="9.140625" style="174"/>
    <col min="7106" max="7106" width="25.42578125" style="174" customWidth="1"/>
    <col min="7107" max="7107" width="56.28515625" style="174" customWidth="1"/>
    <col min="7108" max="7108" width="14" style="174" customWidth="1"/>
    <col min="7109" max="7110" width="14.5703125" style="174" customWidth="1"/>
    <col min="7111" max="7111" width="14.140625" style="174" customWidth="1"/>
    <col min="7112" max="7112" width="15.140625" style="174" customWidth="1"/>
    <col min="7113" max="7113" width="13.85546875" style="174" customWidth="1"/>
    <col min="7114" max="7115" width="14.7109375" style="174" customWidth="1"/>
    <col min="7116" max="7116" width="12.85546875" style="174" customWidth="1"/>
    <col min="7117" max="7117" width="13.5703125" style="174" customWidth="1"/>
    <col min="7118" max="7118" width="12.7109375" style="174" customWidth="1"/>
    <col min="7119" max="7119" width="13.42578125" style="174" customWidth="1"/>
    <col min="7120" max="7120" width="13.140625" style="174" customWidth="1"/>
    <col min="7121" max="7121" width="14.7109375" style="174" customWidth="1"/>
    <col min="7122" max="7122" width="14.5703125" style="174" customWidth="1"/>
    <col min="7123" max="7123" width="13" style="174" customWidth="1"/>
    <col min="7124" max="7124" width="15" style="174" customWidth="1"/>
    <col min="7125" max="7126" width="12.140625" style="174" customWidth="1"/>
    <col min="7127" max="7127" width="12" style="174" customWidth="1"/>
    <col min="7128" max="7128" width="13.5703125" style="174" customWidth="1"/>
    <col min="7129" max="7129" width="14" style="174" customWidth="1"/>
    <col min="7130" max="7130" width="12.28515625" style="174" customWidth="1"/>
    <col min="7131" max="7131" width="14.140625" style="174" customWidth="1"/>
    <col min="7132" max="7132" width="13" style="174" customWidth="1"/>
    <col min="7133" max="7133" width="13.5703125" style="174" customWidth="1"/>
    <col min="7134" max="7134" width="12.42578125" style="174" customWidth="1"/>
    <col min="7135" max="7135" width="12.5703125" style="174" customWidth="1"/>
    <col min="7136" max="7136" width="11.7109375" style="174" customWidth="1"/>
    <col min="7137" max="7137" width="13.7109375" style="174" customWidth="1"/>
    <col min="7138" max="7138" width="13.28515625" style="174" customWidth="1"/>
    <col min="7139" max="7139" width="13.140625" style="174" customWidth="1"/>
    <col min="7140" max="7140" width="12" style="174" customWidth="1"/>
    <col min="7141" max="7141" width="12.140625" style="174" customWidth="1"/>
    <col min="7142" max="7142" width="12.28515625" style="174" customWidth="1"/>
    <col min="7143" max="7143" width="12.140625" style="174" customWidth="1"/>
    <col min="7144" max="7144" width="12.5703125" style="174" customWidth="1"/>
    <col min="7145" max="7361" width="9.140625" style="174"/>
    <col min="7362" max="7362" width="25.42578125" style="174" customWidth="1"/>
    <col min="7363" max="7363" width="56.28515625" style="174" customWidth="1"/>
    <col min="7364" max="7364" width="14" style="174" customWidth="1"/>
    <col min="7365" max="7366" width="14.5703125" style="174" customWidth="1"/>
    <col min="7367" max="7367" width="14.140625" style="174" customWidth="1"/>
    <col min="7368" max="7368" width="15.140625" style="174" customWidth="1"/>
    <col min="7369" max="7369" width="13.85546875" style="174" customWidth="1"/>
    <col min="7370" max="7371" width="14.7109375" style="174" customWidth="1"/>
    <col min="7372" max="7372" width="12.85546875" style="174" customWidth="1"/>
    <col min="7373" max="7373" width="13.5703125" style="174" customWidth="1"/>
    <col min="7374" max="7374" width="12.7109375" style="174" customWidth="1"/>
    <col min="7375" max="7375" width="13.42578125" style="174" customWidth="1"/>
    <col min="7376" max="7376" width="13.140625" style="174" customWidth="1"/>
    <col min="7377" max="7377" width="14.7109375" style="174" customWidth="1"/>
    <col min="7378" max="7378" width="14.5703125" style="174" customWidth="1"/>
    <col min="7379" max="7379" width="13" style="174" customWidth="1"/>
    <col min="7380" max="7380" width="15" style="174" customWidth="1"/>
    <col min="7381" max="7382" width="12.140625" style="174" customWidth="1"/>
    <col min="7383" max="7383" width="12" style="174" customWidth="1"/>
    <col min="7384" max="7384" width="13.5703125" style="174" customWidth="1"/>
    <col min="7385" max="7385" width="14" style="174" customWidth="1"/>
    <col min="7386" max="7386" width="12.28515625" style="174" customWidth="1"/>
    <col min="7387" max="7387" width="14.140625" style="174" customWidth="1"/>
    <col min="7388" max="7388" width="13" style="174" customWidth="1"/>
    <col min="7389" max="7389" width="13.5703125" style="174" customWidth="1"/>
    <col min="7390" max="7390" width="12.42578125" style="174" customWidth="1"/>
    <col min="7391" max="7391" width="12.5703125" style="174" customWidth="1"/>
    <col min="7392" max="7392" width="11.7109375" style="174" customWidth="1"/>
    <col min="7393" max="7393" width="13.7109375" style="174" customWidth="1"/>
    <col min="7394" max="7394" width="13.28515625" style="174" customWidth="1"/>
    <col min="7395" max="7395" width="13.140625" style="174" customWidth="1"/>
    <col min="7396" max="7396" width="12" style="174" customWidth="1"/>
    <col min="7397" max="7397" width="12.140625" style="174" customWidth="1"/>
    <col min="7398" max="7398" width="12.28515625" style="174" customWidth="1"/>
    <col min="7399" max="7399" width="12.140625" style="174" customWidth="1"/>
    <col min="7400" max="7400" width="12.5703125" style="174" customWidth="1"/>
    <col min="7401" max="7617" width="9.140625" style="174"/>
    <col min="7618" max="7618" width="25.42578125" style="174" customWidth="1"/>
    <col min="7619" max="7619" width="56.28515625" style="174" customWidth="1"/>
    <col min="7620" max="7620" width="14" style="174" customWidth="1"/>
    <col min="7621" max="7622" width="14.5703125" style="174" customWidth="1"/>
    <col min="7623" max="7623" width="14.140625" style="174" customWidth="1"/>
    <col min="7624" max="7624" width="15.140625" style="174" customWidth="1"/>
    <col min="7625" max="7625" width="13.85546875" style="174" customWidth="1"/>
    <col min="7626" max="7627" width="14.7109375" style="174" customWidth="1"/>
    <col min="7628" max="7628" width="12.85546875" style="174" customWidth="1"/>
    <col min="7629" max="7629" width="13.5703125" style="174" customWidth="1"/>
    <col min="7630" max="7630" width="12.7109375" style="174" customWidth="1"/>
    <col min="7631" max="7631" width="13.42578125" style="174" customWidth="1"/>
    <col min="7632" max="7632" width="13.140625" style="174" customWidth="1"/>
    <col min="7633" max="7633" width="14.7109375" style="174" customWidth="1"/>
    <col min="7634" max="7634" width="14.5703125" style="174" customWidth="1"/>
    <col min="7635" max="7635" width="13" style="174" customWidth="1"/>
    <col min="7636" max="7636" width="15" style="174" customWidth="1"/>
    <col min="7637" max="7638" width="12.140625" style="174" customWidth="1"/>
    <col min="7639" max="7639" width="12" style="174" customWidth="1"/>
    <col min="7640" max="7640" width="13.5703125" style="174" customWidth="1"/>
    <col min="7641" max="7641" width="14" style="174" customWidth="1"/>
    <col min="7642" max="7642" width="12.28515625" style="174" customWidth="1"/>
    <col min="7643" max="7643" width="14.140625" style="174" customWidth="1"/>
    <col min="7644" max="7644" width="13" style="174" customWidth="1"/>
    <col min="7645" max="7645" width="13.5703125" style="174" customWidth="1"/>
    <col min="7646" max="7646" width="12.42578125" style="174" customWidth="1"/>
    <col min="7647" max="7647" width="12.5703125" style="174" customWidth="1"/>
    <col min="7648" max="7648" width="11.7109375" style="174" customWidth="1"/>
    <col min="7649" max="7649" width="13.7109375" style="174" customWidth="1"/>
    <col min="7650" max="7650" width="13.28515625" style="174" customWidth="1"/>
    <col min="7651" max="7651" width="13.140625" style="174" customWidth="1"/>
    <col min="7652" max="7652" width="12" style="174" customWidth="1"/>
    <col min="7653" max="7653" width="12.140625" style="174" customWidth="1"/>
    <col min="7654" max="7654" width="12.28515625" style="174" customWidth="1"/>
    <col min="7655" max="7655" width="12.140625" style="174" customWidth="1"/>
    <col min="7656" max="7656" width="12.5703125" style="174" customWidth="1"/>
    <col min="7657" max="7873" width="9.140625" style="174"/>
    <col min="7874" max="7874" width="25.42578125" style="174" customWidth="1"/>
    <col min="7875" max="7875" width="56.28515625" style="174" customWidth="1"/>
    <col min="7876" max="7876" width="14" style="174" customWidth="1"/>
    <col min="7877" max="7878" width="14.5703125" style="174" customWidth="1"/>
    <col min="7879" max="7879" width="14.140625" style="174" customWidth="1"/>
    <col min="7880" max="7880" width="15.140625" style="174" customWidth="1"/>
    <col min="7881" max="7881" width="13.85546875" style="174" customWidth="1"/>
    <col min="7882" max="7883" width="14.7109375" style="174" customWidth="1"/>
    <col min="7884" max="7884" width="12.85546875" style="174" customWidth="1"/>
    <col min="7885" max="7885" width="13.5703125" style="174" customWidth="1"/>
    <col min="7886" max="7886" width="12.7109375" style="174" customWidth="1"/>
    <col min="7887" max="7887" width="13.42578125" style="174" customWidth="1"/>
    <col min="7888" max="7888" width="13.140625" style="174" customWidth="1"/>
    <col min="7889" max="7889" width="14.7109375" style="174" customWidth="1"/>
    <col min="7890" max="7890" width="14.5703125" style="174" customWidth="1"/>
    <col min="7891" max="7891" width="13" style="174" customWidth="1"/>
    <col min="7892" max="7892" width="15" style="174" customWidth="1"/>
    <col min="7893" max="7894" width="12.140625" style="174" customWidth="1"/>
    <col min="7895" max="7895" width="12" style="174" customWidth="1"/>
    <col min="7896" max="7896" width="13.5703125" style="174" customWidth="1"/>
    <col min="7897" max="7897" width="14" style="174" customWidth="1"/>
    <col min="7898" max="7898" width="12.28515625" style="174" customWidth="1"/>
    <col min="7899" max="7899" width="14.140625" style="174" customWidth="1"/>
    <col min="7900" max="7900" width="13" style="174" customWidth="1"/>
    <col min="7901" max="7901" width="13.5703125" style="174" customWidth="1"/>
    <col min="7902" max="7902" width="12.42578125" style="174" customWidth="1"/>
    <col min="7903" max="7903" width="12.5703125" style="174" customWidth="1"/>
    <col min="7904" max="7904" width="11.7109375" style="174" customWidth="1"/>
    <col min="7905" max="7905" width="13.7109375" style="174" customWidth="1"/>
    <col min="7906" max="7906" width="13.28515625" style="174" customWidth="1"/>
    <col min="7907" max="7907" width="13.140625" style="174" customWidth="1"/>
    <col min="7908" max="7908" width="12" style="174" customWidth="1"/>
    <col min="7909" max="7909" width="12.140625" style="174" customWidth="1"/>
    <col min="7910" max="7910" width="12.28515625" style="174" customWidth="1"/>
    <col min="7911" max="7911" width="12.140625" style="174" customWidth="1"/>
    <col min="7912" max="7912" width="12.5703125" style="174" customWidth="1"/>
    <col min="7913" max="8129" width="9.140625" style="174"/>
    <col min="8130" max="8130" width="25.42578125" style="174" customWidth="1"/>
    <col min="8131" max="8131" width="56.28515625" style="174" customWidth="1"/>
    <col min="8132" max="8132" width="14" style="174" customWidth="1"/>
    <col min="8133" max="8134" width="14.5703125" style="174" customWidth="1"/>
    <col min="8135" max="8135" width="14.140625" style="174" customWidth="1"/>
    <col min="8136" max="8136" width="15.140625" style="174" customWidth="1"/>
    <col min="8137" max="8137" width="13.85546875" style="174" customWidth="1"/>
    <col min="8138" max="8139" width="14.7109375" style="174" customWidth="1"/>
    <col min="8140" max="8140" width="12.85546875" style="174" customWidth="1"/>
    <col min="8141" max="8141" width="13.5703125" style="174" customWidth="1"/>
    <col min="8142" max="8142" width="12.7109375" style="174" customWidth="1"/>
    <col min="8143" max="8143" width="13.42578125" style="174" customWidth="1"/>
    <col min="8144" max="8144" width="13.140625" style="174" customWidth="1"/>
    <col min="8145" max="8145" width="14.7109375" style="174" customWidth="1"/>
    <col min="8146" max="8146" width="14.5703125" style="174" customWidth="1"/>
    <col min="8147" max="8147" width="13" style="174" customWidth="1"/>
    <col min="8148" max="8148" width="15" style="174" customWidth="1"/>
    <col min="8149" max="8150" width="12.140625" style="174" customWidth="1"/>
    <col min="8151" max="8151" width="12" style="174" customWidth="1"/>
    <col min="8152" max="8152" width="13.5703125" style="174" customWidth="1"/>
    <col min="8153" max="8153" width="14" style="174" customWidth="1"/>
    <col min="8154" max="8154" width="12.28515625" style="174" customWidth="1"/>
    <col min="8155" max="8155" width="14.140625" style="174" customWidth="1"/>
    <col min="8156" max="8156" width="13" style="174" customWidth="1"/>
    <col min="8157" max="8157" width="13.5703125" style="174" customWidth="1"/>
    <col min="8158" max="8158" width="12.42578125" style="174" customWidth="1"/>
    <col min="8159" max="8159" width="12.5703125" style="174" customWidth="1"/>
    <col min="8160" max="8160" width="11.7109375" style="174" customWidth="1"/>
    <col min="8161" max="8161" width="13.7109375" style="174" customWidth="1"/>
    <col min="8162" max="8162" width="13.28515625" style="174" customWidth="1"/>
    <col min="8163" max="8163" width="13.140625" style="174" customWidth="1"/>
    <col min="8164" max="8164" width="12" style="174" customWidth="1"/>
    <col min="8165" max="8165" width="12.140625" style="174" customWidth="1"/>
    <col min="8166" max="8166" width="12.28515625" style="174" customWidth="1"/>
    <col min="8167" max="8167" width="12.140625" style="174" customWidth="1"/>
    <col min="8168" max="8168" width="12.5703125" style="174" customWidth="1"/>
    <col min="8169" max="8385" width="9.140625" style="174"/>
    <col min="8386" max="8386" width="25.42578125" style="174" customWidth="1"/>
    <col min="8387" max="8387" width="56.28515625" style="174" customWidth="1"/>
    <col min="8388" max="8388" width="14" style="174" customWidth="1"/>
    <col min="8389" max="8390" width="14.5703125" style="174" customWidth="1"/>
    <col min="8391" max="8391" width="14.140625" style="174" customWidth="1"/>
    <col min="8392" max="8392" width="15.140625" style="174" customWidth="1"/>
    <col min="8393" max="8393" width="13.85546875" style="174" customWidth="1"/>
    <col min="8394" max="8395" width="14.7109375" style="174" customWidth="1"/>
    <col min="8396" max="8396" width="12.85546875" style="174" customWidth="1"/>
    <col min="8397" max="8397" width="13.5703125" style="174" customWidth="1"/>
    <col min="8398" max="8398" width="12.7109375" style="174" customWidth="1"/>
    <col min="8399" max="8399" width="13.42578125" style="174" customWidth="1"/>
    <col min="8400" max="8400" width="13.140625" style="174" customWidth="1"/>
    <col min="8401" max="8401" width="14.7109375" style="174" customWidth="1"/>
    <col min="8402" max="8402" width="14.5703125" style="174" customWidth="1"/>
    <col min="8403" max="8403" width="13" style="174" customWidth="1"/>
    <col min="8404" max="8404" width="15" style="174" customWidth="1"/>
    <col min="8405" max="8406" width="12.140625" style="174" customWidth="1"/>
    <col min="8407" max="8407" width="12" style="174" customWidth="1"/>
    <col min="8408" max="8408" width="13.5703125" style="174" customWidth="1"/>
    <col min="8409" max="8409" width="14" style="174" customWidth="1"/>
    <col min="8410" max="8410" width="12.28515625" style="174" customWidth="1"/>
    <col min="8411" max="8411" width="14.140625" style="174" customWidth="1"/>
    <col min="8412" max="8412" width="13" style="174" customWidth="1"/>
    <col min="8413" max="8413" width="13.5703125" style="174" customWidth="1"/>
    <col min="8414" max="8414" width="12.42578125" style="174" customWidth="1"/>
    <col min="8415" max="8415" width="12.5703125" style="174" customWidth="1"/>
    <col min="8416" max="8416" width="11.7109375" style="174" customWidth="1"/>
    <col min="8417" max="8417" width="13.7109375" style="174" customWidth="1"/>
    <col min="8418" max="8418" width="13.28515625" style="174" customWidth="1"/>
    <col min="8419" max="8419" width="13.140625" style="174" customWidth="1"/>
    <col min="8420" max="8420" width="12" style="174" customWidth="1"/>
    <col min="8421" max="8421" width="12.140625" style="174" customWidth="1"/>
    <col min="8422" max="8422" width="12.28515625" style="174" customWidth="1"/>
    <col min="8423" max="8423" width="12.140625" style="174" customWidth="1"/>
    <col min="8424" max="8424" width="12.5703125" style="174" customWidth="1"/>
    <col min="8425" max="8641" width="9.140625" style="174"/>
    <col min="8642" max="8642" width="25.42578125" style="174" customWidth="1"/>
    <col min="8643" max="8643" width="56.28515625" style="174" customWidth="1"/>
    <col min="8644" max="8644" width="14" style="174" customWidth="1"/>
    <col min="8645" max="8646" width="14.5703125" style="174" customWidth="1"/>
    <col min="8647" max="8647" width="14.140625" style="174" customWidth="1"/>
    <col min="8648" max="8648" width="15.140625" style="174" customWidth="1"/>
    <col min="8649" max="8649" width="13.85546875" style="174" customWidth="1"/>
    <col min="8650" max="8651" width="14.7109375" style="174" customWidth="1"/>
    <col min="8652" max="8652" width="12.85546875" style="174" customWidth="1"/>
    <col min="8653" max="8653" width="13.5703125" style="174" customWidth="1"/>
    <col min="8654" max="8654" width="12.7109375" style="174" customWidth="1"/>
    <col min="8655" max="8655" width="13.42578125" style="174" customWidth="1"/>
    <col min="8656" max="8656" width="13.140625" style="174" customWidth="1"/>
    <col min="8657" max="8657" width="14.7109375" style="174" customWidth="1"/>
    <col min="8658" max="8658" width="14.5703125" style="174" customWidth="1"/>
    <col min="8659" max="8659" width="13" style="174" customWidth="1"/>
    <col min="8660" max="8660" width="15" style="174" customWidth="1"/>
    <col min="8661" max="8662" width="12.140625" style="174" customWidth="1"/>
    <col min="8663" max="8663" width="12" style="174" customWidth="1"/>
    <col min="8664" max="8664" width="13.5703125" style="174" customWidth="1"/>
    <col min="8665" max="8665" width="14" style="174" customWidth="1"/>
    <col min="8666" max="8666" width="12.28515625" style="174" customWidth="1"/>
    <col min="8667" max="8667" width="14.140625" style="174" customWidth="1"/>
    <col min="8668" max="8668" width="13" style="174" customWidth="1"/>
    <col min="8669" max="8669" width="13.5703125" style="174" customWidth="1"/>
    <col min="8670" max="8670" width="12.42578125" style="174" customWidth="1"/>
    <col min="8671" max="8671" width="12.5703125" style="174" customWidth="1"/>
    <col min="8672" max="8672" width="11.7109375" style="174" customWidth="1"/>
    <col min="8673" max="8673" width="13.7109375" style="174" customWidth="1"/>
    <col min="8674" max="8674" width="13.28515625" style="174" customWidth="1"/>
    <col min="8675" max="8675" width="13.140625" style="174" customWidth="1"/>
    <col min="8676" max="8676" width="12" style="174" customWidth="1"/>
    <col min="8677" max="8677" width="12.140625" style="174" customWidth="1"/>
    <col min="8678" max="8678" width="12.28515625" style="174" customWidth="1"/>
    <col min="8679" max="8679" width="12.140625" style="174" customWidth="1"/>
    <col min="8680" max="8680" width="12.5703125" style="174" customWidth="1"/>
    <col min="8681" max="8897" width="9.140625" style="174"/>
    <col min="8898" max="8898" width="25.42578125" style="174" customWidth="1"/>
    <col min="8899" max="8899" width="56.28515625" style="174" customWidth="1"/>
    <col min="8900" max="8900" width="14" style="174" customWidth="1"/>
    <col min="8901" max="8902" width="14.5703125" style="174" customWidth="1"/>
    <col min="8903" max="8903" width="14.140625" style="174" customWidth="1"/>
    <col min="8904" max="8904" width="15.140625" style="174" customWidth="1"/>
    <col min="8905" max="8905" width="13.85546875" style="174" customWidth="1"/>
    <col min="8906" max="8907" width="14.7109375" style="174" customWidth="1"/>
    <col min="8908" max="8908" width="12.85546875" style="174" customWidth="1"/>
    <col min="8909" max="8909" width="13.5703125" style="174" customWidth="1"/>
    <col min="8910" max="8910" width="12.7109375" style="174" customWidth="1"/>
    <col min="8911" max="8911" width="13.42578125" style="174" customWidth="1"/>
    <col min="8912" max="8912" width="13.140625" style="174" customWidth="1"/>
    <col min="8913" max="8913" width="14.7109375" style="174" customWidth="1"/>
    <col min="8914" max="8914" width="14.5703125" style="174" customWidth="1"/>
    <col min="8915" max="8915" width="13" style="174" customWidth="1"/>
    <col min="8916" max="8916" width="15" style="174" customWidth="1"/>
    <col min="8917" max="8918" width="12.140625" style="174" customWidth="1"/>
    <col min="8919" max="8919" width="12" style="174" customWidth="1"/>
    <col min="8920" max="8920" width="13.5703125" style="174" customWidth="1"/>
    <col min="8921" max="8921" width="14" style="174" customWidth="1"/>
    <col min="8922" max="8922" width="12.28515625" style="174" customWidth="1"/>
    <col min="8923" max="8923" width="14.140625" style="174" customWidth="1"/>
    <col min="8924" max="8924" width="13" style="174" customWidth="1"/>
    <col min="8925" max="8925" width="13.5703125" style="174" customWidth="1"/>
    <col min="8926" max="8926" width="12.42578125" style="174" customWidth="1"/>
    <col min="8927" max="8927" width="12.5703125" style="174" customWidth="1"/>
    <col min="8928" max="8928" width="11.7109375" style="174" customWidth="1"/>
    <col min="8929" max="8929" width="13.7109375" style="174" customWidth="1"/>
    <col min="8930" max="8930" width="13.28515625" style="174" customWidth="1"/>
    <col min="8931" max="8931" width="13.140625" style="174" customWidth="1"/>
    <col min="8932" max="8932" width="12" style="174" customWidth="1"/>
    <col min="8933" max="8933" width="12.140625" style="174" customWidth="1"/>
    <col min="8934" max="8934" width="12.28515625" style="174" customWidth="1"/>
    <col min="8935" max="8935" width="12.140625" style="174" customWidth="1"/>
    <col min="8936" max="8936" width="12.5703125" style="174" customWidth="1"/>
    <col min="8937" max="9153" width="9.140625" style="174"/>
    <col min="9154" max="9154" width="25.42578125" style="174" customWidth="1"/>
    <col min="9155" max="9155" width="56.28515625" style="174" customWidth="1"/>
    <col min="9156" max="9156" width="14" style="174" customWidth="1"/>
    <col min="9157" max="9158" width="14.5703125" style="174" customWidth="1"/>
    <col min="9159" max="9159" width="14.140625" style="174" customWidth="1"/>
    <col min="9160" max="9160" width="15.140625" style="174" customWidth="1"/>
    <col min="9161" max="9161" width="13.85546875" style="174" customWidth="1"/>
    <col min="9162" max="9163" width="14.7109375" style="174" customWidth="1"/>
    <col min="9164" max="9164" width="12.85546875" style="174" customWidth="1"/>
    <col min="9165" max="9165" width="13.5703125" style="174" customWidth="1"/>
    <col min="9166" max="9166" width="12.7109375" style="174" customWidth="1"/>
    <col min="9167" max="9167" width="13.42578125" style="174" customWidth="1"/>
    <col min="9168" max="9168" width="13.140625" style="174" customWidth="1"/>
    <col min="9169" max="9169" width="14.7109375" style="174" customWidth="1"/>
    <col min="9170" max="9170" width="14.5703125" style="174" customWidth="1"/>
    <col min="9171" max="9171" width="13" style="174" customWidth="1"/>
    <col min="9172" max="9172" width="15" style="174" customWidth="1"/>
    <col min="9173" max="9174" width="12.140625" style="174" customWidth="1"/>
    <col min="9175" max="9175" width="12" style="174" customWidth="1"/>
    <col min="9176" max="9176" width="13.5703125" style="174" customWidth="1"/>
    <col min="9177" max="9177" width="14" style="174" customWidth="1"/>
    <col min="9178" max="9178" width="12.28515625" style="174" customWidth="1"/>
    <col min="9179" max="9179" width="14.140625" style="174" customWidth="1"/>
    <col min="9180" max="9180" width="13" style="174" customWidth="1"/>
    <col min="9181" max="9181" width="13.5703125" style="174" customWidth="1"/>
    <col min="9182" max="9182" width="12.42578125" style="174" customWidth="1"/>
    <col min="9183" max="9183" width="12.5703125" style="174" customWidth="1"/>
    <col min="9184" max="9184" width="11.7109375" style="174" customWidth="1"/>
    <col min="9185" max="9185" width="13.7109375" style="174" customWidth="1"/>
    <col min="9186" max="9186" width="13.28515625" style="174" customWidth="1"/>
    <col min="9187" max="9187" width="13.140625" style="174" customWidth="1"/>
    <col min="9188" max="9188" width="12" style="174" customWidth="1"/>
    <col min="9189" max="9189" width="12.140625" style="174" customWidth="1"/>
    <col min="9190" max="9190" width="12.28515625" style="174" customWidth="1"/>
    <col min="9191" max="9191" width="12.140625" style="174" customWidth="1"/>
    <col min="9192" max="9192" width="12.5703125" style="174" customWidth="1"/>
    <col min="9193" max="9409" width="9.140625" style="174"/>
    <col min="9410" max="9410" width="25.42578125" style="174" customWidth="1"/>
    <col min="9411" max="9411" width="56.28515625" style="174" customWidth="1"/>
    <col min="9412" max="9412" width="14" style="174" customWidth="1"/>
    <col min="9413" max="9414" width="14.5703125" style="174" customWidth="1"/>
    <col min="9415" max="9415" width="14.140625" style="174" customWidth="1"/>
    <col min="9416" max="9416" width="15.140625" style="174" customWidth="1"/>
    <col min="9417" max="9417" width="13.85546875" style="174" customWidth="1"/>
    <col min="9418" max="9419" width="14.7109375" style="174" customWidth="1"/>
    <col min="9420" max="9420" width="12.85546875" style="174" customWidth="1"/>
    <col min="9421" max="9421" width="13.5703125" style="174" customWidth="1"/>
    <col min="9422" max="9422" width="12.7109375" style="174" customWidth="1"/>
    <col min="9423" max="9423" width="13.42578125" style="174" customWidth="1"/>
    <col min="9424" max="9424" width="13.140625" style="174" customWidth="1"/>
    <col min="9425" max="9425" width="14.7109375" style="174" customWidth="1"/>
    <col min="9426" max="9426" width="14.5703125" style="174" customWidth="1"/>
    <col min="9427" max="9427" width="13" style="174" customWidth="1"/>
    <col min="9428" max="9428" width="15" style="174" customWidth="1"/>
    <col min="9429" max="9430" width="12.140625" style="174" customWidth="1"/>
    <col min="9431" max="9431" width="12" style="174" customWidth="1"/>
    <col min="9432" max="9432" width="13.5703125" style="174" customWidth="1"/>
    <col min="9433" max="9433" width="14" style="174" customWidth="1"/>
    <col min="9434" max="9434" width="12.28515625" style="174" customWidth="1"/>
    <col min="9435" max="9435" width="14.140625" style="174" customWidth="1"/>
    <col min="9436" max="9436" width="13" style="174" customWidth="1"/>
    <col min="9437" max="9437" width="13.5703125" style="174" customWidth="1"/>
    <col min="9438" max="9438" width="12.42578125" style="174" customWidth="1"/>
    <col min="9439" max="9439" width="12.5703125" style="174" customWidth="1"/>
    <col min="9440" max="9440" width="11.7109375" style="174" customWidth="1"/>
    <col min="9441" max="9441" width="13.7109375" style="174" customWidth="1"/>
    <col min="9442" max="9442" width="13.28515625" style="174" customWidth="1"/>
    <col min="9443" max="9443" width="13.140625" style="174" customWidth="1"/>
    <col min="9444" max="9444" width="12" style="174" customWidth="1"/>
    <col min="9445" max="9445" width="12.140625" style="174" customWidth="1"/>
    <col min="9446" max="9446" width="12.28515625" style="174" customWidth="1"/>
    <col min="9447" max="9447" width="12.140625" style="174" customWidth="1"/>
    <col min="9448" max="9448" width="12.5703125" style="174" customWidth="1"/>
    <col min="9449" max="9665" width="9.140625" style="174"/>
    <col min="9666" max="9666" width="25.42578125" style="174" customWidth="1"/>
    <col min="9667" max="9667" width="56.28515625" style="174" customWidth="1"/>
    <col min="9668" max="9668" width="14" style="174" customWidth="1"/>
    <col min="9669" max="9670" width="14.5703125" style="174" customWidth="1"/>
    <col min="9671" max="9671" width="14.140625" style="174" customWidth="1"/>
    <col min="9672" max="9672" width="15.140625" style="174" customWidth="1"/>
    <col min="9673" max="9673" width="13.85546875" style="174" customWidth="1"/>
    <col min="9674" max="9675" width="14.7109375" style="174" customWidth="1"/>
    <col min="9676" max="9676" width="12.85546875" style="174" customWidth="1"/>
    <col min="9677" max="9677" width="13.5703125" style="174" customWidth="1"/>
    <col min="9678" max="9678" width="12.7109375" style="174" customWidth="1"/>
    <col min="9679" max="9679" width="13.42578125" style="174" customWidth="1"/>
    <col min="9680" max="9680" width="13.140625" style="174" customWidth="1"/>
    <col min="9681" max="9681" width="14.7109375" style="174" customWidth="1"/>
    <col min="9682" max="9682" width="14.5703125" style="174" customWidth="1"/>
    <col min="9683" max="9683" width="13" style="174" customWidth="1"/>
    <col min="9684" max="9684" width="15" style="174" customWidth="1"/>
    <col min="9685" max="9686" width="12.140625" style="174" customWidth="1"/>
    <col min="9687" max="9687" width="12" style="174" customWidth="1"/>
    <col min="9688" max="9688" width="13.5703125" style="174" customWidth="1"/>
    <col min="9689" max="9689" width="14" style="174" customWidth="1"/>
    <col min="9690" max="9690" width="12.28515625" style="174" customWidth="1"/>
    <col min="9691" max="9691" width="14.140625" style="174" customWidth="1"/>
    <col min="9692" max="9692" width="13" style="174" customWidth="1"/>
    <col min="9693" max="9693" width="13.5703125" style="174" customWidth="1"/>
    <col min="9694" max="9694" width="12.42578125" style="174" customWidth="1"/>
    <col min="9695" max="9695" width="12.5703125" style="174" customWidth="1"/>
    <col min="9696" max="9696" width="11.7109375" style="174" customWidth="1"/>
    <col min="9697" max="9697" width="13.7109375" style="174" customWidth="1"/>
    <col min="9698" max="9698" width="13.28515625" style="174" customWidth="1"/>
    <col min="9699" max="9699" width="13.140625" style="174" customWidth="1"/>
    <col min="9700" max="9700" width="12" style="174" customWidth="1"/>
    <col min="9701" max="9701" width="12.140625" style="174" customWidth="1"/>
    <col min="9702" max="9702" width="12.28515625" style="174" customWidth="1"/>
    <col min="9703" max="9703" width="12.140625" style="174" customWidth="1"/>
    <col min="9704" max="9704" width="12.5703125" style="174" customWidth="1"/>
    <col min="9705" max="9921" width="9.140625" style="174"/>
    <col min="9922" max="9922" width="25.42578125" style="174" customWidth="1"/>
    <col min="9923" max="9923" width="56.28515625" style="174" customWidth="1"/>
    <col min="9924" max="9924" width="14" style="174" customWidth="1"/>
    <col min="9925" max="9926" width="14.5703125" style="174" customWidth="1"/>
    <col min="9927" max="9927" width="14.140625" style="174" customWidth="1"/>
    <col min="9928" max="9928" width="15.140625" style="174" customWidth="1"/>
    <col min="9929" max="9929" width="13.85546875" style="174" customWidth="1"/>
    <col min="9930" max="9931" width="14.7109375" style="174" customWidth="1"/>
    <col min="9932" max="9932" width="12.85546875" style="174" customWidth="1"/>
    <col min="9933" max="9933" width="13.5703125" style="174" customWidth="1"/>
    <col min="9934" max="9934" width="12.7109375" style="174" customWidth="1"/>
    <col min="9935" max="9935" width="13.42578125" style="174" customWidth="1"/>
    <col min="9936" max="9936" width="13.140625" style="174" customWidth="1"/>
    <col min="9937" max="9937" width="14.7109375" style="174" customWidth="1"/>
    <col min="9938" max="9938" width="14.5703125" style="174" customWidth="1"/>
    <col min="9939" max="9939" width="13" style="174" customWidth="1"/>
    <col min="9940" max="9940" width="15" style="174" customWidth="1"/>
    <col min="9941" max="9942" width="12.140625" style="174" customWidth="1"/>
    <col min="9943" max="9943" width="12" style="174" customWidth="1"/>
    <col min="9944" max="9944" width="13.5703125" style="174" customWidth="1"/>
    <col min="9945" max="9945" width="14" style="174" customWidth="1"/>
    <col min="9946" max="9946" width="12.28515625" style="174" customWidth="1"/>
    <col min="9947" max="9947" width="14.140625" style="174" customWidth="1"/>
    <col min="9948" max="9948" width="13" style="174" customWidth="1"/>
    <col min="9949" max="9949" width="13.5703125" style="174" customWidth="1"/>
    <col min="9950" max="9950" width="12.42578125" style="174" customWidth="1"/>
    <col min="9951" max="9951" width="12.5703125" style="174" customWidth="1"/>
    <col min="9952" max="9952" width="11.7109375" style="174" customWidth="1"/>
    <col min="9953" max="9953" width="13.7109375" style="174" customWidth="1"/>
    <col min="9954" max="9954" width="13.28515625" style="174" customWidth="1"/>
    <col min="9955" max="9955" width="13.140625" style="174" customWidth="1"/>
    <col min="9956" max="9956" width="12" style="174" customWidth="1"/>
    <col min="9957" max="9957" width="12.140625" style="174" customWidth="1"/>
    <col min="9958" max="9958" width="12.28515625" style="174" customWidth="1"/>
    <col min="9959" max="9959" width="12.140625" style="174" customWidth="1"/>
    <col min="9960" max="9960" width="12.5703125" style="174" customWidth="1"/>
    <col min="9961" max="10177" width="9.140625" style="174"/>
    <col min="10178" max="10178" width="25.42578125" style="174" customWidth="1"/>
    <col min="10179" max="10179" width="56.28515625" style="174" customWidth="1"/>
    <col min="10180" max="10180" width="14" style="174" customWidth="1"/>
    <col min="10181" max="10182" width="14.5703125" style="174" customWidth="1"/>
    <col min="10183" max="10183" width="14.140625" style="174" customWidth="1"/>
    <col min="10184" max="10184" width="15.140625" style="174" customWidth="1"/>
    <col min="10185" max="10185" width="13.85546875" style="174" customWidth="1"/>
    <col min="10186" max="10187" width="14.7109375" style="174" customWidth="1"/>
    <col min="10188" max="10188" width="12.85546875" style="174" customWidth="1"/>
    <col min="10189" max="10189" width="13.5703125" style="174" customWidth="1"/>
    <col min="10190" max="10190" width="12.7109375" style="174" customWidth="1"/>
    <col min="10191" max="10191" width="13.42578125" style="174" customWidth="1"/>
    <col min="10192" max="10192" width="13.140625" style="174" customWidth="1"/>
    <col min="10193" max="10193" width="14.7109375" style="174" customWidth="1"/>
    <col min="10194" max="10194" width="14.5703125" style="174" customWidth="1"/>
    <col min="10195" max="10195" width="13" style="174" customWidth="1"/>
    <col min="10196" max="10196" width="15" style="174" customWidth="1"/>
    <col min="10197" max="10198" width="12.140625" style="174" customWidth="1"/>
    <col min="10199" max="10199" width="12" style="174" customWidth="1"/>
    <col min="10200" max="10200" width="13.5703125" style="174" customWidth="1"/>
    <col min="10201" max="10201" width="14" style="174" customWidth="1"/>
    <col min="10202" max="10202" width="12.28515625" style="174" customWidth="1"/>
    <col min="10203" max="10203" width="14.140625" style="174" customWidth="1"/>
    <col min="10204" max="10204" width="13" style="174" customWidth="1"/>
    <col min="10205" max="10205" width="13.5703125" style="174" customWidth="1"/>
    <col min="10206" max="10206" width="12.42578125" style="174" customWidth="1"/>
    <col min="10207" max="10207" width="12.5703125" style="174" customWidth="1"/>
    <col min="10208" max="10208" width="11.7109375" style="174" customWidth="1"/>
    <col min="10209" max="10209" width="13.7109375" style="174" customWidth="1"/>
    <col min="10210" max="10210" width="13.28515625" style="174" customWidth="1"/>
    <col min="10211" max="10211" width="13.140625" style="174" customWidth="1"/>
    <col min="10212" max="10212" width="12" style="174" customWidth="1"/>
    <col min="10213" max="10213" width="12.140625" style="174" customWidth="1"/>
    <col min="10214" max="10214" width="12.28515625" style="174" customWidth="1"/>
    <col min="10215" max="10215" width="12.140625" style="174" customWidth="1"/>
    <col min="10216" max="10216" width="12.5703125" style="174" customWidth="1"/>
    <col min="10217" max="10433" width="9.140625" style="174"/>
    <col min="10434" max="10434" width="25.42578125" style="174" customWidth="1"/>
    <col min="10435" max="10435" width="56.28515625" style="174" customWidth="1"/>
    <col min="10436" max="10436" width="14" style="174" customWidth="1"/>
    <col min="10437" max="10438" width="14.5703125" style="174" customWidth="1"/>
    <col min="10439" max="10439" width="14.140625" style="174" customWidth="1"/>
    <col min="10440" max="10440" width="15.140625" style="174" customWidth="1"/>
    <col min="10441" max="10441" width="13.85546875" style="174" customWidth="1"/>
    <col min="10442" max="10443" width="14.7109375" style="174" customWidth="1"/>
    <col min="10444" max="10444" width="12.85546875" style="174" customWidth="1"/>
    <col min="10445" max="10445" width="13.5703125" style="174" customWidth="1"/>
    <col min="10446" max="10446" width="12.7109375" style="174" customWidth="1"/>
    <col min="10447" max="10447" width="13.42578125" style="174" customWidth="1"/>
    <col min="10448" max="10448" width="13.140625" style="174" customWidth="1"/>
    <col min="10449" max="10449" width="14.7109375" style="174" customWidth="1"/>
    <col min="10450" max="10450" width="14.5703125" style="174" customWidth="1"/>
    <col min="10451" max="10451" width="13" style="174" customWidth="1"/>
    <col min="10452" max="10452" width="15" style="174" customWidth="1"/>
    <col min="10453" max="10454" width="12.140625" style="174" customWidth="1"/>
    <col min="10455" max="10455" width="12" style="174" customWidth="1"/>
    <col min="10456" max="10456" width="13.5703125" style="174" customWidth="1"/>
    <col min="10457" max="10457" width="14" style="174" customWidth="1"/>
    <col min="10458" max="10458" width="12.28515625" style="174" customWidth="1"/>
    <col min="10459" max="10459" width="14.140625" style="174" customWidth="1"/>
    <col min="10460" max="10460" width="13" style="174" customWidth="1"/>
    <col min="10461" max="10461" width="13.5703125" style="174" customWidth="1"/>
    <col min="10462" max="10462" width="12.42578125" style="174" customWidth="1"/>
    <col min="10463" max="10463" width="12.5703125" style="174" customWidth="1"/>
    <col min="10464" max="10464" width="11.7109375" style="174" customWidth="1"/>
    <col min="10465" max="10465" width="13.7109375" style="174" customWidth="1"/>
    <col min="10466" max="10466" width="13.28515625" style="174" customWidth="1"/>
    <col min="10467" max="10467" width="13.140625" style="174" customWidth="1"/>
    <col min="10468" max="10468" width="12" style="174" customWidth="1"/>
    <col min="10469" max="10469" width="12.140625" style="174" customWidth="1"/>
    <col min="10470" max="10470" width="12.28515625" style="174" customWidth="1"/>
    <col min="10471" max="10471" width="12.140625" style="174" customWidth="1"/>
    <col min="10472" max="10472" width="12.5703125" style="174" customWidth="1"/>
    <col min="10473" max="10689" width="9.140625" style="174"/>
    <col min="10690" max="10690" width="25.42578125" style="174" customWidth="1"/>
    <col min="10691" max="10691" width="56.28515625" style="174" customWidth="1"/>
    <col min="10692" max="10692" width="14" style="174" customWidth="1"/>
    <col min="10693" max="10694" width="14.5703125" style="174" customWidth="1"/>
    <col min="10695" max="10695" width="14.140625" style="174" customWidth="1"/>
    <col min="10696" max="10696" width="15.140625" style="174" customWidth="1"/>
    <col min="10697" max="10697" width="13.85546875" style="174" customWidth="1"/>
    <col min="10698" max="10699" width="14.7109375" style="174" customWidth="1"/>
    <col min="10700" max="10700" width="12.85546875" style="174" customWidth="1"/>
    <col min="10701" max="10701" width="13.5703125" style="174" customWidth="1"/>
    <col min="10702" max="10702" width="12.7109375" style="174" customWidth="1"/>
    <col min="10703" max="10703" width="13.42578125" style="174" customWidth="1"/>
    <col min="10704" max="10704" width="13.140625" style="174" customWidth="1"/>
    <col min="10705" max="10705" width="14.7109375" style="174" customWidth="1"/>
    <col min="10706" max="10706" width="14.5703125" style="174" customWidth="1"/>
    <col min="10707" max="10707" width="13" style="174" customWidth="1"/>
    <col min="10708" max="10708" width="15" style="174" customWidth="1"/>
    <col min="10709" max="10710" width="12.140625" style="174" customWidth="1"/>
    <col min="10711" max="10711" width="12" style="174" customWidth="1"/>
    <col min="10712" max="10712" width="13.5703125" style="174" customWidth="1"/>
    <col min="10713" max="10713" width="14" style="174" customWidth="1"/>
    <col min="10714" max="10714" width="12.28515625" style="174" customWidth="1"/>
    <col min="10715" max="10715" width="14.140625" style="174" customWidth="1"/>
    <col min="10716" max="10716" width="13" style="174" customWidth="1"/>
    <col min="10717" max="10717" width="13.5703125" style="174" customWidth="1"/>
    <col min="10718" max="10718" width="12.42578125" style="174" customWidth="1"/>
    <col min="10719" max="10719" width="12.5703125" style="174" customWidth="1"/>
    <col min="10720" max="10720" width="11.7109375" style="174" customWidth="1"/>
    <col min="10721" max="10721" width="13.7109375" style="174" customWidth="1"/>
    <col min="10722" max="10722" width="13.28515625" style="174" customWidth="1"/>
    <col min="10723" max="10723" width="13.140625" style="174" customWidth="1"/>
    <col min="10724" max="10724" width="12" style="174" customWidth="1"/>
    <col min="10725" max="10725" width="12.140625" style="174" customWidth="1"/>
    <col min="10726" max="10726" width="12.28515625" style="174" customWidth="1"/>
    <col min="10727" max="10727" width="12.140625" style="174" customWidth="1"/>
    <col min="10728" max="10728" width="12.5703125" style="174" customWidth="1"/>
    <col min="10729" max="10945" width="9.140625" style="174"/>
    <col min="10946" max="10946" width="25.42578125" style="174" customWidth="1"/>
    <col min="10947" max="10947" width="56.28515625" style="174" customWidth="1"/>
    <col min="10948" max="10948" width="14" style="174" customWidth="1"/>
    <col min="10949" max="10950" width="14.5703125" style="174" customWidth="1"/>
    <col min="10951" max="10951" width="14.140625" style="174" customWidth="1"/>
    <col min="10952" max="10952" width="15.140625" style="174" customWidth="1"/>
    <col min="10953" max="10953" width="13.85546875" style="174" customWidth="1"/>
    <col min="10954" max="10955" width="14.7109375" style="174" customWidth="1"/>
    <col min="10956" max="10956" width="12.85546875" style="174" customWidth="1"/>
    <col min="10957" max="10957" width="13.5703125" style="174" customWidth="1"/>
    <col min="10958" max="10958" width="12.7109375" style="174" customWidth="1"/>
    <col min="10959" max="10959" width="13.42578125" style="174" customWidth="1"/>
    <col min="10960" max="10960" width="13.140625" style="174" customWidth="1"/>
    <col min="10961" max="10961" width="14.7109375" style="174" customWidth="1"/>
    <col min="10962" max="10962" width="14.5703125" style="174" customWidth="1"/>
    <col min="10963" max="10963" width="13" style="174" customWidth="1"/>
    <col min="10964" max="10964" width="15" style="174" customWidth="1"/>
    <col min="10965" max="10966" width="12.140625" style="174" customWidth="1"/>
    <col min="10967" max="10967" width="12" style="174" customWidth="1"/>
    <col min="10968" max="10968" width="13.5703125" style="174" customWidth="1"/>
    <col min="10969" max="10969" width="14" style="174" customWidth="1"/>
    <col min="10970" max="10970" width="12.28515625" style="174" customWidth="1"/>
    <col min="10971" max="10971" width="14.140625" style="174" customWidth="1"/>
    <col min="10972" max="10972" width="13" style="174" customWidth="1"/>
    <col min="10973" max="10973" width="13.5703125" style="174" customWidth="1"/>
    <col min="10974" max="10974" width="12.42578125" style="174" customWidth="1"/>
    <col min="10975" max="10975" width="12.5703125" style="174" customWidth="1"/>
    <col min="10976" max="10976" width="11.7109375" style="174" customWidth="1"/>
    <col min="10977" max="10977" width="13.7109375" style="174" customWidth="1"/>
    <col min="10978" max="10978" width="13.28515625" style="174" customWidth="1"/>
    <col min="10979" max="10979" width="13.140625" style="174" customWidth="1"/>
    <col min="10980" max="10980" width="12" style="174" customWidth="1"/>
    <col min="10981" max="10981" width="12.140625" style="174" customWidth="1"/>
    <col min="10982" max="10982" width="12.28515625" style="174" customWidth="1"/>
    <col min="10983" max="10983" width="12.140625" style="174" customWidth="1"/>
    <col min="10984" max="10984" width="12.5703125" style="174" customWidth="1"/>
    <col min="10985" max="11201" width="9.140625" style="174"/>
    <col min="11202" max="11202" width="25.42578125" style="174" customWidth="1"/>
    <col min="11203" max="11203" width="56.28515625" style="174" customWidth="1"/>
    <col min="11204" max="11204" width="14" style="174" customWidth="1"/>
    <col min="11205" max="11206" width="14.5703125" style="174" customWidth="1"/>
    <col min="11207" max="11207" width="14.140625" style="174" customWidth="1"/>
    <col min="11208" max="11208" width="15.140625" style="174" customWidth="1"/>
    <col min="11209" max="11209" width="13.85546875" style="174" customWidth="1"/>
    <col min="11210" max="11211" width="14.7109375" style="174" customWidth="1"/>
    <col min="11212" max="11212" width="12.85546875" style="174" customWidth="1"/>
    <col min="11213" max="11213" width="13.5703125" style="174" customWidth="1"/>
    <col min="11214" max="11214" width="12.7109375" style="174" customWidth="1"/>
    <col min="11215" max="11215" width="13.42578125" style="174" customWidth="1"/>
    <col min="11216" max="11216" width="13.140625" style="174" customWidth="1"/>
    <col min="11217" max="11217" width="14.7109375" style="174" customWidth="1"/>
    <col min="11218" max="11218" width="14.5703125" style="174" customWidth="1"/>
    <col min="11219" max="11219" width="13" style="174" customWidth="1"/>
    <col min="11220" max="11220" width="15" style="174" customWidth="1"/>
    <col min="11221" max="11222" width="12.140625" style="174" customWidth="1"/>
    <col min="11223" max="11223" width="12" style="174" customWidth="1"/>
    <col min="11224" max="11224" width="13.5703125" style="174" customWidth="1"/>
    <col min="11225" max="11225" width="14" style="174" customWidth="1"/>
    <col min="11226" max="11226" width="12.28515625" style="174" customWidth="1"/>
    <col min="11227" max="11227" width="14.140625" style="174" customWidth="1"/>
    <col min="11228" max="11228" width="13" style="174" customWidth="1"/>
    <col min="11229" max="11229" width="13.5703125" style="174" customWidth="1"/>
    <col min="11230" max="11230" width="12.42578125" style="174" customWidth="1"/>
    <col min="11231" max="11231" width="12.5703125" style="174" customWidth="1"/>
    <col min="11232" max="11232" width="11.7109375" style="174" customWidth="1"/>
    <col min="11233" max="11233" width="13.7109375" style="174" customWidth="1"/>
    <col min="11234" max="11234" width="13.28515625" style="174" customWidth="1"/>
    <col min="11235" max="11235" width="13.140625" style="174" customWidth="1"/>
    <col min="11236" max="11236" width="12" style="174" customWidth="1"/>
    <col min="11237" max="11237" width="12.140625" style="174" customWidth="1"/>
    <col min="11238" max="11238" width="12.28515625" style="174" customWidth="1"/>
    <col min="11239" max="11239" width="12.140625" style="174" customWidth="1"/>
    <col min="11240" max="11240" width="12.5703125" style="174" customWidth="1"/>
    <col min="11241" max="11457" width="9.140625" style="174"/>
    <col min="11458" max="11458" width="25.42578125" style="174" customWidth="1"/>
    <col min="11459" max="11459" width="56.28515625" style="174" customWidth="1"/>
    <col min="11460" max="11460" width="14" style="174" customWidth="1"/>
    <col min="11461" max="11462" width="14.5703125" style="174" customWidth="1"/>
    <col min="11463" max="11463" width="14.140625" style="174" customWidth="1"/>
    <col min="11464" max="11464" width="15.140625" style="174" customWidth="1"/>
    <col min="11465" max="11465" width="13.85546875" style="174" customWidth="1"/>
    <col min="11466" max="11467" width="14.7109375" style="174" customWidth="1"/>
    <col min="11468" max="11468" width="12.85546875" style="174" customWidth="1"/>
    <col min="11469" max="11469" width="13.5703125" style="174" customWidth="1"/>
    <col min="11470" max="11470" width="12.7109375" style="174" customWidth="1"/>
    <col min="11471" max="11471" width="13.42578125" style="174" customWidth="1"/>
    <col min="11472" max="11472" width="13.140625" style="174" customWidth="1"/>
    <col min="11473" max="11473" width="14.7109375" style="174" customWidth="1"/>
    <col min="11474" max="11474" width="14.5703125" style="174" customWidth="1"/>
    <col min="11475" max="11475" width="13" style="174" customWidth="1"/>
    <col min="11476" max="11476" width="15" style="174" customWidth="1"/>
    <col min="11477" max="11478" width="12.140625" style="174" customWidth="1"/>
    <col min="11479" max="11479" width="12" style="174" customWidth="1"/>
    <col min="11480" max="11480" width="13.5703125" style="174" customWidth="1"/>
    <col min="11481" max="11481" width="14" style="174" customWidth="1"/>
    <col min="11482" max="11482" width="12.28515625" style="174" customWidth="1"/>
    <col min="11483" max="11483" width="14.140625" style="174" customWidth="1"/>
    <col min="11484" max="11484" width="13" style="174" customWidth="1"/>
    <col min="11485" max="11485" width="13.5703125" style="174" customWidth="1"/>
    <col min="11486" max="11486" width="12.42578125" style="174" customWidth="1"/>
    <col min="11487" max="11487" width="12.5703125" style="174" customWidth="1"/>
    <col min="11488" max="11488" width="11.7109375" style="174" customWidth="1"/>
    <col min="11489" max="11489" width="13.7109375" style="174" customWidth="1"/>
    <col min="11490" max="11490" width="13.28515625" style="174" customWidth="1"/>
    <col min="11491" max="11491" width="13.140625" style="174" customWidth="1"/>
    <col min="11492" max="11492" width="12" style="174" customWidth="1"/>
    <col min="11493" max="11493" width="12.140625" style="174" customWidth="1"/>
    <col min="11494" max="11494" width="12.28515625" style="174" customWidth="1"/>
    <col min="11495" max="11495" width="12.140625" style="174" customWidth="1"/>
    <col min="11496" max="11496" width="12.5703125" style="174" customWidth="1"/>
    <col min="11497" max="11713" width="9.140625" style="174"/>
    <col min="11714" max="11714" width="25.42578125" style="174" customWidth="1"/>
    <col min="11715" max="11715" width="56.28515625" style="174" customWidth="1"/>
    <col min="11716" max="11716" width="14" style="174" customWidth="1"/>
    <col min="11717" max="11718" width="14.5703125" style="174" customWidth="1"/>
    <col min="11719" max="11719" width="14.140625" style="174" customWidth="1"/>
    <col min="11720" max="11720" width="15.140625" style="174" customWidth="1"/>
    <col min="11721" max="11721" width="13.85546875" style="174" customWidth="1"/>
    <col min="11722" max="11723" width="14.7109375" style="174" customWidth="1"/>
    <col min="11724" max="11724" width="12.85546875" style="174" customWidth="1"/>
    <col min="11725" max="11725" width="13.5703125" style="174" customWidth="1"/>
    <col min="11726" max="11726" width="12.7109375" style="174" customWidth="1"/>
    <col min="11727" max="11727" width="13.42578125" style="174" customWidth="1"/>
    <col min="11728" max="11728" width="13.140625" style="174" customWidth="1"/>
    <col min="11729" max="11729" width="14.7109375" style="174" customWidth="1"/>
    <col min="11730" max="11730" width="14.5703125" style="174" customWidth="1"/>
    <col min="11731" max="11731" width="13" style="174" customWidth="1"/>
    <col min="11732" max="11732" width="15" style="174" customWidth="1"/>
    <col min="11733" max="11734" width="12.140625" style="174" customWidth="1"/>
    <col min="11735" max="11735" width="12" style="174" customWidth="1"/>
    <col min="11736" max="11736" width="13.5703125" style="174" customWidth="1"/>
    <col min="11737" max="11737" width="14" style="174" customWidth="1"/>
    <col min="11738" max="11738" width="12.28515625" style="174" customWidth="1"/>
    <col min="11739" max="11739" width="14.140625" style="174" customWidth="1"/>
    <col min="11740" max="11740" width="13" style="174" customWidth="1"/>
    <col min="11741" max="11741" width="13.5703125" style="174" customWidth="1"/>
    <col min="11742" max="11742" width="12.42578125" style="174" customWidth="1"/>
    <col min="11743" max="11743" width="12.5703125" style="174" customWidth="1"/>
    <col min="11744" max="11744" width="11.7109375" style="174" customWidth="1"/>
    <col min="11745" max="11745" width="13.7109375" style="174" customWidth="1"/>
    <col min="11746" max="11746" width="13.28515625" style="174" customWidth="1"/>
    <col min="11747" max="11747" width="13.140625" style="174" customWidth="1"/>
    <col min="11748" max="11748" width="12" style="174" customWidth="1"/>
    <col min="11749" max="11749" width="12.140625" style="174" customWidth="1"/>
    <col min="11750" max="11750" width="12.28515625" style="174" customWidth="1"/>
    <col min="11751" max="11751" width="12.140625" style="174" customWidth="1"/>
    <col min="11752" max="11752" width="12.5703125" style="174" customWidth="1"/>
    <col min="11753" max="11969" width="9.140625" style="174"/>
    <col min="11970" max="11970" width="25.42578125" style="174" customWidth="1"/>
    <col min="11971" max="11971" width="56.28515625" style="174" customWidth="1"/>
    <col min="11972" max="11972" width="14" style="174" customWidth="1"/>
    <col min="11973" max="11974" width="14.5703125" style="174" customWidth="1"/>
    <col min="11975" max="11975" width="14.140625" style="174" customWidth="1"/>
    <col min="11976" max="11976" width="15.140625" style="174" customWidth="1"/>
    <col min="11977" max="11977" width="13.85546875" style="174" customWidth="1"/>
    <col min="11978" max="11979" width="14.7109375" style="174" customWidth="1"/>
    <col min="11980" max="11980" width="12.85546875" style="174" customWidth="1"/>
    <col min="11981" max="11981" width="13.5703125" style="174" customWidth="1"/>
    <col min="11982" max="11982" width="12.7109375" style="174" customWidth="1"/>
    <col min="11983" max="11983" width="13.42578125" style="174" customWidth="1"/>
    <col min="11984" max="11984" width="13.140625" style="174" customWidth="1"/>
    <col min="11985" max="11985" width="14.7109375" style="174" customWidth="1"/>
    <col min="11986" max="11986" width="14.5703125" style="174" customWidth="1"/>
    <col min="11987" max="11987" width="13" style="174" customWidth="1"/>
    <col min="11988" max="11988" width="15" style="174" customWidth="1"/>
    <col min="11989" max="11990" width="12.140625" style="174" customWidth="1"/>
    <col min="11991" max="11991" width="12" style="174" customWidth="1"/>
    <col min="11992" max="11992" width="13.5703125" style="174" customWidth="1"/>
    <col min="11993" max="11993" width="14" style="174" customWidth="1"/>
    <col min="11994" max="11994" width="12.28515625" style="174" customWidth="1"/>
    <col min="11995" max="11995" width="14.140625" style="174" customWidth="1"/>
    <col min="11996" max="11996" width="13" style="174" customWidth="1"/>
    <col min="11997" max="11997" width="13.5703125" style="174" customWidth="1"/>
    <col min="11998" max="11998" width="12.42578125" style="174" customWidth="1"/>
    <col min="11999" max="11999" width="12.5703125" style="174" customWidth="1"/>
    <col min="12000" max="12000" width="11.7109375" style="174" customWidth="1"/>
    <col min="12001" max="12001" width="13.7109375" style="174" customWidth="1"/>
    <col min="12002" max="12002" width="13.28515625" style="174" customWidth="1"/>
    <col min="12003" max="12003" width="13.140625" style="174" customWidth="1"/>
    <col min="12004" max="12004" width="12" style="174" customWidth="1"/>
    <col min="12005" max="12005" width="12.140625" style="174" customWidth="1"/>
    <col min="12006" max="12006" width="12.28515625" style="174" customWidth="1"/>
    <col min="12007" max="12007" width="12.140625" style="174" customWidth="1"/>
    <col min="12008" max="12008" width="12.5703125" style="174" customWidth="1"/>
    <col min="12009" max="12225" width="9.140625" style="174"/>
    <col min="12226" max="12226" width="25.42578125" style="174" customWidth="1"/>
    <col min="12227" max="12227" width="56.28515625" style="174" customWidth="1"/>
    <col min="12228" max="12228" width="14" style="174" customWidth="1"/>
    <col min="12229" max="12230" width="14.5703125" style="174" customWidth="1"/>
    <col min="12231" max="12231" width="14.140625" style="174" customWidth="1"/>
    <col min="12232" max="12232" width="15.140625" style="174" customWidth="1"/>
    <col min="12233" max="12233" width="13.85546875" style="174" customWidth="1"/>
    <col min="12234" max="12235" width="14.7109375" style="174" customWidth="1"/>
    <col min="12236" max="12236" width="12.85546875" style="174" customWidth="1"/>
    <col min="12237" max="12237" width="13.5703125" style="174" customWidth="1"/>
    <col min="12238" max="12238" width="12.7109375" style="174" customWidth="1"/>
    <col min="12239" max="12239" width="13.42578125" style="174" customWidth="1"/>
    <col min="12240" max="12240" width="13.140625" style="174" customWidth="1"/>
    <col min="12241" max="12241" width="14.7109375" style="174" customWidth="1"/>
    <col min="12242" max="12242" width="14.5703125" style="174" customWidth="1"/>
    <col min="12243" max="12243" width="13" style="174" customWidth="1"/>
    <col min="12244" max="12244" width="15" style="174" customWidth="1"/>
    <col min="12245" max="12246" width="12.140625" style="174" customWidth="1"/>
    <col min="12247" max="12247" width="12" style="174" customWidth="1"/>
    <col min="12248" max="12248" width="13.5703125" style="174" customWidth="1"/>
    <col min="12249" max="12249" width="14" style="174" customWidth="1"/>
    <col min="12250" max="12250" width="12.28515625" style="174" customWidth="1"/>
    <col min="12251" max="12251" width="14.140625" style="174" customWidth="1"/>
    <col min="12252" max="12252" width="13" style="174" customWidth="1"/>
    <col min="12253" max="12253" width="13.5703125" style="174" customWidth="1"/>
    <col min="12254" max="12254" width="12.42578125" style="174" customWidth="1"/>
    <col min="12255" max="12255" width="12.5703125" style="174" customWidth="1"/>
    <col min="12256" max="12256" width="11.7109375" style="174" customWidth="1"/>
    <col min="12257" max="12257" width="13.7109375" style="174" customWidth="1"/>
    <col min="12258" max="12258" width="13.28515625" style="174" customWidth="1"/>
    <col min="12259" max="12259" width="13.140625" style="174" customWidth="1"/>
    <col min="12260" max="12260" width="12" style="174" customWidth="1"/>
    <col min="12261" max="12261" width="12.140625" style="174" customWidth="1"/>
    <col min="12262" max="12262" width="12.28515625" style="174" customWidth="1"/>
    <col min="12263" max="12263" width="12.140625" style="174" customWidth="1"/>
    <col min="12264" max="12264" width="12.5703125" style="174" customWidth="1"/>
    <col min="12265" max="12481" width="9.140625" style="174"/>
    <col min="12482" max="12482" width="25.42578125" style="174" customWidth="1"/>
    <col min="12483" max="12483" width="56.28515625" style="174" customWidth="1"/>
    <col min="12484" max="12484" width="14" style="174" customWidth="1"/>
    <col min="12485" max="12486" width="14.5703125" style="174" customWidth="1"/>
    <col min="12487" max="12487" width="14.140625" style="174" customWidth="1"/>
    <col min="12488" max="12488" width="15.140625" style="174" customWidth="1"/>
    <col min="12489" max="12489" width="13.85546875" style="174" customWidth="1"/>
    <col min="12490" max="12491" width="14.7109375" style="174" customWidth="1"/>
    <col min="12492" max="12492" width="12.85546875" style="174" customWidth="1"/>
    <col min="12493" max="12493" width="13.5703125" style="174" customWidth="1"/>
    <col min="12494" max="12494" width="12.7109375" style="174" customWidth="1"/>
    <col min="12495" max="12495" width="13.42578125" style="174" customWidth="1"/>
    <col min="12496" max="12496" width="13.140625" style="174" customWidth="1"/>
    <col min="12497" max="12497" width="14.7109375" style="174" customWidth="1"/>
    <col min="12498" max="12498" width="14.5703125" style="174" customWidth="1"/>
    <col min="12499" max="12499" width="13" style="174" customWidth="1"/>
    <col min="12500" max="12500" width="15" style="174" customWidth="1"/>
    <col min="12501" max="12502" width="12.140625" style="174" customWidth="1"/>
    <col min="12503" max="12503" width="12" style="174" customWidth="1"/>
    <col min="12504" max="12504" width="13.5703125" style="174" customWidth="1"/>
    <col min="12505" max="12505" width="14" style="174" customWidth="1"/>
    <col min="12506" max="12506" width="12.28515625" style="174" customWidth="1"/>
    <col min="12507" max="12507" width="14.140625" style="174" customWidth="1"/>
    <col min="12508" max="12508" width="13" style="174" customWidth="1"/>
    <col min="12509" max="12509" width="13.5703125" style="174" customWidth="1"/>
    <col min="12510" max="12510" width="12.42578125" style="174" customWidth="1"/>
    <col min="12511" max="12511" width="12.5703125" style="174" customWidth="1"/>
    <col min="12512" max="12512" width="11.7109375" style="174" customWidth="1"/>
    <col min="12513" max="12513" width="13.7109375" style="174" customWidth="1"/>
    <col min="12514" max="12514" width="13.28515625" style="174" customWidth="1"/>
    <col min="12515" max="12515" width="13.140625" style="174" customWidth="1"/>
    <col min="12516" max="12516" width="12" style="174" customWidth="1"/>
    <col min="12517" max="12517" width="12.140625" style="174" customWidth="1"/>
    <col min="12518" max="12518" width="12.28515625" style="174" customWidth="1"/>
    <col min="12519" max="12519" width="12.140625" style="174" customWidth="1"/>
    <col min="12520" max="12520" width="12.5703125" style="174" customWidth="1"/>
    <col min="12521" max="12737" width="9.140625" style="174"/>
    <col min="12738" max="12738" width="25.42578125" style="174" customWidth="1"/>
    <col min="12739" max="12739" width="56.28515625" style="174" customWidth="1"/>
    <col min="12740" max="12740" width="14" style="174" customWidth="1"/>
    <col min="12741" max="12742" width="14.5703125" style="174" customWidth="1"/>
    <col min="12743" max="12743" width="14.140625" style="174" customWidth="1"/>
    <col min="12744" max="12744" width="15.140625" style="174" customWidth="1"/>
    <col min="12745" max="12745" width="13.85546875" style="174" customWidth="1"/>
    <col min="12746" max="12747" width="14.7109375" style="174" customWidth="1"/>
    <col min="12748" max="12748" width="12.85546875" style="174" customWidth="1"/>
    <col min="12749" max="12749" width="13.5703125" style="174" customWidth="1"/>
    <col min="12750" max="12750" width="12.7109375" style="174" customWidth="1"/>
    <col min="12751" max="12751" width="13.42578125" style="174" customWidth="1"/>
    <col min="12752" max="12752" width="13.140625" style="174" customWidth="1"/>
    <col min="12753" max="12753" width="14.7109375" style="174" customWidth="1"/>
    <col min="12754" max="12754" width="14.5703125" style="174" customWidth="1"/>
    <col min="12755" max="12755" width="13" style="174" customWidth="1"/>
    <col min="12756" max="12756" width="15" style="174" customWidth="1"/>
    <col min="12757" max="12758" width="12.140625" style="174" customWidth="1"/>
    <col min="12759" max="12759" width="12" style="174" customWidth="1"/>
    <col min="12760" max="12760" width="13.5703125" style="174" customWidth="1"/>
    <col min="12761" max="12761" width="14" style="174" customWidth="1"/>
    <col min="12762" max="12762" width="12.28515625" style="174" customWidth="1"/>
    <col min="12763" max="12763" width="14.140625" style="174" customWidth="1"/>
    <col min="12764" max="12764" width="13" style="174" customWidth="1"/>
    <col min="12765" max="12765" width="13.5703125" style="174" customWidth="1"/>
    <col min="12766" max="12766" width="12.42578125" style="174" customWidth="1"/>
    <col min="12767" max="12767" width="12.5703125" style="174" customWidth="1"/>
    <col min="12768" max="12768" width="11.7109375" style="174" customWidth="1"/>
    <col min="12769" max="12769" width="13.7109375" style="174" customWidth="1"/>
    <col min="12770" max="12770" width="13.28515625" style="174" customWidth="1"/>
    <col min="12771" max="12771" width="13.140625" style="174" customWidth="1"/>
    <col min="12772" max="12772" width="12" style="174" customWidth="1"/>
    <col min="12773" max="12773" width="12.140625" style="174" customWidth="1"/>
    <col min="12774" max="12774" width="12.28515625" style="174" customWidth="1"/>
    <col min="12775" max="12775" width="12.140625" style="174" customWidth="1"/>
    <col min="12776" max="12776" width="12.5703125" style="174" customWidth="1"/>
    <col min="12777" max="12993" width="9.140625" style="174"/>
    <col min="12994" max="12994" width="25.42578125" style="174" customWidth="1"/>
    <col min="12995" max="12995" width="56.28515625" style="174" customWidth="1"/>
    <col min="12996" max="12996" width="14" style="174" customWidth="1"/>
    <col min="12997" max="12998" width="14.5703125" style="174" customWidth="1"/>
    <col min="12999" max="12999" width="14.140625" style="174" customWidth="1"/>
    <col min="13000" max="13000" width="15.140625" style="174" customWidth="1"/>
    <col min="13001" max="13001" width="13.85546875" style="174" customWidth="1"/>
    <col min="13002" max="13003" width="14.7109375" style="174" customWidth="1"/>
    <col min="13004" max="13004" width="12.85546875" style="174" customWidth="1"/>
    <col min="13005" max="13005" width="13.5703125" style="174" customWidth="1"/>
    <col min="13006" max="13006" width="12.7109375" style="174" customWidth="1"/>
    <col min="13007" max="13007" width="13.42578125" style="174" customWidth="1"/>
    <col min="13008" max="13008" width="13.140625" style="174" customWidth="1"/>
    <col min="13009" max="13009" width="14.7109375" style="174" customWidth="1"/>
    <col min="13010" max="13010" width="14.5703125" style="174" customWidth="1"/>
    <col min="13011" max="13011" width="13" style="174" customWidth="1"/>
    <col min="13012" max="13012" width="15" style="174" customWidth="1"/>
    <col min="13013" max="13014" width="12.140625" style="174" customWidth="1"/>
    <col min="13015" max="13015" width="12" style="174" customWidth="1"/>
    <col min="13016" max="13016" width="13.5703125" style="174" customWidth="1"/>
    <col min="13017" max="13017" width="14" style="174" customWidth="1"/>
    <col min="13018" max="13018" width="12.28515625" style="174" customWidth="1"/>
    <col min="13019" max="13019" width="14.140625" style="174" customWidth="1"/>
    <col min="13020" max="13020" width="13" style="174" customWidth="1"/>
    <col min="13021" max="13021" width="13.5703125" style="174" customWidth="1"/>
    <col min="13022" max="13022" width="12.42578125" style="174" customWidth="1"/>
    <col min="13023" max="13023" width="12.5703125" style="174" customWidth="1"/>
    <col min="13024" max="13024" width="11.7109375" style="174" customWidth="1"/>
    <col min="13025" max="13025" width="13.7109375" style="174" customWidth="1"/>
    <col min="13026" max="13026" width="13.28515625" style="174" customWidth="1"/>
    <col min="13027" max="13027" width="13.140625" style="174" customWidth="1"/>
    <col min="13028" max="13028" width="12" style="174" customWidth="1"/>
    <col min="13029" max="13029" width="12.140625" style="174" customWidth="1"/>
    <col min="13030" max="13030" width="12.28515625" style="174" customWidth="1"/>
    <col min="13031" max="13031" width="12.140625" style="174" customWidth="1"/>
    <col min="13032" max="13032" width="12.5703125" style="174" customWidth="1"/>
    <col min="13033" max="13249" width="9.140625" style="174"/>
    <col min="13250" max="13250" width="25.42578125" style="174" customWidth="1"/>
    <col min="13251" max="13251" width="56.28515625" style="174" customWidth="1"/>
    <col min="13252" max="13252" width="14" style="174" customWidth="1"/>
    <col min="13253" max="13254" width="14.5703125" style="174" customWidth="1"/>
    <col min="13255" max="13255" width="14.140625" style="174" customWidth="1"/>
    <col min="13256" max="13256" width="15.140625" style="174" customWidth="1"/>
    <col min="13257" max="13257" width="13.85546875" style="174" customWidth="1"/>
    <col min="13258" max="13259" width="14.7109375" style="174" customWidth="1"/>
    <col min="13260" max="13260" width="12.85546875" style="174" customWidth="1"/>
    <col min="13261" max="13261" width="13.5703125" style="174" customWidth="1"/>
    <col min="13262" max="13262" width="12.7109375" style="174" customWidth="1"/>
    <col min="13263" max="13263" width="13.42578125" style="174" customWidth="1"/>
    <col min="13264" max="13264" width="13.140625" style="174" customWidth="1"/>
    <col min="13265" max="13265" width="14.7109375" style="174" customWidth="1"/>
    <col min="13266" max="13266" width="14.5703125" style="174" customWidth="1"/>
    <col min="13267" max="13267" width="13" style="174" customWidth="1"/>
    <col min="13268" max="13268" width="15" style="174" customWidth="1"/>
    <col min="13269" max="13270" width="12.140625" style="174" customWidth="1"/>
    <col min="13271" max="13271" width="12" style="174" customWidth="1"/>
    <col min="13272" max="13272" width="13.5703125" style="174" customWidth="1"/>
    <col min="13273" max="13273" width="14" style="174" customWidth="1"/>
    <col min="13274" max="13274" width="12.28515625" style="174" customWidth="1"/>
    <col min="13275" max="13275" width="14.140625" style="174" customWidth="1"/>
    <col min="13276" max="13276" width="13" style="174" customWidth="1"/>
    <col min="13277" max="13277" width="13.5703125" style="174" customWidth="1"/>
    <col min="13278" max="13278" width="12.42578125" style="174" customWidth="1"/>
    <col min="13279" max="13279" width="12.5703125" style="174" customWidth="1"/>
    <col min="13280" max="13280" width="11.7109375" style="174" customWidth="1"/>
    <col min="13281" max="13281" width="13.7109375" style="174" customWidth="1"/>
    <col min="13282" max="13282" width="13.28515625" style="174" customWidth="1"/>
    <col min="13283" max="13283" width="13.140625" style="174" customWidth="1"/>
    <col min="13284" max="13284" width="12" style="174" customWidth="1"/>
    <col min="13285" max="13285" width="12.140625" style="174" customWidth="1"/>
    <col min="13286" max="13286" width="12.28515625" style="174" customWidth="1"/>
    <col min="13287" max="13287" width="12.140625" style="174" customWidth="1"/>
    <col min="13288" max="13288" width="12.5703125" style="174" customWidth="1"/>
    <col min="13289" max="13505" width="9.140625" style="174"/>
    <col min="13506" max="13506" width="25.42578125" style="174" customWidth="1"/>
    <col min="13507" max="13507" width="56.28515625" style="174" customWidth="1"/>
    <col min="13508" max="13508" width="14" style="174" customWidth="1"/>
    <col min="13509" max="13510" width="14.5703125" style="174" customWidth="1"/>
    <col min="13511" max="13511" width="14.140625" style="174" customWidth="1"/>
    <col min="13512" max="13512" width="15.140625" style="174" customWidth="1"/>
    <col min="13513" max="13513" width="13.85546875" style="174" customWidth="1"/>
    <col min="13514" max="13515" width="14.7109375" style="174" customWidth="1"/>
    <col min="13516" max="13516" width="12.85546875" style="174" customWidth="1"/>
    <col min="13517" max="13517" width="13.5703125" style="174" customWidth="1"/>
    <col min="13518" max="13518" width="12.7109375" style="174" customWidth="1"/>
    <col min="13519" max="13519" width="13.42578125" style="174" customWidth="1"/>
    <col min="13520" max="13520" width="13.140625" style="174" customWidth="1"/>
    <col min="13521" max="13521" width="14.7109375" style="174" customWidth="1"/>
    <col min="13522" max="13522" width="14.5703125" style="174" customWidth="1"/>
    <col min="13523" max="13523" width="13" style="174" customWidth="1"/>
    <col min="13524" max="13524" width="15" style="174" customWidth="1"/>
    <col min="13525" max="13526" width="12.140625" style="174" customWidth="1"/>
    <col min="13527" max="13527" width="12" style="174" customWidth="1"/>
    <col min="13528" max="13528" width="13.5703125" style="174" customWidth="1"/>
    <col min="13529" max="13529" width="14" style="174" customWidth="1"/>
    <col min="13530" max="13530" width="12.28515625" style="174" customWidth="1"/>
    <col min="13531" max="13531" width="14.140625" style="174" customWidth="1"/>
    <col min="13532" max="13532" width="13" style="174" customWidth="1"/>
    <col min="13533" max="13533" width="13.5703125" style="174" customWidth="1"/>
    <col min="13534" max="13534" width="12.42578125" style="174" customWidth="1"/>
    <col min="13535" max="13535" width="12.5703125" style="174" customWidth="1"/>
    <col min="13536" max="13536" width="11.7109375" style="174" customWidth="1"/>
    <col min="13537" max="13537" width="13.7109375" style="174" customWidth="1"/>
    <col min="13538" max="13538" width="13.28515625" style="174" customWidth="1"/>
    <col min="13539" max="13539" width="13.140625" style="174" customWidth="1"/>
    <col min="13540" max="13540" width="12" style="174" customWidth="1"/>
    <col min="13541" max="13541" width="12.140625" style="174" customWidth="1"/>
    <col min="13542" max="13542" width="12.28515625" style="174" customWidth="1"/>
    <col min="13543" max="13543" width="12.140625" style="174" customWidth="1"/>
    <col min="13544" max="13544" width="12.5703125" style="174" customWidth="1"/>
    <col min="13545" max="13761" width="9.140625" style="174"/>
    <col min="13762" max="13762" width="25.42578125" style="174" customWidth="1"/>
    <col min="13763" max="13763" width="56.28515625" style="174" customWidth="1"/>
    <col min="13764" max="13764" width="14" style="174" customWidth="1"/>
    <col min="13765" max="13766" width="14.5703125" style="174" customWidth="1"/>
    <col min="13767" max="13767" width="14.140625" style="174" customWidth="1"/>
    <col min="13768" max="13768" width="15.140625" style="174" customWidth="1"/>
    <col min="13769" max="13769" width="13.85546875" style="174" customWidth="1"/>
    <col min="13770" max="13771" width="14.7109375" style="174" customWidth="1"/>
    <col min="13772" max="13772" width="12.85546875" style="174" customWidth="1"/>
    <col min="13773" max="13773" width="13.5703125" style="174" customWidth="1"/>
    <col min="13774" max="13774" width="12.7109375" style="174" customWidth="1"/>
    <col min="13775" max="13775" width="13.42578125" style="174" customWidth="1"/>
    <col min="13776" max="13776" width="13.140625" style="174" customWidth="1"/>
    <col min="13777" max="13777" width="14.7109375" style="174" customWidth="1"/>
    <col min="13778" max="13778" width="14.5703125" style="174" customWidth="1"/>
    <col min="13779" max="13779" width="13" style="174" customWidth="1"/>
    <col min="13780" max="13780" width="15" style="174" customWidth="1"/>
    <col min="13781" max="13782" width="12.140625" style="174" customWidth="1"/>
    <col min="13783" max="13783" width="12" style="174" customWidth="1"/>
    <col min="13784" max="13784" width="13.5703125" style="174" customWidth="1"/>
    <col min="13785" max="13785" width="14" style="174" customWidth="1"/>
    <col min="13786" max="13786" width="12.28515625" style="174" customWidth="1"/>
    <col min="13787" max="13787" width="14.140625" style="174" customWidth="1"/>
    <col min="13788" max="13788" width="13" style="174" customWidth="1"/>
    <col min="13789" max="13789" width="13.5703125" style="174" customWidth="1"/>
    <col min="13790" max="13790" width="12.42578125" style="174" customWidth="1"/>
    <col min="13791" max="13791" width="12.5703125" style="174" customWidth="1"/>
    <col min="13792" max="13792" width="11.7109375" style="174" customWidth="1"/>
    <col min="13793" max="13793" width="13.7109375" style="174" customWidth="1"/>
    <col min="13794" max="13794" width="13.28515625" style="174" customWidth="1"/>
    <col min="13795" max="13795" width="13.140625" style="174" customWidth="1"/>
    <col min="13796" max="13796" width="12" style="174" customWidth="1"/>
    <col min="13797" max="13797" width="12.140625" style="174" customWidth="1"/>
    <col min="13798" max="13798" width="12.28515625" style="174" customWidth="1"/>
    <col min="13799" max="13799" width="12.140625" style="174" customWidth="1"/>
    <col min="13800" max="13800" width="12.5703125" style="174" customWidth="1"/>
    <col min="13801" max="14017" width="9.140625" style="174"/>
    <col min="14018" max="14018" width="25.42578125" style="174" customWidth="1"/>
    <col min="14019" max="14019" width="56.28515625" style="174" customWidth="1"/>
    <col min="14020" max="14020" width="14" style="174" customWidth="1"/>
    <col min="14021" max="14022" width="14.5703125" style="174" customWidth="1"/>
    <col min="14023" max="14023" width="14.140625" style="174" customWidth="1"/>
    <col min="14024" max="14024" width="15.140625" style="174" customWidth="1"/>
    <col min="14025" max="14025" width="13.85546875" style="174" customWidth="1"/>
    <col min="14026" max="14027" width="14.7109375" style="174" customWidth="1"/>
    <col min="14028" max="14028" width="12.85546875" style="174" customWidth="1"/>
    <col min="14029" max="14029" width="13.5703125" style="174" customWidth="1"/>
    <col min="14030" max="14030" width="12.7109375" style="174" customWidth="1"/>
    <col min="14031" max="14031" width="13.42578125" style="174" customWidth="1"/>
    <col min="14032" max="14032" width="13.140625" style="174" customWidth="1"/>
    <col min="14033" max="14033" width="14.7109375" style="174" customWidth="1"/>
    <col min="14034" max="14034" width="14.5703125" style="174" customWidth="1"/>
    <col min="14035" max="14035" width="13" style="174" customWidth="1"/>
    <col min="14036" max="14036" width="15" style="174" customWidth="1"/>
    <col min="14037" max="14038" width="12.140625" style="174" customWidth="1"/>
    <col min="14039" max="14039" width="12" style="174" customWidth="1"/>
    <col min="14040" max="14040" width="13.5703125" style="174" customWidth="1"/>
    <col min="14041" max="14041" width="14" style="174" customWidth="1"/>
    <col min="14042" max="14042" width="12.28515625" style="174" customWidth="1"/>
    <col min="14043" max="14043" width="14.140625" style="174" customWidth="1"/>
    <col min="14044" max="14044" width="13" style="174" customWidth="1"/>
    <col min="14045" max="14045" width="13.5703125" style="174" customWidth="1"/>
    <col min="14046" max="14046" width="12.42578125" style="174" customWidth="1"/>
    <col min="14047" max="14047" width="12.5703125" style="174" customWidth="1"/>
    <col min="14048" max="14048" width="11.7109375" style="174" customWidth="1"/>
    <col min="14049" max="14049" width="13.7109375" style="174" customWidth="1"/>
    <col min="14050" max="14050" width="13.28515625" style="174" customWidth="1"/>
    <col min="14051" max="14051" width="13.140625" style="174" customWidth="1"/>
    <col min="14052" max="14052" width="12" style="174" customWidth="1"/>
    <col min="14053" max="14053" width="12.140625" style="174" customWidth="1"/>
    <col min="14054" max="14054" width="12.28515625" style="174" customWidth="1"/>
    <col min="14055" max="14055" width="12.140625" style="174" customWidth="1"/>
    <col min="14056" max="14056" width="12.5703125" style="174" customWidth="1"/>
    <col min="14057" max="14273" width="9.140625" style="174"/>
    <col min="14274" max="14274" width="25.42578125" style="174" customWidth="1"/>
    <col min="14275" max="14275" width="56.28515625" style="174" customWidth="1"/>
    <col min="14276" max="14276" width="14" style="174" customWidth="1"/>
    <col min="14277" max="14278" width="14.5703125" style="174" customWidth="1"/>
    <col min="14279" max="14279" width="14.140625" style="174" customWidth="1"/>
    <col min="14280" max="14280" width="15.140625" style="174" customWidth="1"/>
    <col min="14281" max="14281" width="13.85546875" style="174" customWidth="1"/>
    <col min="14282" max="14283" width="14.7109375" style="174" customWidth="1"/>
    <col min="14284" max="14284" width="12.85546875" style="174" customWidth="1"/>
    <col min="14285" max="14285" width="13.5703125" style="174" customWidth="1"/>
    <col min="14286" max="14286" width="12.7109375" style="174" customWidth="1"/>
    <col min="14287" max="14287" width="13.42578125" style="174" customWidth="1"/>
    <col min="14288" max="14288" width="13.140625" style="174" customWidth="1"/>
    <col min="14289" max="14289" width="14.7109375" style="174" customWidth="1"/>
    <col min="14290" max="14290" width="14.5703125" style="174" customWidth="1"/>
    <col min="14291" max="14291" width="13" style="174" customWidth="1"/>
    <col min="14292" max="14292" width="15" style="174" customWidth="1"/>
    <col min="14293" max="14294" width="12.140625" style="174" customWidth="1"/>
    <col min="14295" max="14295" width="12" style="174" customWidth="1"/>
    <col min="14296" max="14296" width="13.5703125" style="174" customWidth="1"/>
    <col min="14297" max="14297" width="14" style="174" customWidth="1"/>
    <col min="14298" max="14298" width="12.28515625" style="174" customWidth="1"/>
    <col min="14299" max="14299" width="14.140625" style="174" customWidth="1"/>
    <col min="14300" max="14300" width="13" style="174" customWidth="1"/>
    <col min="14301" max="14301" width="13.5703125" style="174" customWidth="1"/>
    <col min="14302" max="14302" width="12.42578125" style="174" customWidth="1"/>
    <col min="14303" max="14303" width="12.5703125" style="174" customWidth="1"/>
    <col min="14304" max="14304" width="11.7109375" style="174" customWidth="1"/>
    <col min="14305" max="14305" width="13.7109375" style="174" customWidth="1"/>
    <col min="14306" max="14306" width="13.28515625" style="174" customWidth="1"/>
    <col min="14307" max="14307" width="13.140625" style="174" customWidth="1"/>
    <col min="14308" max="14308" width="12" style="174" customWidth="1"/>
    <col min="14309" max="14309" width="12.140625" style="174" customWidth="1"/>
    <col min="14310" max="14310" width="12.28515625" style="174" customWidth="1"/>
    <col min="14311" max="14311" width="12.140625" style="174" customWidth="1"/>
    <col min="14312" max="14312" width="12.5703125" style="174" customWidth="1"/>
    <col min="14313" max="14529" width="9.140625" style="174"/>
    <col min="14530" max="14530" width="25.42578125" style="174" customWidth="1"/>
    <col min="14531" max="14531" width="56.28515625" style="174" customWidth="1"/>
    <col min="14532" max="14532" width="14" style="174" customWidth="1"/>
    <col min="14533" max="14534" width="14.5703125" style="174" customWidth="1"/>
    <col min="14535" max="14535" width="14.140625" style="174" customWidth="1"/>
    <col min="14536" max="14536" width="15.140625" style="174" customWidth="1"/>
    <col min="14537" max="14537" width="13.85546875" style="174" customWidth="1"/>
    <col min="14538" max="14539" width="14.7109375" style="174" customWidth="1"/>
    <col min="14540" max="14540" width="12.85546875" style="174" customWidth="1"/>
    <col min="14541" max="14541" width="13.5703125" style="174" customWidth="1"/>
    <col min="14542" max="14542" width="12.7109375" style="174" customWidth="1"/>
    <col min="14543" max="14543" width="13.42578125" style="174" customWidth="1"/>
    <col min="14544" max="14544" width="13.140625" style="174" customWidth="1"/>
    <col min="14545" max="14545" width="14.7109375" style="174" customWidth="1"/>
    <col min="14546" max="14546" width="14.5703125" style="174" customWidth="1"/>
    <col min="14547" max="14547" width="13" style="174" customWidth="1"/>
    <col min="14548" max="14548" width="15" style="174" customWidth="1"/>
    <col min="14549" max="14550" width="12.140625" style="174" customWidth="1"/>
    <col min="14551" max="14551" width="12" style="174" customWidth="1"/>
    <col min="14552" max="14552" width="13.5703125" style="174" customWidth="1"/>
    <col min="14553" max="14553" width="14" style="174" customWidth="1"/>
    <col min="14554" max="14554" width="12.28515625" style="174" customWidth="1"/>
    <col min="14555" max="14555" width="14.140625" style="174" customWidth="1"/>
    <col min="14556" max="14556" width="13" style="174" customWidth="1"/>
    <col min="14557" max="14557" width="13.5703125" style="174" customWidth="1"/>
    <col min="14558" max="14558" width="12.42578125" style="174" customWidth="1"/>
    <col min="14559" max="14559" width="12.5703125" style="174" customWidth="1"/>
    <col min="14560" max="14560" width="11.7109375" style="174" customWidth="1"/>
    <col min="14561" max="14561" width="13.7109375" style="174" customWidth="1"/>
    <col min="14562" max="14562" width="13.28515625" style="174" customWidth="1"/>
    <col min="14563" max="14563" width="13.140625" style="174" customWidth="1"/>
    <col min="14564" max="14564" width="12" style="174" customWidth="1"/>
    <col min="14565" max="14565" width="12.140625" style="174" customWidth="1"/>
    <col min="14566" max="14566" width="12.28515625" style="174" customWidth="1"/>
    <col min="14567" max="14567" width="12.140625" style="174" customWidth="1"/>
    <col min="14568" max="14568" width="12.5703125" style="174" customWidth="1"/>
    <col min="14569" max="14785" width="9.140625" style="174"/>
    <col min="14786" max="14786" width="25.42578125" style="174" customWidth="1"/>
    <col min="14787" max="14787" width="56.28515625" style="174" customWidth="1"/>
    <col min="14788" max="14788" width="14" style="174" customWidth="1"/>
    <col min="14789" max="14790" width="14.5703125" style="174" customWidth="1"/>
    <col min="14791" max="14791" width="14.140625" style="174" customWidth="1"/>
    <col min="14792" max="14792" width="15.140625" style="174" customWidth="1"/>
    <col min="14793" max="14793" width="13.85546875" style="174" customWidth="1"/>
    <col min="14794" max="14795" width="14.7109375" style="174" customWidth="1"/>
    <col min="14796" max="14796" width="12.85546875" style="174" customWidth="1"/>
    <col min="14797" max="14797" width="13.5703125" style="174" customWidth="1"/>
    <col min="14798" max="14798" width="12.7109375" style="174" customWidth="1"/>
    <col min="14799" max="14799" width="13.42578125" style="174" customWidth="1"/>
    <col min="14800" max="14800" width="13.140625" style="174" customWidth="1"/>
    <col min="14801" max="14801" width="14.7109375" style="174" customWidth="1"/>
    <col min="14802" max="14802" width="14.5703125" style="174" customWidth="1"/>
    <col min="14803" max="14803" width="13" style="174" customWidth="1"/>
    <col min="14804" max="14804" width="15" style="174" customWidth="1"/>
    <col min="14805" max="14806" width="12.140625" style="174" customWidth="1"/>
    <col min="14807" max="14807" width="12" style="174" customWidth="1"/>
    <col min="14808" max="14808" width="13.5703125" style="174" customWidth="1"/>
    <col min="14809" max="14809" width="14" style="174" customWidth="1"/>
    <col min="14810" max="14810" width="12.28515625" style="174" customWidth="1"/>
    <col min="14811" max="14811" width="14.140625" style="174" customWidth="1"/>
    <col min="14812" max="14812" width="13" style="174" customWidth="1"/>
    <col min="14813" max="14813" width="13.5703125" style="174" customWidth="1"/>
    <col min="14814" max="14814" width="12.42578125" style="174" customWidth="1"/>
    <col min="14815" max="14815" width="12.5703125" style="174" customWidth="1"/>
    <col min="14816" max="14816" width="11.7109375" style="174" customWidth="1"/>
    <col min="14817" max="14817" width="13.7109375" style="174" customWidth="1"/>
    <col min="14818" max="14818" width="13.28515625" style="174" customWidth="1"/>
    <col min="14819" max="14819" width="13.140625" style="174" customWidth="1"/>
    <col min="14820" max="14820" width="12" style="174" customWidth="1"/>
    <col min="14821" max="14821" width="12.140625" style="174" customWidth="1"/>
    <col min="14822" max="14822" width="12.28515625" style="174" customWidth="1"/>
    <col min="14823" max="14823" width="12.140625" style="174" customWidth="1"/>
    <col min="14824" max="14824" width="12.5703125" style="174" customWidth="1"/>
    <col min="14825" max="15041" width="9.140625" style="174"/>
    <col min="15042" max="15042" width="25.42578125" style="174" customWidth="1"/>
    <col min="15043" max="15043" width="56.28515625" style="174" customWidth="1"/>
    <col min="15044" max="15044" width="14" style="174" customWidth="1"/>
    <col min="15045" max="15046" width="14.5703125" style="174" customWidth="1"/>
    <col min="15047" max="15047" width="14.140625" style="174" customWidth="1"/>
    <col min="15048" max="15048" width="15.140625" style="174" customWidth="1"/>
    <col min="15049" max="15049" width="13.85546875" style="174" customWidth="1"/>
    <col min="15050" max="15051" width="14.7109375" style="174" customWidth="1"/>
    <col min="15052" max="15052" width="12.85546875" style="174" customWidth="1"/>
    <col min="15053" max="15053" width="13.5703125" style="174" customWidth="1"/>
    <col min="15054" max="15054" width="12.7109375" style="174" customWidth="1"/>
    <col min="15055" max="15055" width="13.42578125" style="174" customWidth="1"/>
    <col min="15056" max="15056" width="13.140625" style="174" customWidth="1"/>
    <col min="15057" max="15057" width="14.7109375" style="174" customWidth="1"/>
    <col min="15058" max="15058" width="14.5703125" style="174" customWidth="1"/>
    <col min="15059" max="15059" width="13" style="174" customWidth="1"/>
    <col min="15060" max="15060" width="15" style="174" customWidth="1"/>
    <col min="15061" max="15062" width="12.140625" style="174" customWidth="1"/>
    <col min="15063" max="15063" width="12" style="174" customWidth="1"/>
    <col min="15064" max="15064" width="13.5703125" style="174" customWidth="1"/>
    <col min="15065" max="15065" width="14" style="174" customWidth="1"/>
    <col min="15066" max="15066" width="12.28515625" style="174" customWidth="1"/>
    <col min="15067" max="15067" width="14.140625" style="174" customWidth="1"/>
    <col min="15068" max="15068" width="13" style="174" customWidth="1"/>
    <col min="15069" max="15069" width="13.5703125" style="174" customWidth="1"/>
    <col min="15070" max="15070" width="12.42578125" style="174" customWidth="1"/>
    <col min="15071" max="15071" width="12.5703125" style="174" customWidth="1"/>
    <col min="15072" max="15072" width="11.7109375" style="174" customWidth="1"/>
    <col min="15073" max="15073" width="13.7109375" style="174" customWidth="1"/>
    <col min="15074" max="15074" width="13.28515625" style="174" customWidth="1"/>
    <col min="15075" max="15075" width="13.140625" style="174" customWidth="1"/>
    <col min="15076" max="15076" width="12" style="174" customWidth="1"/>
    <col min="15077" max="15077" width="12.140625" style="174" customWidth="1"/>
    <col min="15078" max="15078" width="12.28515625" style="174" customWidth="1"/>
    <col min="15079" max="15079" width="12.140625" style="174" customWidth="1"/>
    <col min="15080" max="15080" width="12.5703125" style="174" customWidth="1"/>
    <col min="15081" max="15297" width="9.140625" style="174"/>
    <col min="15298" max="15298" width="25.42578125" style="174" customWidth="1"/>
    <col min="15299" max="15299" width="56.28515625" style="174" customWidth="1"/>
    <col min="15300" max="15300" width="14" style="174" customWidth="1"/>
    <col min="15301" max="15302" width="14.5703125" style="174" customWidth="1"/>
    <col min="15303" max="15303" width="14.140625" style="174" customWidth="1"/>
    <col min="15304" max="15304" width="15.140625" style="174" customWidth="1"/>
    <col min="15305" max="15305" width="13.85546875" style="174" customWidth="1"/>
    <col min="15306" max="15307" width="14.7109375" style="174" customWidth="1"/>
    <col min="15308" max="15308" width="12.85546875" style="174" customWidth="1"/>
    <col min="15309" max="15309" width="13.5703125" style="174" customWidth="1"/>
    <col min="15310" max="15310" width="12.7109375" style="174" customWidth="1"/>
    <col min="15311" max="15311" width="13.42578125" style="174" customWidth="1"/>
    <col min="15312" max="15312" width="13.140625" style="174" customWidth="1"/>
    <col min="15313" max="15313" width="14.7109375" style="174" customWidth="1"/>
    <col min="15314" max="15314" width="14.5703125" style="174" customWidth="1"/>
    <col min="15315" max="15315" width="13" style="174" customWidth="1"/>
    <col min="15316" max="15316" width="15" style="174" customWidth="1"/>
    <col min="15317" max="15318" width="12.140625" style="174" customWidth="1"/>
    <col min="15319" max="15319" width="12" style="174" customWidth="1"/>
    <col min="15320" max="15320" width="13.5703125" style="174" customWidth="1"/>
    <col min="15321" max="15321" width="14" style="174" customWidth="1"/>
    <col min="15322" max="15322" width="12.28515625" style="174" customWidth="1"/>
    <col min="15323" max="15323" width="14.140625" style="174" customWidth="1"/>
    <col min="15324" max="15324" width="13" style="174" customWidth="1"/>
    <col min="15325" max="15325" width="13.5703125" style="174" customWidth="1"/>
    <col min="15326" max="15326" width="12.42578125" style="174" customWidth="1"/>
    <col min="15327" max="15327" width="12.5703125" style="174" customWidth="1"/>
    <col min="15328" max="15328" width="11.7109375" style="174" customWidth="1"/>
    <col min="15329" max="15329" width="13.7109375" style="174" customWidth="1"/>
    <col min="15330" max="15330" width="13.28515625" style="174" customWidth="1"/>
    <col min="15331" max="15331" width="13.140625" style="174" customWidth="1"/>
    <col min="15332" max="15332" width="12" style="174" customWidth="1"/>
    <col min="15333" max="15333" width="12.140625" style="174" customWidth="1"/>
    <col min="15334" max="15334" width="12.28515625" style="174" customWidth="1"/>
    <col min="15335" max="15335" width="12.140625" style="174" customWidth="1"/>
    <col min="15336" max="15336" width="12.5703125" style="174" customWidth="1"/>
    <col min="15337" max="15553" width="9.140625" style="174"/>
    <col min="15554" max="15554" width="25.42578125" style="174" customWidth="1"/>
    <col min="15555" max="15555" width="56.28515625" style="174" customWidth="1"/>
    <col min="15556" max="15556" width="14" style="174" customWidth="1"/>
    <col min="15557" max="15558" width="14.5703125" style="174" customWidth="1"/>
    <col min="15559" max="15559" width="14.140625" style="174" customWidth="1"/>
    <col min="15560" max="15560" width="15.140625" style="174" customWidth="1"/>
    <col min="15561" max="15561" width="13.85546875" style="174" customWidth="1"/>
    <col min="15562" max="15563" width="14.7109375" style="174" customWidth="1"/>
    <col min="15564" max="15564" width="12.85546875" style="174" customWidth="1"/>
    <col min="15565" max="15565" width="13.5703125" style="174" customWidth="1"/>
    <col min="15566" max="15566" width="12.7109375" style="174" customWidth="1"/>
    <col min="15567" max="15567" width="13.42578125" style="174" customWidth="1"/>
    <col min="15568" max="15568" width="13.140625" style="174" customWidth="1"/>
    <col min="15569" max="15569" width="14.7109375" style="174" customWidth="1"/>
    <col min="15570" max="15570" width="14.5703125" style="174" customWidth="1"/>
    <col min="15571" max="15571" width="13" style="174" customWidth="1"/>
    <col min="15572" max="15572" width="15" style="174" customWidth="1"/>
    <col min="15573" max="15574" width="12.140625" style="174" customWidth="1"/>
    <col min="15575" max="15575" width="12" style="174" customWidth="1"/>
    <col min="15576" max="15576" width="13.5703125" style="174" customWidth="1"/>
    <col min="15577" max="15577" width="14" style="174" customWidth="1"/>
    <col min="15578" max="15578" width="12.28515625" style="174" customWidth="1"/>
    <col min="15579" max="15579" width="14.140625" style="174" customWidth="1"/>
    <col min="15580" max="15580" width="13" style="174" customWidth="1"/>
    <col min="15581" max="15581" width="13.5703125" style="174" customWidth="1"/>
    <col min="15582" max="15582" width="12.42578125" style="174" customWidth="1"/>
    <col min="15583" max="15583" width="12.5703125" style="174" customWidth="1"/>
    <col min="15584" max="15584" width="11.7109375" style="174" customWidth="1"/>
    <col min="15585" max="15585" width="13.7109375" style="174" customWidth="1"/>
    <col min="15586" max="15586" width="13.28515625" style="174" customWidth="1"/>
    <col min="15587" max="15587" width="13.140625" style="174" customWidth="1"/>
    <col min="15588" max="15588" width="12" style="174" customWidth="1"/>
    <col min="15589" max="15589" width="12.140625" style="174" customWidth="1"/>
    <col min="15590" max="15590" width="12.28515625" style="174" customWidth="1"/>
    <col min="15591" max="15591" width="12.140625" style="174" customWidth="1"/>
    <col min="15592" max="15592" width="12.5703125" style="174" customWidth="1"/>
    <col min="15593" max="15809" width="9.140625" style="174"/>
    <col min="15810" max="15810" width="25.42578125" style="174" customWidth="1"/>
    <col min="15811" max="15811" width="56.28515625" style="174" customWidth="1"/>
    <col min="15812" max="15812" width="14" style="174" customWidth="1"/>
    <col min="15813" max="15814" width="14.5703125" style="174" customWidth="1"/>
    <col min="15815" max="15815" width="14.140625" style="174" customWidth="1"/>
    <col min="15816" max="15816" width="15.140625" style="174" customWidth="1"/>
    <col min="15817" max="15817" width="13.85546875" style="174" customWidth="1"/>
    <col min="15818" max="15819" width="14.7109375" style="174" customWidth="1"/>
    <col min="15820" max="15820" width="12.85546875" style="174" customWidth="1"/>
    <col min="15821" max="15821" width="13.5703125" style="174" customWidth="1"/>
    <col min="15822" max="15822" width="12.7109375" style="174" customWidth="1"/>
    <col min="15823" max="15823" width="13.42578125" style="174" customWidth="1"/>
    <col min="15824" max="15824" width="13.140625" style="174" customWidth="1"/>
    <col min="15825" max="15825" width="14.7109375" style="174" customWidth="1"/>
    <col min="15826" max="15826" width="14.5703125" style="174" customWidth="1"/>
    <col min="15827" max="15827" width="13" style="174" customWidth="1"/>
    <col min="15828" max="15828" width="15" style="174" customWidth="1"/>
    <col min="15829" max="15830" width="12.140625" style="174" customWidth="1"/>
    <col min="15831" max="15831" width="12" style="174" customWidth="1"/>
    <col min="15832" max="15832" width="13.5703125" style="174" customWidth="1"/>
    <col min="15833" max="15833" width="14" style="174" customWidth="1"/>
    <col min="15834" max="15834" width="12.28515625" style="174" customWidth="1"/>
    <col min="15835" max="15835" width="14.140625" style="174" customWidth="1"/>
    <col min="15836" max="15836" width="13" style="174" customWidth="1"/>
    <col min="15837" max="15837" width="13.5703125" style="174" customWidth="1"/>
    <col min="15838" max="15838" width="12.42578125" style="174" customWidth="1"/>
    <col min="15839" max="15839" width="12.5703125" style="174" customWidth="1"/>
    <col min="15840" max="15840" width="11.7109375" style="174" customWidth="1"/>
    <col min="15841" max="15841" width="13.7109375" style="174" customWidth="1"/>
    <col min="15842" max="15842" width="13.28515625" style="174" customWidth="1"/>
    <col min="15843" max="15843" width="13.140625" style="174" customWidth="1"/>
    <col min="15844" max="15844" width="12" style="174" customWidth="1"/>
    <col min="15845" max="15845" width="12.140625" style="174" customWidth="1"/>
    <col min="15846" max="15846" width="12.28515625" style="174" customWidth="1"/>
    <col min="15847" max="15847" width="12.140625" style="174" customWidth="1"/>
    <col min="15848" max="15848" width="12.5703125" style="174" customWidth="1"/>
    <col min="15849" max="16065" width="9.140625" style="174"/>
    <col min="16066" max="16066" width="25.42578125" style="174" customWidth="1"/>
    <col min="16067" max="16067" width="56.28515625" style="174" customWidth="1"/>
    <col min="16068" max="16068" width="14" style="174" customWidth="1"/>
    <col min="16069" max="16070" width="14.5703125" style="174" customWidth="1"/>
    <col min="16071" max="16071" width="14.140625" style="174" customWidth="1"/>
    <col min="16072" max="16072" width="15.140625" style="174" customWidth="1"/>
    <col min="16073" max="16073" width="13.85546875" style="174" customWidth="1"/>
    <col min="16074" max="16075" width="14.7109375" style="174" customWidth="1"/>
    <col min="16076" max="16076" width="12.85546875" style="174" customWidth="1"/>
    <col min="16077" max="16077" width="13.5703125" style="174" customWidth="1"/>
    <col min="16078" max="16078" width="12.7109375" style="174" customWidth="1"/>
    <col min="16079" max="16079" width="13.42578125" style="174" customWidth="1"/>
    <col min="16080" max="16080" width="13.140625" style="174" customWidth="1"/>
    <col min="16081" max="16081" width="14.7109375" style="174" customWidth="1"/>
    <col min="16082" max="16082" width="14.5703125" style="174" customWidth="1"/>
    <col min="16083" max="16083" width="13" style="174" customWidth="1"/>
    <col min="16084" max="16084" width="15" style="174" customWidth="1"/>
    <col min="16085" max="16086" width="12.140625" style="174" customWidth="1"/>
    <col min="16087" max="16087" width="12" style="174" customWidth="1"/>
    <col min="16088" max="16088" width="13.5703125" style="174" customWidth="1"/>
    <col min="16089" max="16089" width="14" style="174" customWidth="1"/>
    <col min="16090" max="16090" width="12.28515625" style="174" customWidth="1"/>
    <col min="16091" max="16091" width="14.140625" style="174" customWidth="1"/>
    <col min="16092" max="16092" width="13" style="174" customWidth="1"/>
    <col min="16093" max="16093" width="13.5703125" style="174" customWidth="1"/>
    <col min="16094" max="16094" width="12.42578125" style="174" customWidth="1"/>
    <col min="16095" max="16095" width="12.5703125" style="174" customWidth="1"/>
    <col min="16096" max="16096" width="11.7109375" style="174" customWidth="1"/>
    <col min="16097" max="16097" width="13.7109375" style="174" customWidth="1"/>
    <col min="16098" max="16098" width="13.28515625" style="174" customWidth="1"/>
    <col min="16099" max="16099" width="13.140625" style="174" customWidth="1"/>
    <col min="16100" max="16100" width="12" style="174" customWidth="1"/>
    <col min="16101" max="16101" width="12.140625" style="174" customWidth="1"/>
    <col min="16102" max="16102" width="12.28515625" style="174" customWidth="1"/>
    <col min="16103" max="16103" width="12.140625" style="174" customWidth="1"/>
    <col min="16104" max="16104" width="12.5703125" style="174" customWidth="1"/>
    <col min="16105" max="16384" width="9.140625" style="174"/>
  </cols>
  <sheetData>
    <row r="1" spans="1:19" s="172" customFormat="1" ht="19.5" customHeight="1" x14ac:dyDescent="0.25">
      <c r="A1" s="173" t="s">
        <v>457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ht="12" customHeight="1" x14ac:dyDescent="0.25">
      <c r="A2" s="174" t="s">
        <v>3</v>
      </c>
      <c r="B2" s="175" t="s">
        <v>3</v>
      </c>
      <c r="C2" s="176"/>
      <c r="D2" s="175"/>
      <c r="E2" s="176"/>
      <c r="F2" s="175"/>
      <c r="G2" s="176"/>
      <c r="H2" s="175"/>
      <c r="I2" s="176"/>
      <c r="J2" s="175"/>
      <c r="K2" s="176"/>
      <c r="L2" s="175"/>
      <c r="M2" s="176"/>
      <c r="N2" s="176"/>
      <c r="O2" s="175"/>
      <c r="P2" s="218"/>
      <c r="Q2" s="218"/>
      <c r="S2" s="176" t="s">
        <v>397</v>
      </c>
    </row>
    <row r="3" spans="1:19" s="182" customFormat="1" ht="36.75" customHeight="1" x14ac:dyDescent="0.25">
      <c r="A3" s="177" t="s">
        <v>4</v>
      </c>
      <c r="B3" s="177" t="s">
        <v>5</v>
      </c>
      <c r="C3" s="217" t="s">
        <v>392</v>
      </c>
      <c r="D3" s="222" t="s">
        <v>447</v>
      </c>
      <c r="E3" s="178" t="s">
        <v>398</v>
      </c>
      <c r="F3" s="179" t="s">
        <v>399</v>
      </c>
      <c r="G3" s="178" t="s">
        <v>400</v>
      </c>
      <c r="H3" s="179" t="s">
        <v>401</v>
      </c>
      <c r="I3" s="180" t="s">
        <v>402</v>
      </c>
      <c r="J3" s="181" t="s">
        <v>403</v>
      </c>
      <c r="K3" s="180" t="s">
        <v>404</v>
      </c>
      <c r="L3" s="181" t="s">
        <v>405</v>
      </c>
      <c r="M3" s="180" t="s">
        <v>406</v>
      </c>
      <c r="N3" s="222" t="s">
        <v>313</v>
      </c>
      <c r="O3" s="222" t="s">
        <v>448</v>
      </c>
      <c r="P3" s="222" t="s">
        <v>449</v>
      </c>
      <c r="Q3" s="223" t="s">
        <v>450</v>
      </c>
      <c r="R3" s="217" t="s">
        <v>455</v>
      </c>
      <c r="S3" s="224" t="s">
        <v>453</v>
      </c>
    </row>
    <row r="4" spans="1:19" s="185" customFormat="1" ht="12.75" customHeight="1" x14ac:dyDescent="0.25">
      <c r="A4" s="183">
        <v>1</v>
      </c>
      <c r="B4" s="183">
        <v>2</v>
      </c>
      <c r="C4" s="180" t="s">
        <v>454</v>
      </c>
      <c r="D4" s="183">
        <v>4</v>
      </c>
      <c r="E4" s="180" t="s">
        <v>407</v>
      </c>
      <c r="F4" s="183"/>
      <c r="G4" s="184"/>
      <c r="H4" s="183"/>
      <c r="I4" s="184"/>
      <c r="J4" s="183"/>
      <c r="K4" s="184"/>
      <c r="L4" s="183"/>
      <c r="M4" s="184"/>
      <c r="N4" s="184">
        <v>5</v>
      </c>
      <c r="O4" s="183">
        <v>6</v>
      </c>
      <c r="P4" s="219">
        <v>7</v>
      </c>
      <c r="Q4" s="219">
        <v>8</v>
      </c>
      <c r="R4" s="183" t="s">
        <v>456</v>
      </c>
      <c r="S4" s="180" t="s">
        <v>320</v>
      </c>
    </row>
    <row r="5" spans="1:19" s="189" customFormat="1" ht="24" customHeight="1" x14ac:dyDescent="0.25">
      <c r="A5" s="186" t="s">
        <v>19</v>
      </c>
      <c r="B5" s="187" t="s">
        <v>325</v>
      </c>
      <c r="C5" s="188">
        <f t="shared" ref="C5" si="0">C6+C12+C18+C26+C29+C42+C53+C63+C49</f>
        <v>67411171.210000008</v>
      </c>
      <c r="D5" s="188">
        <f>D6+D12+D18+D26+D29+D42+D53+D63+D49</f>
        <v>55057800</v>
      </c>
      <c r="E5" s="188">
        <f t="shared" ref="E5:O5" si="1">E6+E12+E18+E26+E29+E42+E53+E63+E49</f>
        <v>0</v>
      </c>
      <c r="F5" s="188">
        <f t="shared" si="1"/>
        <v>55057800</v>
      </c>
      <c r="G5" s="188">
        <f t="shared" si="1"/>
        <v>0</v>
      </c>
      <c r="H5" s="188">
        <f t="shared" si="1"/>
        <v>55057800</v>
      </c>
      <c r="I5" s="188">
        <f t="shared" si="1"/>
        <v>0</v>
      </c>
      <c r="J5" s="188">
        <f t="shared" si="1"/>
        <v>55057800</v>
      </c>
      <c r="K5" s="188">
        <f t="shared" si="1"/>
        <v>0</v>
      </c>
      <c r="L5" s="188">
        <f t="shared" si="1"/>
        <v>55057800</v>
      </c>
      <c r="M5" s="188">
        <f t="shared" si="1"/>
        <v>1393000</v>
      </c>
      <c r="N5" s="188">
        <f t="shared" ref="N5:N8" si="2">O5-D5</f>
        <v>1393000</v>
      </c>
      <c r="O5" s="188">
        <f t="shared" si="1"/>
        <v>56450800</v>
      </c>
      <c r="P5" s="188">
        <f t="shared" ref="P5:Q5" si="3">P6+P12+P18+P26+P29+P42+P53+P63+P49</f>
        <v>56450800</v>
      </c>
      <c r="Q5" s="188">
        <f t="shared" si="3"/>
        <v>59561725.420000017</v>
      </c>
      <c r="R5" s="221">
        <f t="shared" ref="R5:R8" si="4">Q5/P5*100</f>
        <v>105.51086152897749</v>
      </c>
      <c r="S5" s="198">
        <f t="shared" ref="S5:S68" si="5">Q5-C5</f>
        <v>-7849445.7899999917</v>
      </c>
    </row>
    <row r="6" spans="1:19" s="189" customFormat="1" ht="17.25" customHeight="1" x14ac:dyDescent="0.25">
      <c r="A6" s="186" t="s">
        <v>21</v>
      </c>
      <c r="B6" s="190" t="s">
        <v>22</v>
      </c>
      <c r="C6" s="188">
        <f t="shared" ref="C6:Q6" si="6">C7</f>
        <v>37802345.810000002</v>
      </c>
      <c r="D6" s="188">
        <f t="shared" si="6"/>
        <v>38722000</v>
      </c>
      <c r="E6" s="188">
        <f t="shared" si="6"/>
        <v>0</v>
      </c>
      <c r="F6" s="188">
        <f t="shared" si="6"/>
        <v>38722000</v>
      </c>
      <c r="G6" s="188">
        <f t="shared" si="6"/>
        <v>0</v>
      </c>
      <c r="H6" s="188">
        <f t="shared" si="6"/>
        <v>38722000</v>
      </c>
      <c r="I6" s="188">
        <f t="shared" si="6"/>
        <v>0</v>
      </c>
      <c r="J6" s="188">
        <f t="shared" si="6"/>
        <v>38722000</v>
      </c>
      <c r="K6" s="188">
        <f t="shared" si="6"/>
        <v>0</v>
      </c>
      <c r="L6" s="188">
        <f t="shared" si="6"/>
        <v>38722000</v>
      </c>
      <c r="M6" s="188">
        <f t="shared" si="6"/>
        <v>0</v>
      </c>
      <c r="N6" s="193">
        <f t="shared" si="2"/>
        <v>0</v>
      </c>
      <c r="O6" s="188">
        <f t="shared" si="6"/>
        <v>38722000</v>
      </c>
      <c r="P6" s="188">
        <f t="shared" si="6"/>
        <v>38722000</v>
      </c>
      <c r="Q6" s="188">
        <f t="shared" si="6"/>
        <v>40992284.440000005</v>
      </c>
      <c r="R6" s="220">
        <f t="shared" si="4"/>
        <v>105.86303507050256</v>
      </c>
      <c r="S6" s="195">
        <f t="shared" si="5"/>
        <v>3189938.6300000027</v>
      </c>
    </row>
    <row r="7" spans="1:19" s="189" customFormat="1" x14ac:dyDescent="0.25">
      <c r="A7" s="191" t="s">
        <v>23</v>
      </c>
      <c r="B7" s="192" t="s">
        <v>24</v>
      </c>
      <c r="C7" s="193">
        <f t="shared" ref="C7" si="7">C8+C9+C10+C11</f>
        <v>37802345.810000002</v>
      </c>
      <c r="D7" s="193">
        <f t="shared" ref="D7:O7" si="8">D8+D9+D10+D11</f>
        <v>38722000</v>
      </c>
      <c r="E7" s="193">
        <f t="shared" si="8"/>
        <v>0</v>
      </c>
      <c r="F7" s="193">
        <f t="shared" si="8"/>
        <v>38722000</v>
      </c>
      <c r="G7" s="193">
        <f t="shared" si="8"/>
        <v>0</v>
      </c>
      <c r="H7" s="193">
        <f t="shared" si="8"/>
        <v>38722000</v>
      </c>
      <c r="I7" s="193">
        <f t="shared" si="8"/>
        <v>0</v>
      </c>
      <c r="J7" s="193">
        <f t="shared" si="8"/>
        <v>38722000</v>
      </c>
      <c r="K7" s="193">
        <f t="shared" si="8"/>
        <v>0</v>
      </c>
      <c r="L7" s="193">
        <f t="shared" si="8"/>
        <v>38722000</v>
      </c>
      <c r="M7" s="193">
        <f t="shared" si="8"/>
        <v>0</v>
      </c>
      <c r="N7" s="193">
        <f t="shared" si="2"/>
        <v>0</v>
      </c>
      <c r="O7" s="193">
        <f t="shared" si="8"/>
        <v>38722000</v>
      </c>
      <c r="P7" s="193">
        <f t="shared" ref="P7:Q7" si="9">P8+P9+P10+P11</f>
        <v>38722000</v>
      </c>
      <c r="Q7" s="193">
        <f t="shared" si="9"/>
        <v>40992284.440000005</v>
      </c>
      <c r="R7" s="220">
        <f t="shared" si="4"/>
        <v>105.86303507050256</v>
      </c>
      <c r="S7" s="195">
        <f t="shared" si="5"/>
        <v>3189938.6300000027</v>
      </c>
    </row>
    <row r="8" spans="1:19" s="189" customFormat="1" ht="75.75" customHeight="1" x14ac:dyDescent="0.25">
      <c r="A8" s="191" t="s">
        <v>25</v>
      </c>
      <c r="B8" s="194" t="s">
        <v>26</v>
      </c>
      <c r="C8" s="193">
        <v>37368985.090000004</v>
      </c>
      <c r="D8" s="193">
        <v>38192000</v>
      </c>
      <c r="E8" s="193"/>
      <c r="F8" s="195">
        <f t="shared" ref="F8:F81" si="10">D8+E8</f>
        <v>38192000</v>
      </c>
      <c r="G8" s="193"/>
      <c r="H8" s="195">
        <f t="shared" ref="H8:H11" si="11">F8+G8</f>
        <v>38192000</v>
      </c>
      <c r="I8" s="193"/>
      <c r="J8" s="195">
        <f t="shared" ref="J8:J11" si="12">H8+I8</f>
        <v>38192000</v>
      </c>
      <c r="K8" s="193"/>
      <c r="L8" s="195">
        <f t="shared" ref="L8:L11" si="13">J8+K8</f>
        <v>38192000</v>
      </c>
      <c r="M8" s="193">
        <f>-160000</f>
        <v>-160000</v>
      </c>
      <c r="N8" s="193">
        <f t="shared" si="2"/>
        <v>-160000</v>
      </c>
      <c r="O8" s="195">
        <f t="shared" ref="O8:O11" si="14">L8+M8</f>
        <v>38032000</v>
      </c>
      <c r="P8" s="193">
        <v>38032000</v>
      </c>
      <c r="Q8" s="193">
        <v>40277871.18</v>
      </c>
      <c r="R8" s="220">
        <f t="shared" si="4"/>
        <v>105.90521450357593</v>
      </c>
      <c r="S8" s="195">
        <f t="shared" si="5"/>
        <v>2908886.0899999961</v>
      </c>
    </row>
    <row r="9" spans="1:19" s="189" customFormat="1" ht="112.5" customHeight="1" x14ac:dyDescent="0.25">
      <c r="A9" s="191" t="s">
        <v>27</v>
      </c>
      <c r="B9" s="196" t="s">
        <v>28</v>
      </c>
      <c r="C9" s="193">
        <v>226431.11</v>
      </c>
      <c r="D9" s="193">
        <v>200000</v>
      </c>
      <c r="E9" s="193"/>
      <c r="F9" s="195">
        <f t="shared" si="10"/>
        <v>200000</v>
      </c>
      <c r="G9" s="193"/>
      <c r="H9" s="195">
        <f t="shared" si="11"/>
        <v>200000</v>
      </c>
      <c r="I9" s="193"/>
      <c r="J9" s="195">
        <f t="shared" si="12"/>
        <v>200000</v>
      </c>
      <c r="K9" s="193"/>
      <c r="L9" s="195">
        <f t="shared" si="13"/>
        <v>200000</v>
      </c>
      <c r="M9" s="193">
        <v>15000</v>
      </c>
      <c r="N9" s="193">
        <f>O9-D9</f>
        <v>15000</v>
      </c>
      <c r="O9" s="195">
        <f t="shared" si="14"/>
        <v>215000</v>
      </c>
      <c r="P9" s="193">
        <v>215000</v>
      </c>
      <c r="Q9" s="193">
        <v>225113.75</v>
      </c>
      <c r="R9" s="220">
        <f>Q9/P9*100</f>
        <v>104.70406976744187</v>
      </c>
      <c r="S9" s="195">
        <f t="shared" si="5"/>
        <v>-1317.359999999986</v>
      </c>
    </row>
    <row r="10" spans="1:19" s="189" customFormat="1" ht="37.5" customHeight="1" x14ac:dyDescent="0.25">
      <c r="A10" s="191" t="s">
        <v>29</v>
      </c>
      <c r="B10" s="194" t="s">
        <v>30</v>
      </c>
      <c r="C10" s="193">
        <v>186407.9</v>
      </c>
      <c r="D10" s="193">
        <v>300000</v>
      </c>
      <c r="E10" s="193"/>
      <c r="F10" s="195">
        <f t="shared" si="10"/>
        <v>300000</v>
      </c>
      <c r="G10" s="193"/>
      <c r="H10" s="195">
        <f t="shared" si="11"/>
        <v>300000</v>
      </c>
      <c r="I10" s="193"/>
      <c r="J10" s="195">
        <f t="shared" si="12"/>
        <v>300000</v>
      </c>
      <c r="K10" s="193"/>
      <c r="L10" s="195">
        <f t="shared" si="13"/>
        <v>300000</v>
      </c>
      <c r="M10" s="193">
        <v>160000</v>
      </c>
      <c r="N10" s="193">
        <f t="shared" ref="N10:N73" si="15">O10-D10</f>
        <v>160000</v>
      </c>
      <c r="O10" s="195">
        <f t="shared" si="14"/>
        <v>460000</v>
      </c>
      <c r="P10" s="193">
        <v>460000</v>
      </c>
      <c r="Q10" s="193">
        <v>473446.67</v>
      </c>
      <c r="R10" s="220">
        <f t="shared" ref="R10:R73" si="16">Q10/P10*100</f>
        <v>102.92318913043479</v>
      </c>
      <c r="S10" s="195">
        <f t="shared" si="5"/>
        <v>287038.77</v>
      </c>
    </row>
    <row r="11" spans="1:19" s="189" customFormat="1" ht="88.5" customHeight="1" x14ac:dyDescent="0.25">
      <c r="A11" s="191" t="s">
        <v>31</v>
      </c>
      <c r="B11" s="196" t="s">
        <v>32</v>
      </c>
      <c r="C11" s="193">
        <v>20521.71</v>
      </c>
      <c r="D11" s="193">
        <v>30000</v>
      </c>
      <c r="E11" s="193"/>
      <c r="F11" s="195">
        <f t="shared" si="10"/>
        <v>30000</v>
      </c>
      <c r="G11" s="193"/>
      <c r="H11" s="195">
        <f t="shared" si="11"/>
        <v>30000</v>
      </c>
      <c r="I11" s="193"/>
      <c r="J11" s="195">
        <f t="shared" si="12"/>
        <v>30000</v>
      </c>
      <c r="K11" s="193"/>
      <c r="L11" s="195">
        <f t="shared" si="13"/>
        <v>30000</v>
      </c>
      <c r="M11" s="197">
        <v>-15000</v>
      </c>
      <c r="N11" s="193">
        <f t="shared" si="15"/>
        <v>-15000</v>
      </c>
      <c r="O11" s="195">
        <f t="shared" si="14"/>
        <v>15000</v>
      </c>
      <c r="P11" s="193">
        <v>15000</v>
      </c>
      <c r="Q11" s="193">
        <v>15852.84</v>
      </c>
      <c r="R11" s="220">
        <f t="shared" si="16"/>
        <v>105.68560000000001</v>
      </c>
      <c r="S11" s="195">
        <f t="shared" si="5"/>
        <v>-4668.869999999999</v>
      </c>
    </row>
    <row r="12" spans="1:19" s="189" customFormat="1" ht="24.75" customHeight="1" x14ac:dyDescent="0.25">
      <c r="A12" s="186" t="s">
        <v>33</v>
      </c>
      <c r="B12" s="190" t="s">
        <v>326</v>
      </c>
      <c r="C12" s="188">
        <f t="shared" ref="C12:Q12" si="17">C13</f>
        <v>5768497.0300000003</v>
      </c>
      <c r="D12" s="188">
        <f t="shared" si="17"/>
        <v>5899500</v>
      </c>
      <c r="E12" s="188">
        <f t="shared" si="17"/>
        <v>0</v>
      </c>
      <c r="F12" s="188">
        <f t="shared" si="17"/>
        <v>5899500</v>
      </c>
      <c r="G12" s="188">
        <f t="shared" si="17"/>
        <v>0</v>
      </c>
      <c r="H12" s="188">
        <f t="shared" si="17"/>
        <v>5899500</v>
      </c>
      <c r="I12" s="188">
        <f t="shared" si="17"/>
        <v>0</v>
      </c>
      <c r="J12" s="188">
        <f t="shared" si="17"/>
        <v>5899500</v>
      </c>
      <c r="K12" s="188">
        <f t="shared" si="17"/>
        <v>0</v>
      </c>
      <c r="L12" s="188">
        <f t="shared" si="17"/>
        <v>5899500</v>
      </c>
      <c r="M12" s="188">
        <f t="shared" si="17"/>
        <v>0</v>
      </c>
      <c r="N12" s="193">
        <f t="shared" si="15"/>
        <v>0</v>
      </c>
      <c r="O12" s="188">
        <f t="shared" si="17"/>
        <v>5899500</v>
      </c>
      <c r="P12" s="188">
        <f t="shared" si="17"/>
        <v>5899500</v>
      </c>
      <c r="Q12" s="188">
        <f t="shared" si="17"/>
        <v>6196034.71</v>
      </c>
      <c r="R12" s="220">
        <f t="shared" si="16"/>
        <v>105.0264380032206</v>
      </c>
      <c r="S12" s="195">
        <f t="shared" si="5"/>
        <v>427537.6799999997</v>
      </c>
    </row>
    <row r="13" spans="1:19" s="189" customFormat="1" ht="23.25" customHeight="1" x14ac:dyDescent="0.25">
      <c r="A13" s="191" t="s">
        <v>35</v>
      </c>
      <c r="B13" s="196" t="s">
        <v>36</v>
      </c>
      <c r="C13" s="193">
        <f t="shared" ref="C13" si="18">C14+C15+C16+C17</f>
        <v>5768497.0300000003</v>
      </c>
      <c r="D13" s="193">
        <f t="shared" ref="D13:O13" si="19">D14+D15+D16+D17</f>
        <v>5899500</v>
      </c>
      <c r="E13" s="193">
        <f t="shared" si="19"/>
        <v>0</v>
      </c>
      <c r="F13" s="193">
        <f t="shared" si="19"/>
        <v>5899500</v>
      </c>
      <c r="G13" s="193">
        <f t="shared" si="19"/>
        <v>0</v>
      </c>
      <c r="H13" s="193">
        <f t="shared" si="19"/>
        <v>5899500</v>
      </c>
      <c r="I13" s="193">
        <f t="shared" si="19"/>
        <v>0</v>
      </c>
      <c r="J13" s="193">
        <f t="shared" si="19"/>
        <v>5899500</v>
      </c>
      <c r="K13" s="193">
        <f t="shared" si="19"/>
        <v>0</v>
      </c>
      <c r="L13" s="193">
        <f t="shared" si="19"/>
        <v>5899500</v>
      </c>
      <c r="M13" s="193">
        <f t="shared" si="19"/>
        <v>0</v>
      </c>
      <c r="N13" s="193">
        <f t="shared" si="15"/>
        <v>0</v>
      </c>
      <c r="O13" s="193">
        <f t="shared" si="19"/>
        <v>5899500</v>
      </c>
      <c r="P13" s="193">
        <f t="shared" ref="P13:Q13" si="20">P14+P15+P16+P17</f>
        <v>5899500</v>
      </c>
      <c r="Q13" s="193">
        <f t="shared" si="20"/>
        <v>6196034.71</v>
      </c>
      <c r="R13" s="220">
        <f t="shared" si="16"/>
        <v>105.0264380032206</v>
      </c>
      <c r="S13" s="195">
        <f t="shared" si="5"/>
        <v>427537.6799999997</v>
      </c>
    </row>
    <row r="14" spans="1:19" s="189" customFormat="1" ht="75.75" customHeight="1" x14ac:dyDescent="0.25">
      <c r="A14" s="191" t="s">
        <v>37</v>
      </c>
      <c r="B14" s="196" t="s">
        <v>38</v>
      </c>
      <c r="C14" s="193">
        <v>2370271.83</v>
      </c>
      <c r="D14" s="193">
        <v>2433300</v>
      </c>
      <c r="E14" s="193"/>
      <c r="F14" s="195">
        <f t="shared" si="10"/>
        <v>2433300</v>
      </c>
      <c r="G14" s="193"/>
      <c r="H14" s="195">
        <f t="shared" ref="H14:H17" si="21">F14+G14</f>
        <v>2433300</v>
      </c>
      <c r="I14" s="193"/>
      <c r="J14" s="195">
        <f t="shared" ref="J14:J17" si="22">H14+I14</f>
        <v>2433300</v>
      </c>
      <c r="K14" s="193"/>
      <c r="L14" s="195">
        <f t="shared" ref="L14:L17" si="23">J14+K14</f>
        <v>2433300</v>
      </c>
      <c r="M14" s="193"/>
      <c r="N14" s="193">
        <f t="shared" si="15"/>
        <v>0</v>
      </c>
      <c r="O14" s="195">
        <f t="shared" ref="O14:O17" si="24">L14+M14</f>
        <v>2433300</v>
      </c>
      <c r="P14" s="195">
        <f t="shared" ref="P14:P76" si="25">O14</f>
        <v>2433300</v>
      </c>
      <c r="Q14" s="193">
        <v>2760738.22</v>
      </c>
      <c r="R14" s="220">
        <f t="shared" si="16"/>
        <v>113.45654954177455</v>
      </c>
      <c r="S14" s="195">
        <f t="shared" si="5"/>
        <v>390466.39000000013</v>
      </c>
    </row>
    <row r="15" spans="1:19" s="189" customFormat="1" ht="83.25" customHeight="1" x14ac:dyDescent="0.25">
      <c r="A15" s="191" t="s">
        <v>39</v>
      </c>
      <c r="B15" s="196" t="s">
        <v>40</v>
      </c>
      <c r="C15" s="193">
        <v>24062.21</v>
      </c>
      <c r="D15" s="193">
        <v>21900</v>
      </c>
      <c r="E15" s="193"/>
      <c r="F15" s="195">
        <f t="shared" si="10"/>
        <v>21900</v>
      </c>
      <c r="G15" s="193"/>
      <c r="H15" s="195">
        <f t="shared" si="21"/>
        <v>21900</v>
      </c>
      <c r="I15" s="193"/>
      <c r="J15" s="195">
        <f t="shared" si="22"/>
        <v>21900</v>
      </c>
      <c r="K15" s="193"/>
      <c r="L15" s="195">
        <f t="shared" si="23"/>
        <v>21900</v>
      </c>
      <c r="M15" s="193"/>
      <c r="N15" s="193">
        <f t="shared" si="15"/>
        <v>0</v>
      </c>
      <c r="O15" s="195">
        <f t="shared" si="24"/>
        <v>21900</v>
      </c>
      <c r="P15" s="195">
        <f t="shared" si="25"/>
        <v>21900</v>
      </c>
      <c r="Q15" s="193">
        <v>26587.73</v>
      </c>
      <c r="R15" s="220">
        <f t="shared" si="16"/>
        <v>121.4051598173516</v>
      </c>
      <c r="S15" s="195">
        <f t="shared" si="5"/>
        <v>2525.5200000000004</v>
      </c>
    </row>
    <row r="16" spans="1:19" s="189" customFormat="1" ht="77.25" customHeight="1" x14ac:dyDescent="0.25">
      <c r="A16" s="191" t="s">
        <v>41</v>
      </c>
      <c r="B16" s="196" t="s">
        <v>42</v>
      </c>
      <c r="C16" s="193">
        <v>3833228.59</v>
      </c>
      <c r="D16" s="193">
        <v>3795500</v>
      </c>
      <c r="E16" s="193"/>
      <c r="F16" s="195">
        <f t="shared" si="10"/>
        <v>3795500</v>
      </c>
      <c r="G16" s="193"/>
      <c r="H16" s="195">
        <f t="shared" si="21"/>
        <v>3795500</v>
      </c>
      <c r="I16" s="193"/>
      <c r="J16" s="195">
        <f t="shared" si="22"/>
        <v>3795500</v>
      </c>
      <c r="K16" s="193"/>
      <c r="L16" s="195">
        <f t="shared" si="23"/>
        <v>3795500</v>
      </c>
      <c r="M16" s="193"/>
      <c r="N16" s="193">
        <f t="shared" si="15"/>
        <v>0</v>
      </c>
      <c r="O16" s="195">
        <f t="shared" si="24"/>
        <v>3795500</v>
      </c>
      <c r="P16" s="195">
        <f t="shared" si="25"/>
        <v>3795500</v>
      </c>
      <c r="Q16" s="193">
        <v>4027270.73</v>
      </c>
      <c r="R16" s="220">
        <f t="shared" si="16"/>
        <v>106.10646107232249</v>
      </c>
      <c r="S16" s="195">
        <f t="shared" si="5"/>
        <v>194042.14000000013</v>
      </c>
    </row>
    <row r="17" spans="1:19" s="189" customFormat="1" ht="75" customHeight="1" x14ac:dyDescent="0.25">
      <c r="A17" s="191" t="s">
        <v>43</v>
      </c>
      <c r="B17" s="196" t="s">
        <v>44</v>
      </c>
      <c r="C17" s="193">
        <v>-459065.59999999998</v>
      </c>
      <c r="D17" s="193">
        <v>-351200</v>
      </c>
      <c r="E17" s="193"/>
      <c r="F17" s="195">
        <f t="shared" si="10"/>
        <v>-351200</v>
      </c>
      <c r="G17" s="193"/>
      <c r="H17" s="195">
        <f t="shared" si="21"/>
        <v>-351200</v>
      </c>
      <c r="I17" s="193"/>
      <c r="J17" s="195">
        <f t="shared" si="22"/>
        <v>-351200</v>
      </c>
      <c r="K17" s="193"/>
      <c r="L17" s="195">
        <f t="shared" si="23"/>
        <v>-351200</v>
      </c>
      <c r="M17" s="193"/>
      <c r="N17" s="193">
        <f t="shared" si="15"/>
        <v>0</v>
      </c>
      <c r="O17" s="195">
        <f t="shared" si="24"/>
        <v>-351200</v>
      </c>
      <c r="P17" s="195">
        <f t="shared" si="25"/>
        <v>-351200</v>
      </c>
      <c r="Q17" s="193">
        <v>-618561.97</v>
      </c>
      <c r="R17" s="220">
        <f t="shared" si="16"/>
        <v>176.12812357630978</v>
      </c>
      <c r="S17" s="195">
        <f t="shared" si="5"/>
        <v>-159496.37</v>
      </c>
    </row>
    <row r="18" spans="1:19" s="189" customFormat="1" ht="14.25" customHeight="1" x14ac:dyDescent="0.25">
      <c r="A18" s="186" t="s">
        <v>45</v>
      </c>
      <c r="B18" s="190" t="s">
        <v>46</v>
      </c>
      <c r="C18" s="188">
        <f t="shared" ref="C18" si="26" xml:space="preserve"> C19+C22+C24</f>
        <v>6064911.5700000003</v>
      </c>
      <c r="D18" s="188">
        <f xml:space="preserve"> D19+D22+D24</f>
        <v>6434000</v>
      </c>
      <c r="E18" s="188">
        <f t="shared" ref="E18:O18" si="27" xml:space="preserve"> E19+E22+E24</f>
        <v>0</v>
      </c>
      <c r="F18" s="188">
        <f t="shared" si="27"/>
        <v>6434000</v>
      </c>
      <c r="G18" s="188">
        <f t="shared" si="27"/>
        <v>0</v>
      </c>
      <c r="H18" s="188">
        <f t="shared" si="27"/>
        <v>6434000</v>
      </c>
      <c r="I18" s="188">
        <f t="shared" si="27"/>
        <v>0</v>
      </c>
      <c r="J18" s="188">
        <f t="shared" si="27"/>
        <v>6434000</v>
      </c>
      <c r="K18" s="188">
        <f t="shared" si="27"/>
        <v>0</v>
      </c>
      <c r="L18" s="188">
        <f t="shared" si="27"/>
        <v>6434000</v>
      </c>
      <c r="M18" s="188">
        <f t="shared" si="27"/>
        <v>-1660100</v>
      </c>
      <c r="N18" s="193">
        <f t="shared" si="15"/>
        <v>-1660100</v>
      </c>
      <c r="O18" s="188">
        <f t="shared" si="27"/>
        <v>4773900</v>
      </c>
      <c r="P18" s="195">
        <f t="shared" si="25"/>
        <v>4773900</v>
      </c>
      <c r="Q18" s="188">
        <f t="shared" ref="Q18" si="28" xml:space="preserve"> Q19+Q22+Q24</f>
        <v>4930091.18</v>
      </c>
      <c r="R18" s="220">
        <f t="shared" si="16"/>
        <v>103.27177318335113</v>
      </c>
      <c r="S18" s="195">
        <f t="shared" si="5"/>
        <v>-1134820.3900000006</v>
      </c>
    </row>
    <row r="19" spans="1:19" s="189" customFormat="1" ht="25.5" customHeight="1" x14ac:dyDescent="0.25">
      <c r="A19" s="191" t="s">
        <v>47</v>
      </c>
      <c r="B19" s="194" t="s">
        <v>48</v>
      </c>
      <c r="C19" s="193">
        <f t="shared" ref="C19" si="29">C20+C21</f>
        <v>5810580.3100000005</v>
      </c>
      <c r="D19" s="193">
        <f t="shared" ref="D19:O19" si="30">D20+D21</f>
        <v>6189000</v>
      </c>
      <c r="E19" s="193">
        <f t="shared" si="30"/>
        <v>0</v>
      </c>
      <c r="F19" s="193">
        <f t="shared" si="30"/>
        <v>6189000</v>
      </c>
      <c r="G19" s="193">
        <f t="shared" si="30"/>
        <v>0</v>
      </c>
      <c r="H19" s="193">
        <f t="shared" si="30"/>
        <v>6189000</v>
      </c>
      <c r="I19" s="193">
        <f t="shared" si="30"/>
        <v>0</v>
      </c>
      <c r="J19" s="193">
        <f t="shared" si="30"/>
        <v>6189000</v>
      </c>
      <c r="K19" s="193">
        <f t="shared" si="30"/>
        <v>0</v>
      </c>
      <c r="L19" s="193">
        <f t="shared" si="30"/>
        <v>6189000</v>
      </c>
      <c r="M19" s="193">
        <f t="shared" si="30"/>
        <v>-1720100</v>
      </c>
      <c r="N19" s="193">
        <f t="shared" si="15"/>
        <v>-1720100</v>
      </c>
      <c r="O19" s="193">
        <f t="shared" si="30"/>
        <v>4468900</v>
      </c>
      <c r="P19" s="195">
        <f t="shared" si="25"/>
        <v>4468900</v>
      </c>
      <c r="Q19" s="193">
        <f t="shared" ref="Q19" si="31">Q20+Q21</f>
        <v>4616137.0599999996</v>
      </c>
      <c r="R19" s="220">
        <f t="shared" si="16"/>
        <v>103.29470473718362</v>
      </c>
      <c r="S19" s="195">
        <f t="shared" si="5"/>
        <v>-1194443.2500000009</v>
      </c>
    </row>
    <row r="20" spans="1:19" s="189" customFormat="1" ht="27" customHeight="1" x14ac:dyDescent="0.25">
      <c r="A20" s="191" t="s">
        <v>49</v>
      </c>
      <c r="B20" s="194" t="s">
        <v>48</v>
      </c>
      <c r="C20" s="193">
        <v>5810572.9500000002</v>
      </c>
      <c r="D20" s="193">
        <v>6189000</v>
      </c>
      <c r="E20" s="193"/>
      <c r="F20" s="195">
        <f t="shared" si="10"/>
        <v>6189000</v>
      </c>
      <c r="G20" s="193"/>
      <c r="H20" s="195">
        <f t="shared" ref="H20:H21" si="32">F20+G20</f>
        <v>6189000</v>
      </c>
      <c r="I20" s="193"/>
      <c r="J20" s="195">
        <f t="shared" ref="J20:J21" si="33">H20+I20</f>
        <v>6189000</v>
      </c>
      <c r="K20" s="193"/>
      <c r="L20" s="195">
        <f t="shared" ref="L20:L21" si="34">J20+K20</f>
        <v>6189000</v>
      </c>
      <c r="M20" s="193">
        <v>-1720220</v>
      </c>
      <c r="N20" s="193">
        <f t="shared" si="15"/>
        <v>-1720220</v>
      </c>
      <c r="O20" s="195">
        <f t="shared" ref="O20:O21" si="35">L20+M20</f>
        <v>4468780</v>
      </c>
      <c r="P20" s="195">
        <f t="shared" si="25"/>
        <v>4468780</v>
      </c>
      <c r="Q20" s="193">
        <v>4616016.5</v>
      </c>
      <c r="R20" s="220">
        <f t="shared" si="16"/>
        <v>103.29478067839544</v>
      </c>
      <c r="S20" s="195">
        <f t="shared" si="5"/>
        <v>-1194556.4500000002</v>
      </c>
    </row>
    <row r="21" spans="1:19" s="189" customFormat="1" ht="35.25" customHeight="1" x14ac:dyDescent="0.25">
      <c r="A21" s="191" t="s">
        <v>50</v>
      </c>
      <c r="B21" s="194" t="s">
        <v>51</v>
      </c>
      <c r="C21" s="193">
        <v>7.36</v>
      </c>
      <c r="D21" s="193"/>
      <c r="E21" s="193"/>
      <c r="F21" s="195">
        <f t="shared" si="10"/>
        <v>0</v>
      </c>
      <c r="G21" s="193"/>
      <c r="H21" s="195">
        <f t="shared" si="32"/>
        <v>0</v>
      </c>
      <c r="I21" s="193"/>
      <c r="J21" s="195">
        <f t="shared" si="33"/>
        <v>0</v>
      </c>
      <c r="K21" s="193"/>
      <c r="L21" s="195">
        <f t="shared" si="34"/>
        <v>0</v>
      </c>
      <c r="M21" s="193">
        <v>120</v>
      </c>
      <c r="N21" s="193">
        <f t="shared" si="15"/>
        <v>120</v>
      </c>
      <c r="O21" s="195">
        <f t="shared" si="35"/>
        <v>120</v>
      </c>
      <c r="P21" s="195">
        <f t="shared" si="25"/>
        <v>120</v>
      </c>
      <c r="Q21" s="193">
        <v>120.56</v>
      </c>
      <c r="R21" s="220">
        <f t="shared" si="16"/>
        <v>100.46666666666665</v>
      </c>
      <c r="S21" s="195">
        <f t="shared" si="5"/>
        <v>113.2</v>
      </c>
    </row>
    <row r="22" spans="1:19" s="189" customFormat="1" ht="13.5" customHeight="1" x14ac:dyDescent="0.25">
      <c r="A22" s="191" t="s">
        <v>52</v>
      </c>
      <c r="B22" s="194" t="s">
        <v>53</v>
      </c>
      <c r="C22" s="193">
        <f t="shared" ref="C22:Q22" si="36">C23</f>
        <v>86057.26</v>
      </c>
      <c r="D22" s="193">
        <f>D23</f>
        <v>70000</v>
      </c>
      <c r="E22" s="193">
        <f t="shared" si="36"/>
        <v>0</v>
      </c>
      <c r="F22" s="193">
        <f t="shared" si="36"/>
        <v>70000</v>
      </c>
      <c r="G22" s="193">
        <f t="shared" si="36"/>
        <v>0</v>
      </c>
      <c r="H22" s="193">
        <f t="shared" si="36"/>
        <v>70000</v>
      </c>
      <c r="I22" s="193">
        <f t="shared" si="36"/>
        <v>0</v>
      </c>
      <c r="J22" s="193">
        <f t="shared" si="36"/>
        <v>70000</v>
      </c>
      <c r="K22" s="193">
        <f t="shared" si="36"/>
        <v>0</v>
      </c>
      <c r="L22" s="193">
        <f t="shared" si="36"/>
        <v>70000</v>
      </c>
      <c r="M22" s="193">
        <f t="shared" si="36"/>
        <v>60000</v>
      </c>
      <c r="N22" s="193">
        <f t="shared" si="15"/>
        <v>60000</v>
      </c>
      <c r="O22" s="193">
        <f t="shared" si="36"/>
        <v>130000</v>
      </c>
      <c r="P22" s="195">
        <f t="shared" si="25"/>
        <v>130000</v>
      </c>
      <c r="Q22" s="193">
        <f t="shared" si="36"/>
        <v>131854.12</v>
      </c>
      <c r="R22" s="220">
        <f t="shared" si="16"/>
        <v>101.42624615384615</v>
      </c>
      <c r="S22" s="195">
        <f t="shared" si="5"/>
        <v>45796.86</v>
      </c>
    </row>
    <row r="23" spans="1:19" s="189" customFormat="1" ht="15" customHeight="1" x14ac:dyDescent="0.25">
      <c r="A23" s="191" t="s">
        <v>54</v>
      </c>
      <c r="B23" s="194" t="s">
        <v>53</v>
      </c>
      <c r="C23" s="193">
        <v>86057.26</v>
      </c>
      <c r="D23" s="193">
        <v>70000</v>
      </c>
      <c r="E23" s="193"/>
      <c r="F23" s="195">
        <f t="shared" si="10"/>
        <v>70000</v>
      </c>
      <c r="G23" s="193"/>
      <c r="H23" s="195">
        <f t="shared" ref="H23" si="37">F23+G23</f>
        <v>70000</v>
      </c>
      <c r="I23" s="193"/>
      <c r="J23" s="195">
        <f t="shared" ref="J23" si="38">H23+I23</f>
        <v>70000</v>
      </c>
      <c r="K23" s="193"/>
      <c r="L23" s="195">
        <f t="shared" ref="L23" si="39">J23+K23</f>
        <v>70000</v>
      </c>
      <c r="M23" s="193">
        <v>60000</v>
      </c>
      <c r="N23" s="193">
        <f t="shared" si="15"/>
        <v>60000</v>
      </c>
      <c r="O23" s="195">
        <f t="shared" ref="O23" si="40">L23+M23</f>
        <v>130000</v>
      </c>
      <c r="P23" s="195">
        <f t="shared" si="25"/>
        <v>130000</v>
      </c>
      <c r="Q23" s="193">
        <v>131854.12</v>
      </c>
      <c r="R23" s="220">
        <f t="shared" si="16"/>
        <v>101.42624615384615</v>
      </c>
      <c r="S23" s="195">
        <f t="shared" si="5"/>
        <v>45796.86</v>
      </c>
    </row>
    <row r="24" spans="1:19" s="189" customFormat="1" ht="24.75" customHeight="1" x14ac:dyDescent="0.25">
      <c r="A24" s="191" t="s">
        <v>57</v>
      </c>
      <c r="B24" s="194" t="s">
        <v>58</v>
      </c>
      <c r="C24" s="193">
        <f t="shared" ref="C24:Q24" si="41">C25</f>
        <v>168274</v>
      </c>
      <c r="D24" s="193">
        <f t="shared" si="41"/>
        <v>175000</v>
      </c>
      <c r="E24" s="193">
        <f t="shared" si="41"/>
        <v>0</v>
      </c>
      <c r="F24" s="193">
        <f t="shared" si="41"/>
        <v>175000</v>
      </c>
      <c r="G24" s="193">
        <f t="shared" si="41"/>
        <v>0</v>
      </c>
      <c r="H24" s="193">
        <f t="shared" si="41"/>
        <v>175000</v>
      </c>
      <c r="I24" s="193">
        <f t="shared" si="41"/>
        <v>0</v>
      </c>
      <c r="J24" s="193">
        <f t="shared" si="41"/>
        <v>175000</v>
      </c>
      <c r="K24" s="193">
        <f t="shared" si="41"/>
        <v>0</v>
      </c>
      <c r="L24" s="193">
        <f t="shared" si="41"/>
        <v>175000</v>
      </c>
      <c r="M24" s="193">
        <f t="shared" si="41"/>
        <v>0</v>
      </c>
      <c r="N24" s="193">
        <f t="shared" si="15"/>
        <v>0</v>
      </c>
      <c r="O24" s="193">
        <f t="shared" si="41"/>
        <v>175000</v>
      </c>
      <c r="P24" s="195">
        <f t="shared" si="25"/>
        <v>175000</v>
      </c>
      <c r="Q24" s="193">
        <f t="shared" si="41"/>
        <v>182100</v>
      </c>
      <c r="R24" s="220">
        <f t="shared" si="16"/>
        <v>104.05714285714285</v>
      </c>
      <c r="S24" s="195">
        <f t="shared" si="5"/>
        <v>13826</v>
      </c>
    </row>
    <row r="25" spans="1:19" s="189" customFormat="1" ht="38.25" customHeight="1" x14ac:dyDescent="0.25">
      <c r="A25" s="191" t="s">
        <v>59</v>
      </c>
      <c r="B25" s="194" t="s">
        <v>60</v>
      </c>
      <c r="C25" s="193">
        <v>168274</v>
      </c>
      <c r="D25" s="193">
        <v>175000</v>
      </c>
      <c r="E25" s="193"/>
      <c r="F25" s="195">
        <f t="shared" si="10"/>
        <v>175000</v>
      </c>
      <c r="G25" s="193"/>
      <c r="H25" s="195">
        <f t="shared" ref="H25" si="42">F25+G25</f>
        <v>175000</v>
      </c>
      <c r="I25" s="193"/>
      <c r="J25" s="195">
        <f t="shared" ref="J25" si="43">H25+I25</f>
        <v>175000</v>
      </c>
      <c r="K25" s="193"/>
      <c r="L25" s="195">
        <f t="shared" ref="L25" si="44">J25+K25</f>
        <v>175000</v>
      </c>
      <c r="M25" s="193"/>
      <c r="N25" s="193">
        <f t="shared" si="15"/>
        <v>0</v>
      </c>
      <c r="O25" s="195">
        <f t="shared" ref="O25" si="45">L25+M25</f>
        <v>175000</v>
      </c>
      <c r="P25" s="195">
        <f t="shared" si="25"/>
        <v>175000</v>
      </c>
      <c r="Q25" s="193">
        <v>182100</v>
      </c>
      <c r="R25" s="220">
        <f t="shared" si="16"/>
        <v>104.05714285714285</v>
      </c>
      <c r="S25" s="195">
        <f t="shared" si="5"/>
        <v>13826</v>
      </c>
    </row>
    <row r="26" spans="1:19" s="189" customFormat="1" ht="14.25" customHeight="1" x14ac:dyDescent="0.25">
      <c r="A26" s="186" t="s">
        <v>61</v>
      </c>
      <c r="B26" s="190" t="s">
        <v>62</v>
      </c>
      <c r="C26" s="188">
        <f t="shared" ref="C26:Q26" si="46">C27</f>
        <v>941202.21</v>
      </c>
      <c r="D26" s="188">
        <f>D27</f>
        <v>850000</v>
      </c>
      <c r="E26" s="188">
        <f t="shared" si="46"/>
        <v>0</v>
      </c>
      <c r="F26" s="188">
        <f t="shared" si="46"/>
        <v>850000</v>
      </c>
      <c r="G26" s="188">
        <f t="shared" si="46"/>
        <v>0</v>
      </c>
      <c r="H26" s="188">
        <f t="shared" si="46"/>
        <v>850000</v>
      </c>
      <c r="I26" s="188">
        <f t="shared" si="46"/>
        <v>0</v>
      </c>
      <c r="J26" s="188">
        <f t="shared" si="46"/>
        <v>850000</v>
      </c>
      <c r="K26" s="188">
        <f t="shared" si="46"/>
        <v>0</v>
      </c>
      <c r="L26" s="188">
        <f t="shared" si="46"/>
        <v>850000</v>
      </c>
      <c r="M26" s="188">
        <f t="shared" si="46"/>
        <v>350000</v>
      </c>
      <c r="N26" s="188">
        <f t="shared" si="15"/>
        <v>350000</v>
      </c>
      <c r="O26" s="188">
        <f t="shared" si="46"/>
        <v>1200000</v>
      </c>
      <c r="P26" s="198">
        <f t="shared" si="25"/>
        <v>1200000</v>
      </c>
      <c r="Q26" s="188">
        <f t="shared" si="46"/>
        <v>1269524.17</v>
      </c>
      <c r="R26" s="220">
        <f t="shared" si="16"/>
        <v>105.79368083333334</v>
      </c>
      <c r="S26" s="195">
        <f t="shared" si="5"/>
        <v>328321.95999999996</v>
      </c>
    </row>
    <row r="27" spans="1:19" s="189" customFormat="1" ht="27.75" customHeight="1" x14ac:dyDescent="0.25">
      <c r="A27" s="191" t="s">
        <v>63</v>
      </c>
      <c r="B27" s="194" t="s">
        <v>64</v>
      </c>
      <c r="C27" s="193">
        <f t="shared" ref="C27:Q27" si="47">C28</f>
        <v>941202.21</v>
      </c>
      <c r="D27" s="193">
        <f t="shared" si="47"/>
        <v>850000</v>
      </c>
      <c r="E27" s="193">
        <f t="shared" si="47"/>
        <v>0</v>
      </c>
      <c r="F27" s="193">
        <f t="shared" si="47"/>
        <v>850000</v>
      </c>
      <c r="G27" s="193">
        <f t="shared" si="47"/>
        <v>0</v>
      </c>
      <c r="H27" s="193">
        <f t="shared" si="47"/>
        <v>850000</v>
      </c>
      <c r="I27" s="193">
        <f t="shared" si="47"/>
        <v>0</v>
      </c>
      <c r="J27" s="193">
        <f t="shared" si="47"/>
        <v>850000</v>
      </c>
      <c r="K27" s="193">
        <f t="shared" si="47"/>
        <v>0</v>
      </c>
      <c r="L27" s="193">
        <f t="shared" si="47"/>
        <v>850000</v>
      </c>
      <c r="M27" s="193">
        <f t="shared" si="47"/>
        <v>350000</v>
      </c>
      <c r="N27" s="193">
        <f t="shared" si="15"/>
        <v>350000</v>
      </c>
      <c r="O27" s="193">
        <f t="shared" si="47"/>
        <v>1200000</v>
      </c>
      <c r="P27" s="195">
        <f t="shared" si="25"/>
        <v>1200000</v>
      </c>
      <c r="Q27" s="193">
        <f t="shared" si="47"/>
        <v>1269524.17</v>
      </c>
      <c r="R27" s="220">
        <f t="shared" si="16"/>
        <v>105.79368083333334</v>
      </c>
      <c r="S27" s="195">
        <f t="shared" si="5"/>
        <v>328321.95999999996</v>
      </c>
    </row>
    <row r="28" spans="1:19" s="189" customFormat="1" ht="60" customHeight="1" x14ac:dyDescent="0.25">
      <c r="A28" s="191" t="s">
        <v>65</v>
      </c>
      <c r="B28" s="194" t="s">
        <v>66</v>
      </c>
      <c r="C28" s="193">
        <v>941202.21</v>
      </c>
      <c r="D28" s="193">
        <v>850000</v>
      </c>
      <c r="E28" s="193"/>
      <c r="F28" s="195">
        <f t="shared" si="10"/>
        <v>850000</v>
      </c>
      <c r="G28" s="193"/>
      <c r="H28" s="195">
        <f t="shared" ref="H28" si="48">F28+G28</f>
        <v>850000</v>
      </c>
      <c r="I28" s="193"/>
      <c r="J28" s="195">
        <f t="shared" ref="J28" si="49">H28+I28</f>
        <v>850000</v>
      </c>
      <c r="K28" s="193"/>
      <c r="L28" s="195">
        <f t="shared" ref="L28" si="50">J28+K28</f>
        <v>850000</v>
      </c>
      <c r="M28" s="193">
        <v>350000</v>
      </c>
      <c r="N28" s="193">
        <f t="shared" si="15"/>
        <v>350000</v>
      </c>
      <c r="O28" s="195">
        <f t="shared" ref="O28" si="51">L28+M28</f>
        <v>1200000</v>
      </c>
      <c r="P28" s="195">
        <f t="shared" si="25"/>
        <v>1200000</v>
      </c>
      <c r="Q28" s="193">
        <v>1269524.17</v>
      </c>
      <c r="R28" s="220">
        <f t="shared" si="16"/>
        <v>105.79368083333334</v>
      </c>
      <c r="S28" s="195">
        <f t="shared" si="5"/>
        <v>328321.95999999996</v>
      </c>
    </row>
    <row r="29" spans="1:19" s="189" customFormat="1" ht="39.75" customHeight="1" x14ac:dyDescent="0.25">
      <c r="A29" s="186" t="s">
        <v>78</v>
      </c>
      <c r="B29" s="190" t="s">
        <v>79</v>
      </c>
      <c r="C29" s="198">
        <f t="shared" ref="C29" si="52">C30+C36+C39</f>
        <v>2171672.63</v>
      </c>
      <c r="D29" s="198">
        <f>D30+D36+D39</f>
        <v>1513900</v>
      </c>
      <c r="E29" s="198">
        <f t="shared" ref="E29:O29" si="53">E30+E36+E39</f>
        <v>0</v>
      </c>
      <c r="F29" s="198">
        <f t="shared" si="53"/>
        <v>1513900</v>
      </c>
      <c r="G29" s="198">
        <f t="shared" si="53"/>
        <v>0</v>
      </c>
      <c r="H29" s="198">
        <f t="shared" si="53"/>
        <v>1513900</v>
      </c>
      <c r="I29" s="198">
        <f t="shared" si="53"/>
        <v>0</v>
      </c>
      <c r="J29" s="198">
        <f t="shared" si="53"/>
        <v>1513900</v>
      </c>
      <c r="K29" s="198">
        <f t="shared" si="53"/>
        <v>0</v>
      </c>
      <c r="L29" s="198">
        <f t="shared" si="53"/>
        <v>1513900</v>
      </c>
      <c r="M29" s="198">
        <f t="shared" si="53"/>
        <v>591600</v>
      </c>
      <c r="N29" s="188">
        <f t="shared" si="15"/>
        <v>591600</v>
      </c>
      <c r="O29" s="198">
        <f t="shared" si="53"/>
        <v>2105500</v>
      </c>
      <c r="P29" s="198">
        <f t="shared" si="25"/>
        <v>2105500</v>
      </c>
      <c r="Q29" s="198">
        <f t="shared" ref="Q29" si="54">Q30+Q36+Q39</f>
        <v>2287119.71</v>
      </c>
      <c r="R29" s="220">
        <f t="shared" si="16"/>
        <v>108.62596580384707</v>
      </c>
      <c r="S29" s="195">
        <f t="shared" si="5"/>
        <v>115447.08000000007</v>
      </c>
    </row>
    <row r="30" spans="1:19" s="189" customFormat="1" ht="83.25" customHeight="1" x14ac:dyDescent="0.25">
      <c r="A30" s="191" t="s">
        <v>80</v>
      </c>
      <c r="B30" s="196" t="s">
        <v>81</v>
      </c>
      <c r="C30" s="195">
        <f t="shared" ref="C30" si="55">C31+C34</f>
        <v>2029422.63</v>
      </c>
      <c r="D30" s="195">
        <f>D31+D34</f>
        <v>1381400</v>
      </c>
      <c r="E30" s="195">
        <f t="shared" ref="E30:O30" si="56">E31+E34</f>
        <v>0</v>
      </c>
      <c r="F30" s="195">
        <f t="shared" si="56"/>
        <v>1381400</v>
      </c>
      <c r="G30" s="195">
        <f t="shared" si="56"/>
        <v>0</v>
      </c>
      <c r="H30" s="195">
        <f t="shared" si="56"/>
        <v>1381400</v>
      </c>
      <c r="I30" s="195">
        <f t="shared" si="56"/>
        <v>0</v>
      </c>
      <c r="J30" s="195">
        <f t="shared" si="56"/>
        <v>1381400</v>
      </c>
      <c r="K30" s="195">
        <f t="shared" si="56"/>
        <v>0</v>
      </c>
      <c r="L30" s="195">
        <f t="shared" si="56"/>
        <v>1381400</v>
      </c>
      <c r="M30" s="195">
        <f t="shared" si="56"/>
        <v>585600</v>
      </c>
      <c r="N30" s="193">
        <f t="shared" si="15"/>
        <v>585600</v>
      </c>
      <c r="O30" s="195">
        <f t="shared" si="56"/>
        <v>1967000</v>
      </c>
      <c r="P30" s="195">
        <f t="shared" si="25"/>
        <v>1967000</v>
      </c>
      <c r="Q30" s="195">
        <f>Q31+Q34</f>
        <v>2148475.71</v>
      </c>
      <c r="R30" s="220">
        <f t="shared" si="16"/>
        <v>109.22601474326386</v>
      </c>
      <c r="S30" s="195">
        <f t="shared" si="5"/>
        <v>119053.08000000007</v>
      </c>
    </row>
    <row r="31" spans="1:19" s="189" customFormat="1" ht="63" customHeight="1" x14ac:dyDescent="0.25">
      <c r="A31" s="191" t="s">
        <v>82</v>
      </c>
      <c r="B31" s="194" t="s">
        <v>83</v>
      </c>
      <c r="C31" s="193">
        <f t="shared" ref="C31" si="57">C32+C33</f>
        <v>1034971.44</v>
      </c>
      <c r="D31" s="193">
        <f>D32+D33</f>
        <v>1052000</v>
      </c>
      <c r="E31" s="193">
        <f t="shared" ref="E31:P31" si="58">E32+E33</f>
        <v>0</v>
      </c>
      <c r="F31" s="193">
        <f t="shared" si="58"/>
        <v>1052000</v>
      </c>
      <c r="G31" s="193">
        <f t="shared" si="58"/>
        <v>0</v>
      </c>
      <c r="H31" s="193">
        <f t="shared" si="58"/>
        <v>1052000</v>
      </c>
      <c r="I31" s="193">
        <f t="shared" si="58"/>
        <v>0</v>
      </c>
      <c r="J31" s="193">
        <f t="shared" si="58"/>
        <v>1052000</v>
      </c>
      <c r="K31" s="193">
        <f t="shared" si="58"/>
        <v>0</v>
      </c>
      <c r="L31" s="193">
        <f t="shared" si="58"/>
        <v>1052000</v>
      </c>
      <c r="M31" s="193">
        <f t="shared" si="58"/>
        <v>0</v>
      </c>
      <c r="N31" s="193">
        <f t="shared" si="15"/>
        <v>0</v>
      </c>
      <c r="O31" s="193">
        <f t="shared" si="58"/>
        <v>1052000</v>
      </c>
      <c r="P31" s="193">
        <f t="shared" si="58"/>
        <v>1052000</v>
      </c>
      <c r="Q31" s="193">
        <f>Q32+Q33</f>
        <v>1073415.94</v>
      </c>
      <c r="R31" s="220">
        <f t="shared" si="16"/>
        <v>102.03573574144487</v>
      </c>
      <c r="S31" s="195">
        <f t="shared" si="5"/>
        <v>38444.5</v>
      </c>
    </row>
    <row r="32" spans="1:19" s="189" customFormat="1" ht="88.5" customHeight="1" x14ac:dyDescent="0.25">
      <c r="A32" s="191" t="s">
        <v>327</v>
      </c>
      <c r="B32" s="196" t="s">
        <v>328</v>
      </c>
      <c r="C32" s="193">
        <v>521929.84</v>
      </c>
      <c r="D32" s="193">
        <v>515000</v>
      </c>
      <c r="E32" s="193"/>
      <c r="F32" s="195">
        <f t="shared" si="10"/>
        <v>515000</v>
      </c>
      <c r="G32" s="193"/>
      <c r="H32" s="195">
        <f t="shared" ref="H32:H33" si="59">F32+G32</f>
        <v>515000</v>
      </c>
      <c r="I32" s="193"/>
      <c r="J32" s="195">
        <f t="shared" ref="J32:J33" si="60">H32+I32</f>
        <v>515000</v>
      </c>
      <c r="K32" s="193"/>
      <c r="L32" s="195">
        <f t="shared" ref="L32:L33" si="61">J32+K32</f>
        <v>515000</v>
      </c>
      <c r="M32" s="193"/>
      <c r="N32" s="193">
        <f t="shared" si="15"/>
        <v>0</v>
      </c>
      <c r="O32" s="195">
        <f t="shared" ref="O32:O33" si="62">L32+M32</f>
        <v>515000</v>
      </c>
      <c r="P32" s="195">
        <f t="shared" si="25"/>
        <v>515000</v>
      </c>
      <c r="Q32" s="193">
        <v>530250.56999999995</v>
      </c>
      <c r="R32" s="220">
        <f t="shared" si="16"/>
        <v>102.96127572815533</v>
      </c>
      <c r="S32" s="195">
        <f t="shared" si="5"/>
        <v>8320.7299999999232</v>
      </c>
    </row>
    <row r="33" spans="1:19" s="189" customFormat="1" ht="72.75" customHeight="1" x14ac:dyDescent="0.25">
      <c r="A33" s="191" t="s">
        <v>86</v>
      </c>
      <c r="B33" s="196" t="s">
        <v>87</v>
      </c>
      <c r="C33" s="193">
        <v>513041.6</v>
      </c>
      <c r="D33" s="193">
        <v>537000</v>
      </c>
      <c r="E33" s="193"/>
      <c r="F33" s="195">
        <f t="shared" si="10"/>
        <v>537000</v>
      </c>
      <c r="G33" s="193"/>
      <c r="H33" s="195">
        <f t="shared" si="59"/>
        <v>537000</v>
      </c>
      <c r="I33" s="193"/>
      <c r="J33" s="195">
        <f t="shared" si="60"/>
        <v>537000</v>
      </c>
      <c r="K33" s="193"/>
      <c r="L33" s="195">
        <f t="shared" si="61"/>
        <v>537000</v>
      </c>
      <c r="M33" s="193"/>
      <c r="N33" s="193">
        <f t="shared" si="15"/>
        <v>0</v>
      </c>
      <c r="O33" s="195">
        <f t="shared" si="62"/>
        <v>537000</v>
      </c>
      <c r="P33" s="195">
        <f t="shared" si="25"/>
        <v>537000</v>
      </c>
      <c r="Q33" s="193">
        <v>543165.37</v>
      </c>
      <c r="R33" s="220">
        <f t="shared" si="16"/>
        <v>101.14811359404096</v>
      </c>
      <c r="S33" s="195">
        <f t="shared" si="5"/>
        <v>30123.770000000019</v>
      </c>
    </row>
    <row r="34" spans="1:19" s="189" customFormat="1" ht="73.5" customHeight="1" x14ac:dyDescent="0.25">
      <c r="A34" s="191" t="s">
        <v>88</v>
      </c>
      <c r="B34" s="196" t="s">
        <v>89</v>
      </c>
      <c r="C34" s="195">
        <f t="shared" ref="C34:Q34" si="63">C35</f>
        <v>994451.19</v>
      </c>
      <c r="D34" s="195">
        <f>D35</f>
        <v>329400</v>
      </c>
      <c r="E34" s="195">
        <f t="shared" si="63"/>
        <v>0</v>
      </c>
      <c r="F34" s="195">
        <f t="shared" si="63"/>
        <v>329400</v>
      </c>
      <c r="G34" s="195">
        <f t="shared" si="63"/>
        <v>0</v>
      </c>
      <c r="H34" s="195">
        <f t="shared" si="63"/>
        <v>329400</v>
      </c>
      <c r="I34" s="195">
        <f t="shared" si="63"/>
        <v>0</v>
      </c>
      <c r="J34" s="195">
        <f t="shared" si="63"/>
        <v>329400</v>
      </c>
      <c r="K34" s="195">
        <f t="shared" si="63"/>
        <v>0</v>
      </c>
      <c r="L34" s="195">
        <f t="shared" si="63"/>
        <v>329400</v>
      </c>
      <c r="M34" s="195">
        <f t="shared" si="63"/>
        <v>585600</v>
      </c>
      <c r="N34" s="193">
        <f t="shared" si="15"/>
        <v>585600</v>
      </c>
      <c r="O34" s="195">
        <f t="shared" si="63"/>
        <v>915000</v>
      </c>
      <c r="P34" s="195">
        <f t="shared" si="25"/>
        <v>915000</v>
      </c>
      <c r="Q34" s="195">
        <f t="shared" si="63"/>
        <v>1075059.77</v>
      </c>
      <c r="R34" s="220">
        <f t="shared" si="16"/>
        <v>117.49287103825137</v>
      </c>
      <c r="S34" s="195">
        <f t="shared" si="5"/>
        <v>80608.580000000075</v>
      </c>
    </row>
    <row r="35" spans="1:19" s="189" customFormat="1" ht="64.5" customHeight="1" x14ac:dyDescent="0.25">
      <c r="A35" s="191" t="s">
        <v>90</v>
      </c>
      <c r="B35" s="194" t="s">
        <v>329</v>
      </c>
      <c r="C35" s="193">
        <v>994451.19</v>
      </c>
      <c r="D35" s="193">
        <v>329400</v>
      </c>
      <c r="E35" s="193"/>
      <c r="F35" s="195">
        <f t="shared" si="10"/>
        <v>329400</v>
      </c>
      <c r="G35" s="193"/>
      <c r="H35" s="195">
        <f t="shared" ref="H35" si="64">F35+G35</f>
        <v>329400</v>
      </c>
      <c r="I35" s="193"/>
      <c r="J35" s="195">
        <f t="shared" ref="J35" si="65">H35+I35</f>
        <v>329400</v>
      </c>
      <c r="K35" s="193"/>
      <c r="L35" s="195">
        <f t="shared" ref="L35" si="66">J35+K35</f>
        <v>329400</v>
      </c>
      <c r="M35" s="193">
        <v>585600</v>
      </c>
      <c r="N35" s="193">
        <f t="shared" si="15"/>
        <v>585600</v>
      </c>
      <c r="O35" s="195">
        <f t="shared" ref="O35" si="67">L35+M35</f>
        <v>915000</v>
      </c>
      <c r="P35" s="195">
        <f t="shared" si="25"/>
        <v>915000</v>
      </c>
      <c r="Q35" s="193">
        <v>1075059.77</v>
      </c>
      <c r="R35" s="220">
        <f t="shared" si="16"/>
        <v>117.49287103825137</v>
      </c>
      <c r="S35" s="195">
        <f t="shared" si="5"/>
        <v>80608.580000000075</v>
      </c>
    </row>
    <row r="36" spans="1:19" s="189" customFormat="1" ht="26.25" customHeight="1" x14ac:dyDescent="0.25">
      <c r="A36" s="191" t="s">
        <v>91</v>
      </c>
      <c r="B36" s="194" t="s">
        <v>92</v>
      </c>
      <c r="C36" s="193">
        <f t="shared" ref="C36:Q36" si="68">C37</f>
        <v>12250</v>
      </c>
      <c r="D36" s="193">
        <f>D37</f>
        <v>12500</v>
      </c>
      <c r="E36" s="193">
        <f t="shared" si="68"/>
        <v>0</v>
      </c>
      <c r="F36" s="193">
        <f t="shared" si="68"/>
        <v>12500</v>
      </c>
      <c r="G36" s="193">
        <f t="shared" si="68"/>
        <v>0</v>
      </c>
      <c r="H36" s="193">
        <f t="shared" si="68"/>
        <v>12500</v>
      </c>
      <c r="I36" s="193">
        <f t="shared" si="68"/>
        <v>0</v>
      </c>
      <c r="J36" s="193">
        <f t="shared" si="68"/>
        <v>12500</v>
      </c>
      <c r="K36" s="193">
        <f t="shared" si="68"/>
        <v>0</v>
      </c>
      <c r="L36" s="193">
        <f t="shared" si="68"/>
        <v>12500</v>
      </c>
      <c r="M36" s="193">
        <f t="shared" si="68"/>
        <v>6000</v>
      </c>
      <c r="N36" s="193">
        <f t="shared" si="15"/>
        <v>6000</v>
      </c>
      <c r="O36" s="193">
        <f t="shared" si="68"/>
        <v>18500</v>
      </c>
      <c r="P36" s="195">
        <f t="shared" si="25"/>
        <v>18500</v>
      </c>
      <c r="Q36" s="193">
        <f t="shared" si="68"/>
        <v>18644</v>
      </c>
      <c r="R36" s="220">
        <f t="shared" si="16"/>
        <v>100.77837837837838</v>
      </c>
      <c r="S36" s="195">
        <f t="shared" si="5"/>
        <v>6394</v>
      </c>
    </row>
    <row r="37" spans="1:19" s="189" customFormat="1" ht="48.75" customHeight="1" x14ac:dyDescent="0.25">
      <c r="A37" s="191" t="s">
        <v>93</v>
      </c>
      <c r="B37" s="194" t="s">
        <v>94</v>
      </c>
      <c r="C37" s="193">
        <f t="shared" ref="C37:Q37" si="69">C38</f>
        <v>12250</v>
      </c>
      <c r="D37" s="193">
        <f t="shared" si="69"/>
        <v>12500</v>
      </c>
      <c r="E37" s="193">
        <f t="shared" si="69"/>
        <v>0</v>
      </c>
      <c r="F37" s="193">
        <f t="shared" si="69"/>
        <v>12500</v>
      </c>
      <c r="G37" s="193">
        <f t="shared" si="69"/>
        <v>0</v>
      </c>
      <c r="H37" s="193">
        <f t="shared" si="69"/>
        <v>12500</v>
      </c>
      <c r="I37" s="193">
        <f t="shared" si="69"/>
        <v>0</v>
      </c>
      <c r="J37" s="193">
        <f t="shared" si="69"/>
        <v>12500</v>
      </c>
      <c r="K37" s="193">
        <f t="shared" si="69"/>
        <v>0</v>
      </c>
      <c r="L37" s="193">
        <f t="shared" si="69"/>
        <v>12500</v>
      </c>
      <c r="M37" s="193">
        <f t="shared" si="69"/>
        <v>6000</v>
      </c>
      <c r="N37" s="193">
        <f t="shared" si="15"/>
        <v>6000</v>
      </c>
      <c r="O37" s="193">
        <f t="shared" si="69"/>
        <v>18500</v>
      </c>
      <c r="P37" s="195">
        <f t="shared" si="25"/>
        <v>18500</v>
      </c>
      <c r="Q37" s="193">
        <f t="shared" si="69"/>
        <v>18644</v>
      </c>
      <c r="R37" s="220">
        <f t="shared" si="16"/>
        <v>100.77837837837838</v>
      </c>
      <c r="S37" s="195">
        <f t="shared" si="5"/>
        <v>6394</v>
      </c>
    </row>
    <row r="38" spans="1:19" s="189" customFormat="1" ht="49.5" customHeight="1" x14ac:dyDescent="0.25">
      <c r="A38" s="191" t="s">
        <v>95</v>
      </c>
      <c r="B38" s="194" t="s">
        <v>96</v>
      </c>
      <c r="C38" s="193">
        <v>12250</v>
      </c>
      <c r="D38" s="193">
        <v>12500</v>
      </c>
      <c r="E38" s="193"/>
      <c r="F38" s="195">
        <f t="shared" si="10"/>
        <v>12500</v>
      </c>
      <c r="G38" s="193"/>
      <c r="H38" s="195">
        <f t="shared" ref="H38" si="70">F38+G38</f>
        <v>12500</v>
      </c>
      <c r="I38" s="193"/>
      <c r="J38" s="195">
        <f t="shared" ref="J38" si="71">H38+I38</f>
        <v>12500</v>
      </c>
      <c r="K38" s="193"/>
      <c r="L38" s="195">
        <f t="shared" ref="L38" si="72">J38+K38</f>
        <v>12500</v>
      </c>
      <c r="M38" s="193">
        <v>6000</v>
      </c>
      <c r="N38" s="193">
        <f t="shared" si="15"/>
        <v>6000</v>
      </c>
      <c r="O38" s="195">
        <f t="shared" ref="O38" si="73">L38+M38</f>
        <v>18500</v>
      </c>
      <c r="P38" s="195">
        <f t="shared" si="25"/>
        <v>18500</v>
      </c>
      <c r="Q38" s="193">
        <v>18644</v>
      </c>
      <c r="R38" s="220">
        <f t="shared" si="16"/>
        <v>100.77837837837838</v>
      </c>
      <c r="S38" s="195">
        <f t="shared" si="5"/>
        <v>6394</v>
      </c>
    </row>
    <row r="39" spans="1:19" s="189" customFormat="1" ht="75" customHeight="1" x14ac:dyDescent="0.25">
      <c r="A39" s="191" t="s">
        <v>97</v>
      </c>
      <c r="B39" s="194" t="s">
        <v>98</v>
      </c>
      <c r="C39" s="193">
        <f t="shared" ref="C39:Q40" si="74">C40</f>
        <v>130000</v>
      </c>
      <c r="D39" s="193">
        <f t="shared" si="74"/>
        <v>120000</v>
      </c>
      <c r="E39" s="193">
        <f t="shared" si="74"/>
        <v>0</v>
      </c>
      <c r="F39" s="193">
        <f t="shared" si="74"/>
        <v>120000</v>
      </c>
      <c r="G39" s="193">
        <f t="shared" si="74"/>
        <v>0</v>
      </c>
      <c r="H39" s="193">
        <f t="shared" si="74"/>
        <v>120000</v>
      </c>
      <c r="I39" s="193">
        <f t="shared" si="74"/>
        <v>0</v>
      </c>
      <c r="J39" s="193">
        <f t="shared" si="74"/>
        <v>120000</v>
      </c>
      <c r="K39" s="193">
        <f t="shared" si="74"/>
        <v>0</v>
      </c>
      <c r="L39" s="193">
        <f t="shared" si="74"/>
        <v>120000</v>
      </c>
      <c r="M39" s="193">
        <f t="shared" si="74"/>
        <v>0</v>
      </c>
      <c r="N39" s="193">
        <f t="shared" si="15"/>
        <v>0</v>
      </c>
      <c r="O39" s="193">
        <f t="shared" si="74"/>
        <v>120000</v>
      </c>
      <c r="P39" s="195">
        <f t="shared" si="25"/>
        <v>120000</v>
      </c>
      <c r="Q39" s="193">
        <f t="shared" si="74"/>
        <v>120000</v>
      </c>
      <c r="R39" s="220">
        <f t="shared" si="16"/>
        <v>100</v>
      </c>
      <c r="S39" s="195">
        <f t="shared" si="5"/>
        <v>-10000</v>
      </c>
    </row>
    <row r="40" spans="1:19" s="189" customFormat="1" ht="73.5" customHeight="1" x14ac:dyDescent="0.25">
      <c r="A40" s="191" t="s">
        <v>99</v>
      </c>
      <c r="B40" s="194" t="s">
        <v>100</v>
      </c>
      <c r="C40" s="193">
        <f t="shared" si="74"/>
        <v>130000</v>
      </c>
      <c r="D40" s="193">
        <f t="shared" si="74"/>
        <v>120000</v>
      </c>
      <c r="E40" s="193">
        <f t="shared" si="74"/>
        <v>0</v>
      </c>
      <c r="F40" s="193">
        <f t="shared" si="74"/>
        <v>120000</v>
      </c>
      <c r="G40" s="193">
        <f t="shared" si="74"/>
        <v>0</v>
      </c>
      <c r="H40" s="193">
        <f t="shared" si="74"/>
        <v>120000</v>
      </c>
      <c r="I40" s="193">
        <f t="shared" si="74"/>
        <v>0</v>
      </c>
      <c r="J40" s="193">
        <f t="shared" si="74"/>
        <v>120000</v>
      </c>
      <c r="K40" s="193">
        <f t="shared" si="74"/>
        <v>0</v>
      </c>
      <c r="L40" s="193">
        <f t="shared" si="74"/>
        <v>120000</v>
      </c>
      <c r="M40" s="193">
        <f t="shared" si="74"/>
        <v>0</v>
      </c>
      <c r="N40" s="193">
        <f t="shared" si="15"/>
        <v>0</v>
      </c>
      <c r="O40" s="193">
        <f t="shared" si="74"/>
        <v>120000</v>
      </c>
      <c r="P40" s="195">
        <f t="shared" si="25"/>
        <v>120000</v>
      </c>
      <c r="Q40" s="193">
        <f t="shared" si="74"/>
        <v>120000</v>
      </c>
      <c r="R40" s="220">
        <f t="shared" si="16"/>
        <v>100</v>
      </c>
      <c r="S40" s="195">
        <f t="shared" si="5"/>
        <v>-10000</v>
      </c>
    </row>
    <row r="41" spans="1:19" s="189" customFormat="1" ht="74.25" customHeight="1" x14ac:dyDescent="0.25">
      <c r="A41" s="191" t="s">
        <v>101</v>
      </c>
      <c r="B41" s="194" t="s">
        <v>102</v>
      </c>
      <c r="C41" s="193">
        <v>130000</v>
      </c>
      <c r="D41" s="193">
        <v>120000</v>
      </c>
      <c r="E41" s="193"/>
      <c r="F41" s="195">
        <f t="shared" si="10"/>
        <v>120000</v>
      </c>
      <c r="G41" s="193"/>
      <c r="H41" s="195">
        <f t="shared" ref="H41" si="75">F41+G41</f>
        <v>120000</v>
      </c>
      <c r="I41" s="193"/>
      <c r="J41" s="195">
        <f t="shared" ref="J41" si="76">H41+I41</f>
        <v>120000</v>
      </c>
      <c r="K41" s="193"/>
      <c r="L41" s="195">
        <f t="shared" ref="L41" si="77">J41+K41</f>
        <v>120000</v>
      </c>
      <c r="M41" s="193"/>
      <c r="N41" s="193">
        <f t="shared" si="15"/>
        <v>0</v>
      </c>
      <c r="O41" s="195">
        <f t="shared" ref="O41" si="78">L41+M41</f>
        <v>120000</v>
      </c>
      <c r="P41" s="195">
        <f t="shared" si="25"/>
        <v>120000</v>
      </c>
      <c r="Q41" s="193">
        <v>120000</v>
      </c>
      <c r="R41" s="220">
        <f t="shared" si="16"/>
        <v>100</v>
      </c>
      <c r="S41" s="195">
        <f t="shared" si="5"/>
        <v>-10000</v>
      </c>
    </row>
    <row r="42" spans="1:19" s="189" customFormat="1" ht="14.25" customHeight="1" x14ac:dyDescent="0.25">
      <c r="A42" s="186" t="s">
        <v>103</v>
      </c>
      <c r="B42" s="190" t="s">
        <v>104</v>
      </c>
      <c r="C42" s="188">
        <f t="shared" ref="C42:Q42" si="79">C43</f>
        <v>253795.84</v>
      </c>
      <c r="D42" s="188">
        <f t="shared" si="79"/>
        <v>348800</v>
      </c>
      <c r="E42" s="188">
        <f t="shared" si="79"/>
        <v>0</v>
      </c>
      <c r="F42" s="188">
        <f t="shared" si="79"/>
        <v>348800</v>
      </c>
      <c r="G42" s="188">
        <f t="shared" si="79"/>
        <v>0</v>
      </c>
      <c r="H42" s="188">
        <f t="shared" si="79"/>
        <v>348800</v>
      </c>
      <c r="I42" s="188">
        <f t="shared" si="79"/>
        <v>0</v>
      </c>
      <c r="J42" s="188">
        <f t="shared" si="79"/>
        <v>348800</v>
      </c>
      <c r="K42" s="188">
        <f t="shared" si="79"/>
        <v>0</v>
      </c>
      <c r="L42" s="188">
        <f t="shared" si="79"/>
        <v>348800</v>
      </c>
      <c r="M42" s="188">
        <f t="shared" si="79"/>
        <v>-177400</v>
      </c>
      <c r="N42" s="193">
        <f t="shared" si="15"/>
        <v>-177400</v>
      </c>
      <c r="O42" s="188">
        <f t="shared" si="79"/>
        <v>171400</v>
      </c>
      <c r="P42" s="195">
        <f t="shared" si="25"/>
        <v>171400</v>
      </c>
      <c r="Q42" s="188">
        <f t="shared" si="79"/>
        <v>178570.09</v>
      </c>
      <c r="R42" s="220">
        <f t="shared" si="16"/>
        <v>104.18324970828472</v>
      </c>
      <c r="S42" s="195">
        <f t="shared" si="5"/>
        <v>-75225.75</v>
      </c>
    </row>
    <row r="43" spans="1:19" s="189" customFormat="1" ht="24.75" customHeight="1" x14ac:dyDescent="0.25">
      <c r="A43" s="191" t="s">
        <v>105</v>
      </c>
      <c r="B43" s="194" t="s">
        <v>106</v>
      </c>
      <c r="C43" s="193">
        <f>C44+C45+C46+C47</f>
        <v>253795.84</v>
      </c>
      <c r="D43" s="193">
        <f>D44+D46+D47</f>
        <v>348800</v>
      </c>
      <c r="E43" s="193">
        <f t="shared" ref="E43" si="80">E44+E46+E47</f>
        <v>0</v>
      </c>
      <c r="F43" s="193">
        <f>F44+F46+F47+F48</f>
        <v>348800</v>
      </c>
      <c r="G43" s="193">
        <f t="shared" ref="G43:O43" si="81">G44+G46+G47+G48</f>
        <v>0</v>
      </c>
      <c r="H43" s="193">
        <f t="shared" si="81"/>
        <v>348800</v>
      </c>
      <c r="I43" s="193">
        <f t="shared" si="81"/>
        <v>0</v>
      </c>
      <c r="J43" s="193">
        <f t="shared" si="81"/>
        <v>348800</v>
      </c>
      <c r="K43" s="193">
        <f t="shared" si="81"/>
        <v>0</v>
      </c>
      <c r="L43" s="193">
        <f t="shared" si="81"/>
        <v>348800</v>
      </c>
      <c r="M43" s="193">
        <f t="shared" si="81"/>
        <v>-177400</v>
      </c>
      <c r="N43" s="193">
        <f t="shared" si="15"/>
        <v>-177400</v>
      </c>
      <c r="O43" s="193">
        <f t="shared" si="81"/>
        <v>171400</v>
      </c>
      <c r="P43" s="195">
        <f t="shared" si="25"/>
        <v>171400</v>
      </c>
      <c r="Q43" s="193">
        <f t="shared" ref="Q43" si="82">Q44+Q46+Q47+Q48</f>
        <v>178570.09</v>
      </c>
      <c r="R43" s="220">
        <f t="shared" si="16"/>
        <v>104.18324970828472</v>
      </c>
      <c r="S43" s="195">
        <f t="shared" si="5"/>
        <v>-75225.75</v>
      </c>
    </row>
    <row r="44" spans="1:19" s="189" customFormat="1" ht="26.25" customHeight="1" x14ac:dyDescent="0.25">
      <c r="A44" s="191" t="s">
        <v>107</v>
      </c>
      <c r="B44" s="194" t="s">
        <v>108</v>
      </c>
      <c r="C44" s="193">
        <v>21277.82</v>
      </c>
      <c r="D44" s="193">
        <v>33000</v>
      </c>
      <c r="E44" s="193"/>
      <c r="F44" s="195">
        <f t="shared" si="10"/>
        <v>33000</v>
      </c>
      <c r="G44" s="193"/>
      <c r="H44" s="195">
        <f t="shared" ref="H44:H48" si="83">F44+G44</f>
        <v>33000</v>
      </c>
      <c r="I44" s="193"/>
      <c r="J44" s="195">
        <f t="shared" ref="J44:J48" si="84">H44+I44</f>
        <v>33000</v>
      </c>
      <c r="K44" s="193"/>
      <c r="L44" s="195">
        <f t="shared" ref="L44:L46" si="85">J44+K44</f>
        <v>33000</v>
      </c>
      <c r="M44" s="193">
        <v>-18000</v>
      </c>
      <c r="N44" s="193">
        <f t="shared" si="15"/>
        <v>-18000</v>
      </c>
      <c r="O44" s="195">
        <f t="shared" ref="O44:O48" si="86">L44+M44</f>
        <v>15000</v>
      </c>
      <c r="P44" s="195">
        <f t="shared" si="25"/>
        <v>15000</v>
      </c>
      <c r="Q44" s="193">
        <v>15075.35</v>
      </c>
      <c r="R44" s="220">
        <f t="shared" si="16"/>
        <v>100.50233333333334</v>
      </c>
      <c r="S44" s="195">
        <f t="shared" si="5"/>
        <v>-6202.4699999999993</v>
      </c>
    </row>
    <row r="45" spans="1:19" s="189" customFormat="1" ht="26.25" customHeight="1" x14ac:dyDescent="0.25">
      <c r="A45" s="191" t="s">
        <v>109</v>
      </c>
      <c r="B45" s="194" t="s">
        <v>446</v>
      </c>
      <c r="C45" s="193">
        <v>646.25</v>
      </c>
      <c r="D45" s="193"/>
      <c r="E45" s="193"/>
      <c r="F45" s="195"/>
      <c r="G45" s="193"/>
      <c r="H45" s="195"/>
      <c r="I45" s="193"/>
      <c r="J45" s="195"/>
      <c r="K45" s="193"/>
      <c r="L45" s="195"/>
      <c r="M45" s="193"/>
      <c r="N45" s="193">
        <f t="shared" si="15"/>
        <v>0</v>
      </c>
      <c r="O45" s="195"/>
      <c r="P45" s="195">
        <f t="shared" si="25"/>
        <v>0</v>
      </c>
      <c r="Q45" s="193"/>
      <c r="R45" s="220" t="e">
        <f t="shared" si="16"/>
        <v>#DIV/0!</v>
      </c>
      <c r="S45" s="195">
        <f t="shared" si="5"/>
        <v>-646.25</v>
      </c>
    </row>
    <row r="46" spans="1:19" s="189" customFormat="1" ht="25.5" customHeight="1" x14ac:dyDescent="0.25">
      <c r="A46" s="191" t="s">
        <v>111</v>
      </c>
      <c r="B46" s="194" t="s">
        <v>112</v>
      </c>
      <c r="C46" s="193">
        <v>3900.4</v>
      </c>
      <c r="D46" s="193">
        <v>7800</v>
      </c>
      <c r="E46" s="193"/>
      <c r="F46" s="195">
        <f t="shared" si="10"/>
        <v>7800</v>
      </c>
      <c r="G46" s="193"/>
      <c r="H46" s="195">
        <f t="shared" si="83"/>
        <v>7800</v>
      </c>
      <c r="I46" s="193"/>
      <c r="J46" s="195">
        <f t="shared" si="84"/>
        <v>7800</v>
      </c>
      <c r="K46" s="193"/>
      <c r="L46" s="195">
        <f t="shared" si="85"/>
        <v>7800</v>
      </c>
      <c r="M46" s="193">
        <v>6600</v>
      </c>
      <c r="N46" s="193">
        <f t="shared" si="15"/>
        <v>6600</v>
      </c>
      <c r="O46" s="195">
        <f t="shared" si="86"/>
        <v>14400</v>
      </c>
      <c r="P46" s="195">
        <f t="shared" si="25"/>
        <v>14400</v>
      </c>
      <c r="Q46" s="193">
        <v>14461.06</v>
      </c>
      <c r="R46" s="220">
        <f t="shared" si="16"/>
        <v>100.42402777777777</v>
      </c>
      <c r="S46" s="195">
        <f t="shared" si="5"/>
        <v>10560.66</v>
      </c>
    </row>
    <row r="47" spans="1:19" s="189" customFormat="1" ht="26.25" customHeight="1" x14ac:dyDescent="0.25">
      <c r="A47" s="191" t="s">
        <v>113</v>
      </c>
      <c r="B47" s="194" t="s">
        <v>331</v>
      </c>
      <c r="C47" s="193">
        <v>227971.37</v>
      </c>
      <c r="D47" s="193">
        <v>308000</v>
      </c>
      <c r="E47" s="193"/>
      <c r="F47" s="195">
        <f t="shared" si="10"/>
        <v>308000</v>
      </c>
      <c r="G47" s="193">
        <v>-308000</v>
      </c>
      <c r="H47" s="195">
        <f t="shared" si="83"/>
        <v>0</v>
      </c>
      <c r="I47" s="193"/>
      <c r="J47" s="195">
        <f t="shared" si="84"/>
        <v>0</v>
      </c>
      <c r="K47" s="193"/>
      <c r="L47" s="195">
        <v>308000</v>
      </c>
      <c r="M47" s="193">
        <v>-308000</v>
      </c>
      <c r="N47" s="193">
        <f t="shared" si="15"/>
        <v>-308000</v>
      </c>
      <c r="O47" s="195">
        <f t="shared" si="86"/>
        <v>0</v>
      </c>
      <c r="P47" s="195">
        <f t="shared" si="25"/>
        <v>0</v>
      </c>
      <c r="Q47" s="193"/>
      <c r="R47" s="220" t="e">
        <f t="shared" si="16"/>
        <v>#DIV/0!</v>
      </c>
      <c r="S47" s="195">
        <f t="shared" si="5"/>
        <v>-227971.37</v>
      </c>
    </row>
    <row r="48" spans="1:19" s="189" customFormat="1" ht="15.75" customHeight="1" x14ac:dyDescent="0.25">
      <c r="A48" s="191" t="s">
        <v>408</v>
      </c>
      <c r="B48" s="194" t="s">
        <v>409</v>
      </c>
      <c r="C48" s="193"/>
      <c r="D48" s="193"/>
      <c r="E48" s="193"/>
      <c r="F48" s="195"/>
      <c r="G48" s="193">
        <v>308000</v>
      </c>
      <c r="H48" s="195">
        <f t="shared" si="83"/>
        <v>308000</v>
      </c>
      <c r="I48" s="193"/>
      <c r="J48" s="195">
        <f t="shared" si="84"/>
        <v>308000</v>
      </c>
      <c r="K48" s="193"/>
      <c r="L48" s="195">
        <v>0</v>
      </c>
      <c r="M48" s="193">
        <v>142000</v>
      </c>
      <c r="N48" s="193">
        <f t="shared" si="15"/>
        <v>142000</v>
      </c>
      <c r="O48" s="195">
        <f t="shared" si="86"/>
        <v>142000</v>
      </c>
      <c r="P48" s="195">
        <f t="shared" si="25"/>
        <v>142000</v>
      </c>
      <c r="Q48" s="193">
        <v>149033.68</v>
      </c>
      <c r="R48" s="220">
        <f t="shared" si="16"/>
        <v>104.9532957746479</v>
      </c>
      <c r="S48" s="195">
        <f t="shared" si="5"/>
        <v>149033.68</v>
      </c>
    </row>
    <row r="49" spans="1:19" s="189" customFormat="1" ht="37.5" customHeight="1" x14ac:dyDescent="0.25">
      <c r="A49" s="186" t="s">
        <v>115</v>
      </c>
      <c r="B49" s="190" t="s">
        <v>116</v>
      </c>
      <c r="C49" s="198">
        <f t="shared" ref="C49:Q49" si="87">C50</f>
        <v>411138.14</v>
      </c>
      <c r="D49" s="198">
        <f t="shared" si="87"/>
        <v>399600</v>
      </c>
      <c r="E49" s="198">
        <f t="shared" si="87"/>
        <v>0</v>
      </c>
      <c r="F49" s="198">
        <f t="shared" si="87"/>
        <v>399600</v>
      </c>
      <c r="G49" s="198">
        <f t="shared" si="87"/>
        <v>0</v>
      </c>
      <c r="H49" s="198">
        <f t="shared" si="87"/>
        <v>399600</v>
      </c>
      <c r="I49" s="198">
        <f t="shared" si="87"/>
        <v>0</v>
      </c>
      <c r="J49" s="198">
        <f t="shared" si="87"/>
        <v>399600</v>
      </c>
      <c r="K49" s="198">
        <f t="shared" si="87"/>
        <v>0</v>
      </c>
      <c r="L49" s="198">
        <f t="shared" si="87"/>
        <v>399600</v>
      </c>
      <c r="M49" s="198">
        <f t="shared" si="87"/>
        <v>67000</v>
      </c>
      <c r="N49" s="193">
        <f t="shared" si="15"/>
        <v>67000</v>
      </c>
      <c r="O49" s="198">
        <f t="shared" si="87"/>
        <v>466600</v>
      </c>
      <c r="P49" s="195">
        <f t="shared" si="25"/>
        <v>466600</v>
      </c>
      <c r="Q49" s="198">
        <f t="shared" si="87"/>
        <v>497674.76</v>
      </c>
      <c r="R49" s="220">
        <f t="shared" si="16"/>
        <v>106.65982854693527</v>
      </c>
      <c r="S49" s="195">
        <f t="shared" si="5"/>
        <v>86536.62</v>
      </c>
    </row>
    <row r="50" spans="1:19" s="189" customFormat="1" ht="15.75" customHeight="1" x14ac:dyDescent="0.25">
      <c r="A50" s="191" t="s">
        <v>117</v>
      </c>
      <c r="B50" s="199" t="s">
        <v>118</v>
      </c>
      <c r="C50" s="195">
        <f t="shared" ref="C50" si="88">C52</f>
        <v>411138.14</v>
      </c>
      <c r="D50" s="195">
        <f t="shared" ref="D50:O50" si="89">D52</f>
        <v>399600</v>
      </c>
      <c r="E50" s="195">
        <f t="shared" si="89"/>
        <v>0</v>
      </c>
      <c r="F50" s="195">
        <f t="shared" si="89"/>
        <v>399600</v>
      </c>
      <c r="G50" s="195">
        <f t="shared" si="89"/>
        <v>0</v>
      </c>
      <c r="H50" s="195">
        <f t="shared" si="89"/>
        <v>399600</v>
      </c>
      <c r="I50" s="195">
        <f t="shared" si="89"/>
        <v>0</v>
      </c>
      <c r="J50" s="195">
        <f t="shared" si="89"/>
        <v>399600</v>
      </c>
      <c r="K50" s="195">
        <f t="shared" si="89"/>
        <v>0</v>
      </c>
      <c r="L50" s="195">
        <f t="shared" si="89"/>
        <v>399600</v>
      </c>
      <c r="M50" s="195">
        <f t="shared" si="89"/>
        <v>67000</v>
      </c>
      <c r="N50" s="193">
        <f t="shared" si="15"/>
        <v>67000</v>
      </c>
      <c r="O50" s="195">
        <f t="shared" si="89"/>
        <v>466600</v>
      </c>
      <c r="P50" s="195">
        <f t="shared" si="25"/>
        <v>466600</v>
      </c>
      <c r="Q50" s="195">
        <f t="shared" ref="Q50" si="90">Q52</f>
        <v>497674.76</v>
      </c>
      <c r="R50" s="220">
        <f t="shared" si="16"/>
        <v>106.65982854693527</v>
      </c>
      <c r="S50" s="195">
        <f t="shared" si="5"/>
        <v>86536.62</v>
      </c>
    </row>
    <row r="51" spans="1:19" s="189" customFormat="1" ht="15" customHeight="1" x14ac:dyDescent="0.25">
      <c r="A51" s="191" t="s">
        <v>119</v>
      </c>
      <c r="B51" s="194" t="s">
        <v>120</v>
      </c>
      <c r="C51" s="195">
        <f t="shared" ref="C51:Q51" si="91">C52</f>
        <v>411138.14</v>
      </c>
      <c r="D51" s="195">
        <f>D52</f>
        <v>399600</v>
      </c>
      <c r="E51" s="195">
        <f t="shared" si="91"/>
        <v>0</v>
      </c>
      <c r="F51" s="195">
        <f t="shared" si="91"/>
        <v>399600</v>
      </c>
      <c r="G51" s="195">
        <f t="shared" si="91"/>
        <v>0</v>
      </c>
      <c r="H51" s="195">
        <f t="shared" si="91"/>
        <v>399600</v>
      </c>
      <c r="I51" s="195">
        <f t="shared" si="91"/>
        <v>0</v>
      </c>
      <c r="J51" s="195">
        <f t="shared" si="91"/>
        <v>399600</v>
      </c>
      <c r="K51" s="195">
        <f t="shared" si="91"/>
        <v>0</v>
      </c>
      <c r="L51" s="195">
        <f t="shared" si="91"/>
        <v>399600</v>
      </c>
      <c r="M51" s="195">
        <f t="shared" si="91"/>
        <v>67000</v>
      </c>
      <c r="N51" s="193">
        <f t="shared" si="15"/>
        <v>67000</v>
      </c>
      <c r="O51" s="195">
        <f t="shared" si="91"/>
        <v>466600</v>
      </c>
      <c r="P51" s="195">
        <f t="shared" si="25"/>
        <v>466600</v>
      </c>
      <c r="Q51" s="195">
        <f t="shared" si="91"/>
        <v>497674.76</v>
      </c>
      <c r="R51" s="220">
        <f t="shared" si="16"/>
        <v>106.65982854693527</v>
      </c>
      <c r="S51" s="195">
        <f t="shared" si="5"/>
        <v>86536.62</v>
      </c>
    </row>
    <row r="52" spans="1:19" s="189" customFormat="1" ht="27" customHeight="1" x14ac:dyDescent="0.25">
      <c r="A52" s="191" t="s">
        <v>121</v>
      </c>
      <c r="B52" s="194" t="s">
        <v>122</v>
      </c>
      <c r="C52" s="195">
        <v>411138.14</v>
      </c>
      <c r="D52" s="195">
        <v>399600</v>
      </c>
      <c r="E52" s="195"/>
      <c r="F52" s="195">
        <f t="shared" si="10"/>
        <v>399600</v>
      </c>
      <c r="G52" s="195"/>
      <c r="H52" s="195">
        <f t="shared" ref="H52" si="92">F52+G52</f>
        <v>399600</v>
      </c>
      <c r="I52" s="195"/>
      <c r="J52" s="195">
        <f t="shared" ref="J52" si="93">H52+I52</f>
        <v>399600</v>
      </c>
      <c r="K52" s="195"/>
      <c r="L52" s="195">
        <f t="shared" ref="L52" si="94">J52+K52</f>
        <v>399600</v>
      </c>
      <c r="M52" s="195">
        <v>67000</v>
      </c>
      <c r="N52" s="193">
        <f t="shared" si="15"/>
        <v>67000</v>
      </c>
      <c r="O52" s="195">
        <f t="shared" ref="O52" si="95">L52+M52</f>
        <v>466600</v>
      </c>
      <c r="P52" s="195">
        <f t="shared" si="25"/>
        <v>466600</v>
      </c>
      <c r="Q52" s="195">
        <v>497674.76</v>
      </c>
      <c r="R52" s="220">
        <f t="shared" si="16"/>
        <v>106.65982854693527</v>
      </c>
      <c r="S52" s="195">
        <f t="shared" si="5"/>
        <v>86536.62</v>
      </c>
    </row>
    <row r="53" spans="1:19" s="189" customFormat="1" ht="27" customHeight="1" x14ac:dyDescent="0.25">
      <c r="A53" s="186" t="s">
        <v>123</v>
      </c>
      <c r="B53" s="190" t="s">
        <v>124</v>
      </c>
      <c r="C53" s="198">
        <f>C54+C57</f>
        <v>13236217.42</v>
      </c>
      <c r="D53" s="198">
        <f>D57</f>
        <v>300000</v>
      </c>
      <c r="E53" s="198">
        <f t="shared" ref="E53:K53" si="96">E57</f>
        <v>0</v>
      </c>
      <c r="F53" s="198">
        <f t="shared" si="96"/>
        <v>300000</v>
      </c>
      <c r="G53" s="198">
        <f t="shared" si="96"/>
        <v>0</v>
      </c>
      <c r="H53" s="198">
        <f t="shared" si="96"/>
        <v>300000</v>
      </c>
      <c r="I53" s="198">
        <f t="shared" si="96"/>
        <v>0</v>
      </c>
      <c r="J53" s="198">
        <f t="shared" si="96"/>
        <v>300000</v>
      </c>
      <c r="K53" s="198">
        <f t="shared" si="96"/>
        <v>0</v>
      </c>
      <c r="L53" s="198">
        <f>L54+L57</f>
        <v>300000</v>
      </c>
      <c r="M53" s="198">
        <f t="shared" ref="M53:O53" si="97">M54+M57</f>
        <v>1966000</v>
      </c>
      <c r="N53" s="193">
        <f t="shared" si="15"/>
        <v>1966000</v>
      </c>
      <c r="O53" s="198">
        <f t="shared" si="97"/>
        <v>2266000</v>
      </c>
      <c r="P53" s="195">
        <f t="shared" si="25"/>
        <v>2266000</v>
      </c>
      <c r="Q53" s="198">
        <f t="shared" ref="Q53" si="98">Q54+Q57</f>
        <v>2304833.09</v>
      </c>
      <c r="R53" s="220">
        <f t="shared" si="16"/>
        <v>101.71372859664606</v>
      </c>
      <c r="S53" s="195">
        <f t="shared" si="5"/>
        <v>-10931384.33</v>
      </c>
    </row>
    <row r="54" spans="1:19" s="189" customFormat="1" ht="72.75" customHeight="1" x14ac:dyDescent="0.25">
      <c r="A54" s="191" t="s">
        <v>332</v>
      </c>
      <c r="B54" s="205" t="s">
        <v>333</v>
      </c>
      <c r="C54" s="195">
        <f>C55</f>
        <v>266250</v>
      </c>
      <c r="D54" s="195"/>
      <c r="E54" s="195"/>
      <c r="F54" s="195"/>
      <c r="G54" s="195"/>
      <c r="H54" s="195"/>
      <c r="I54" s="195"/>
      <c r="J54" s="195"/>
      <c r="K54" s="195"/>
      <c r="L54" s="195"/>
      <c r="M54" s="195">
        <f>M55</f>
        <v>1341000</v>
      </c>
      <c r="N54" s="193">
        <f t="shared" si="15"/>
        <v>1341000</v>
      </c>
      <c r="O54" s="195">
        <f>O55</f>
        <v>1341000</v>
      </c>
      <c r="P54" s="195">
        <f t="shared" si="25"/>
        <v>1341000</v>
      </c>
      <c r="Q54" s="195">
        <f>Q55</f>
        <v>1341398.3</v>
      </c>
      <c r="R54" s="220">
        <f t="shared" si="16"/>
        <v>100.02970171513796</v>
      </c>
      <c r="S54" s="195">
        <f t="shared" si="5"/>
        <v>1075148.3</v>
      </c>
    </row>
    <row r="55" spans="1:19" s="189" customFormat="1" ht="86.25" customHeight="1" x14ac:dyDescent="0.25">
      <c r="A55" s="191" t="s">
        <v>125</v>
      </c>
      <c r="B55" s="205" t="s">
        <v>334</v>
      </c>
      <c r="C55" s="195">
        <f>C56</f>
        <v>266250</v>
      </c>
      <c r="D55" s="195"/>
      <c r="E55" s="195"/>
      <c r="F55" s="195"/>
      <c r="G55" s="195"/>
      <c r="H55" s="195"/>
      <c r="I55" s="195"/>
      <c r="J55" s="195"/>
      <c r="K55" s="195"/>
      <c r="L55" s="195"/>
      <c r="M55" s="195">
        <f>M56</f>
        <v>1341000</v>
      </c>
      <c r="N55" s="193">
        <f t="shared" si="15"/>
        <v>1341000</v>
      </c>
      <c r="O55" s="195">
        <f>O56</f>
        <v>1341000</v>
      </c>
      <c r="P55" s="195">
        <f t="shared" si="25"/>
        <v>1341000</v>
      </c>
      <c r="Q55" s="195">
        <f>Q56</f>
        <v>1341398.3</v>
      </c>
      <c r="R55" s="220">
        <f t="shared" si="16"/>
        <v>100.02970171513796</v>
      </c>
      <c r="S55" s="195">
        <f t="shared" si="5"/>
        <v>1075148.3</v>
      </c>
    </row>
    <row r="56" spans="1:19" s="189" customFormat="1" ht="86.25" customHeight="1" x14ac:dyDescent="0.25">
      <c r="A56" s="191" t="s">
        <v>129</v>
      </c>
      <c r="B56" s="205" t="s">
        <v>335</v>
      </c>
      <c r="C56" s="195">
        <v>266250</v>
      </c>
      <c r="D56" s="195"/>
      <c r="E56" s="195"/>
      <c r="F56" s="195"/>
      <c r="G56" s="195"/>
      <c r="H56" s="195"/>
      <c r="I56" s="195"/>
      <c r="J56" s="195"/>
      <c r="K56" s="195"/>
      <c r="L56" s="195"/>
      <c r="M56" s="195">
        <v>1341000</v>
      </c>
      <c r="N56" s="193">
        <f t="shared" si="15"/>
        <v>1341000</v>
      </c>
      <c r="O56" s="195">
        <f t="shared" ref="O56" si="99">L56+M56</f>
        <v>1341000</v>
      </c>
      <c r="P56" s="195">
        <f t="shared" si="25"/>
        <v>1341000</v>
      </c>
      <c r="Q56" s="195">
        <v>1341398.3</v>
      </c>
      <c r="R56" s="220">
        <f t="shared" si="16"/>
        <v>100.02970171513796</v>
      </c>
      <c r="S56" s="195">
        <f t="shared" si="5"/>
        <v>1075148.3</v>
      </c>
    </row>
    <row r="57" spans="1:19" s="189" customFormat="1" ht="75" customHeight="1" x14ac:dyDescent="0.25">
      <c r="A57" s="191" t="s">
        <v>131</v>
      </c>
      <c r="B57" s="194" t="s">
        <v>132</v>
      </c>
      <c r="C57" s="193">
        <f t="shared" ref="C57:K57" si="100">C58</f>
        <v>12969967.42</v>
      </c>
      <c r="D57" s="193">
        <f t="shared" si="100"/>
        <v>300000</v>
      </c>
      <c r="E57" s="193">
        <f t="shared" si="100"/>
        <v>0</v>
      </c>
      <c r="F57" s="193">
        <f t="shared" si="100"/>
        <v>300000</v>
      </c>
      <c r="G57" s="193">
        <f t="shared" si="100"/>
        <v>0</v>
      </c>
      <c r="H57" s="193">
        <f t="shared" si="100"/>
        <v>300000</v>
      </c>
      <c r="I57" s="193">
        <f t="shared" si="100"/>
        <v>0</v>
      </c>
      <c r="J57" s="193">
        <f t="shared" si="100"/>
        <v>300000</v>
      </c>
      <c r="K57" s="193">
        <f t="shared" si="100"/>
        <v>0</v>
      </c>
      <c r="L57" s="193">
        <f>L58+L61</f>
        <v>300000</v>
      </c>
      <c r="M57" s="193">
        <f t="shared" ref="M57:O57" si="101">M58+M61</f>
        <v>625000</v>
      </c>
      <c r="N57" s="193">
        <f t="shared" si="15"/>
        <v>625000</v>
      </c>
      <c r="O57" s="193">
        <f t="shared" si="101"/>
        <v>925000</v>
      </c>
      <c r="P57" s="195">
        <f t="shared" si="25"/>
        <v>925000</v>
      </c>
      <c r="Q57" s="193">
        <v>963434.79</v>
      </c>
      <c r="R57" s="220">
        <f t="shared" si="16"/>
        <v>104.15511243243243</v>
      </c>
      <c r="S57" s="195">
        <f t="shared" si="5"/>
        <v>-12006532.629999999</v>
      </c>
    </row>
    <row r="58" spans="1:19" s="189" customFormat="1" ht="42.75" customHeight="1" x14ac:dyDescent="0.25">
      <c r="A58" s="191" t="s">
        <v>133</v>
      </c>
      <c r="B58" s="194" t="s">
        <v>134</v>
      </c>
      <c r="C58" s="193">
        <f t="shared" ref="C58" si="102">C59+C60</f>
        <v>12969967.42</v>
      </c>
      <c r="D58" s="193">
        <f>D59+D60</f>
        <v>300000</v>
      </c>
      <c r="E58" s="193">
        <f t="shared" ref="E58:O58" si="103">E59+E60</f>
        <v>0</v>
      </c>
      <c r="F58" s="193">
        <f t="shared" si="103"/>
        <v>300000</v>
      </c>
      <c r="G58" s="193">
        <f t="shared" si="103"/>
        <v>0</v>
      </c>
      <c r="H58" s="193">
        <f t="shared" si="103"/>
        <v>300000</v>
      </c>
      <c r="I58" s="193">
        <f t="shared" si="103"/>
        <v>0</v>
      </c>
      <c r="J58" s="193">
        <f t="shared" si="103"/>
        <v>300000</v>
      </c>
      <c r="K58" s="193">
        <f t="shared" si="103"/>
        <v>0</v>
      </c>
      <c r="L58" s="193">
        <f t="shared" si="103"/>
        <v>300000</v>
      </c>
      <c r="M58" s="193">
        <f t="shared" si="103"/>
        <v>340000</v>
      </c>
      <c r="N58" s="193">
        <f t="shared" si="15"/>
        <v>340000</v>
      </c>
      <c r="O58" s="193">
        <f t="shared" si="103"/>
        <v>640000</v>
      </c>
      <c r="P58" s="195">
        <f t="shared" si="25"/>
        <v>640000</v>
      </c>
      <c r="Q58" s="193">
        <f t="shared" ref="Q58" si="104">Q59+Q60</f>
        <v>678434.79</v>
      </c>
      <c r="R58" s="220">
        <f t="shared" si="16"/>
        <v>106.00543593750001</v>
      </c>
      <c r="S58" s="195">
        <f t="shared" si="5"/>
        <v>-12291532.629999999</v>
      </c>
    </row>
    <row r="59" spans="1:19" s="189" customFormat="1" ht="65.25" customHeight="1" x14ac:dyDescent="0.25">
      <c r="A59" s="191" t="s">
        <v>410</v>
      </c>
      <c r="B59" s="194" t="s">
        <v>337</v>
      </c>
      <c r="C59" s="193">
        <v>12824449.109999999</v>
      </c>
      <c r="D59" s="193">
        <v>150000</v>
      </c>
      <c r="E59" s="193"/>
      <c r="F59" s="195">
        <f t="shared" si="10"/>
        <v>150000</v>
      </c>
      <c r="G59" s="193"/>
      <c r="H59" s="195">
        <f t="shared" ref="H59:H60" si="105">F59+G59</f>
        <v>150000</v>
      </c>
      <c r="I59" s="193"/>
      <c r="J59" s="195">
        <f t="shared" ref="J59:J60" si="106">H59+I59</f>
        <v>150000</v>
      </c>
      <c r="K59" s="193"/>
      <c r="L59" s="195">
        <f t="shared" ref="L59:L60" si="107">J59+K59</f>
        <v>150000</v>
      </c>
      <c r="M59" s="193">
        <v>115000</v>
      </c>
      <c r="N59" s="193">
        <f t="shared" si="15"/>
        <v>115000</v>
      </c>
      <c r="O59" s="195">
        <f t="shared" ref="O59:O62" si="108">L59+M59</f>
        <v>265000</v>
      </c>
      <c r="P59" s="195">
        <f t="shared" si="25"/>
        <v>265000</v>
      </c>
      <c r="Q59" s="193">
        <v>281516.75</v>
      </c>
      <c r="R59" s="220">
        <f t="shared" si="16"/>
        <v>106.23273584905661</v>
      </c>
      <c r="S59" s="195">
        <f t="shared" si="5"/>
        <v>-12542932.359999999</v>
      </c>
    </row>
    <row r="60" spans="1:19" s="189" customFormat="1" ht="47.25" customHeight="1" x14ac:dyDescent="0.25">
      <c r="A60" s="191" t="s">
        <v>137</v>
      </c>
      <c r="B60" s="194" t="s">
        <v>138</v>
      </c>
      <c r="C60" s="193">
        <v>145518.31</v>
      </c>
      <c r="D60" s="193">
        <v>150000</v>
      </c>
      <c r="E60" s="193"/>
      <c r="F60" s="195">
        <f t="shared" si="10"/>
        <v>150000</v>
      </c>
      <c r="G60" s="193"/>
      <c r="H60" s="195">
        <f t="shared" si="105"/>
        <v>150000</v>
      </c>
      <c r="I60" s="193"/>
      <c r="J60" s="195">
        <f t="shared" si="106"/>
        <v>150000</v>
      </c>
      <c r="K60" s="193"/>
      <c r="L60" s="195">
        <f t="shared" si="107"/>
        <v>150000</v>
      </c>
      <c r="M60" s="193">
        <v>225000</v>
      </c>
      <c r="N60" s="193">
        <f t="shared" si="15"/>
        <v>225000</v>
      </c>
      <c r="O60" s="195">
        <f t="shared" si="108"/>
        <v>375000</v>
      </c>
      <c r="P60" s="195">
        <f t="shared" si="25"/>
        <v>375000</v>
      </c>
      <c r="Q60" s="193">
        <v>396918.04</v>
      </c>
      <c r="R60" s="220">
        <f t="shared" si="16"/>
        <v>105.84481066666666</v>
      </c>
      <c r="S60" s="195">
        <f t="shared" si="5"/>
        <v>251399.72999999998</v>
      </c>
    </row>
    <row r="61" spans="1:19" s="189" customFormat="1" ht="47.25" customHeight="1" x14ac:dyDescent="0.25">
      <c r="A61" s="191" t="s">
        <v>411</v>
      </c>
      <c r="B61" s="194" t="s">
        <v>451</v>
      </c>
      <c r="C61" s="193">
        <f>C62</f>
        <v>0</v>
      </c>
      <c r="D61" s="193"/>
      <c r="E61" s="193"/>
      <c r="F61" s="195"/>
      <c r="G61" s="193"/>
      <c r="H61" s="195"/>
      <c r="I61" s="193"/>
      <c r="J61" s="195"/>
      <c r="K61" s="193"/>
      <c r="L61" s="195"/>
      <c r="M61" s="193">
        <f>M62</f>
        <v>285000</v>
      </c>
      <c r="N61" s="193">
        <f t="shared" si="15"/>
        <v>285000</v>
      </c>
      <c r="O61" s="195">
        <f t="shared" si="108"/>
        <v>285000</v>
      </c>
      <c r="P61" s="195">
        <f t="shared" si="25"/>
        <v>285000</v>
      </c>
      <c r="Q61" s="193">
        <f>Q62</f>
        <v>285000</v>
      </c>
      <c r="R61" s="220">
        <f t="shared" si="16"/>
        <v>100</v>
      </c>
      <c r="S61" s="195">
        <f t="shared" si="5"/>
        <v>285000</v>
      </c>
    </row>
    <row r="62" spans="1:19" s="189" customFormat="1" ht="47.25" customHeight="1" x14ac:dyDescent="0.25">
      <c r="A62" s="191" t="s">
        <v>412</v>
      </c>
      <c r="B62" s="194" t="s">
        <v>452</v>
      </c>
      <c r="C62" s="193"/>
      <c r="D62" s="193"/>
      <c r="E62" s="193"/>
      <c r="F62" s="195"/>
      <c r="G62" s="193"/>
      <c r="H62" s="195"/>
      <c r="I62" s="193"/>
      <c r="J62" s="195"/>
      <c r="K62" s="193"/>
      <c r="L62" s="195"/>
      <c r="M62" s="193">
        <v>285000</v>
      </c>
      <c r="N62" s="193">
        <f t="shared" si="15"/>
        <v>285000</v>
      </c>
      <c r="O62" s="195">
        <f t="shared" si="108"/>
        <v>285000</v>
      </c>
      <c r="P62" s="195">
        <f t="shared" si="25"/>
        <v>285000</v>
      </c>
      <c r="Q62" s="193">
        <v>285000</v>
      </c>
      <c r="R62" s="220">
        <f t="shared" si="16"/>
        <v>100</v>
      </c>
      <c r="S62" s="195">
        <f t="shared" si="5"/>
        <v>285000</v>
      </c>
    </row>
    <row r="63" spans="1:19" s="189" customFormat="1" ht="17.25" customHeight="1" x14ac:dyDescent="0.25">
      <c r="A63" s="186" t="s">
        <v>139</v>
      </c>
      <c r="B63" s="190" t="s">
        <v>140</v>
      </c>
      <c r="C63" s="188">
        <f>C64+C67+C68+C69+C71+C72+C74+C75</f>
        <v>761390.56</v>
      </c>
      <c r="D63" s="188">
        <f>D64+D67+D69+D71+D74+D75</f>
        <v>590000</v>
      </c>
      <c r="E63" s="188">
        <f t="shared" ref="E63:K63" si="109">E64+E67+E69+E71+E74+E75</f>
        <v>0</v>
      </c>
      <c r="F63" s="188">
        <f t="shared" si="109"/>
        <v>590000</v>
      </c>
      <c r="G63" s="188">
        <f t="shared" si="109"/>
        <v>0</v>
      </c>
      <c r="H63" s="188">
        <f t="shared" si="109"/>
        <v>590000</v>
      </c>
      <c r="I63" s="188">
        <f t="shared" si="109"/>
        <v>0</v>
      </c>
      <c r="J63" s="188">
        <f t="shared" si="109"/>
        <v>590000</v>
      </c>
      <c r="K63" s="188">
        <f t="shared" si="109"/>
        <v>0</v>
      </c>
      <c r="L63" s="188">
        <f>L64+L67++L68+L69+L71+L72+L74+L75</f>
        <v>590000</v>
      </c>
      <c r="M63" s="188">
        <f t="shared" ref="M63:O63" si="110">M64+M67++M68+M69+M71+M72+M74+M75</f>
        <v>255900</v>
      </c>
      <c r="N63" s="193">
        <f t="shared" si="15"/>
        <v>255900</v>
      </c>
      <c r="O63" s="188">
        <f t="shared" si="110"/>
        <v>845900</v>
      </c>
      <c r="P63" s="195">
        <f t="shared" si="25"/>
        <v>845900</v>
      </c>
      <c r="Q63" s="188">
        <f t="shared" ref="Q63" si="111">Q64+Q67++Q68+Q69+Q71+Q72+Q74+Q75</f>
        <v>905593.27</v>
      </c>
      <c r="R63" s="220">
        <f t="shared" si="16"/>
        <v>107.05677621468259</v>
      </c>
      <c r="S63" s="195">
        <f t="shared" si="5"/>
        <v>144202.70999999996</v>
      </c>
    </row>
    <row r="64" spans="1:19" s="189" customFormat="1" ht="23.25" customHeight="1" x14ac:dyDescent="0.25">
      <c r="A64" s="191" t="s">
        <v>141</v>
      </c>
      <c r="B64" s="194" t="s">
        <v>142</v>
      </c>
      <c r="C64" s="193">
        <f t="shared" ref="C64" si="112">C65+C66</f>
        <v>13016.07</v>
      </c>
      <c r="D64" s="193">
        <f>D65+D66</f>
        <v>17000</v>
      </c>
      <c r="E64" s="193">
        <f t="shared" ref="E64:O64" si="113">E65+E66</f>
        <v>0</v>
      </c>
      <c r="F64" s="193">
        <f t="shared" si="113"/>
        <v>17000</v>
      </c>
      <c r="G64" s="193">
        <f t="shared" si="113"/>
        <v>0</v>
      </c>
      <c r="H64" s="193">
        <f t="shared" si="113"/>
        <v>17000</v>
      </c>
      <c r="I64" s="193">
        <f t="shared" si="113"/>
        <v>0</v>
      </c>
      <c r="J64" s="193">
        <f t="shared" si="113"/>
        <v>17000</v>
      </c>
      <c r="K64" s="193">
        <f t="shared" si="113"/>
        <v>0</v>
      </c>
      <c r="L64" s="193">
        <f t="shared" si="113"/>
        <v>17000</v>
      </c>
      <c r="M64" s="193">
        <f t="shared" si="113"/>
        <v>4000</v>
      </c>
      <c r="N64" s="193">
        <f t="shared" si="15"/>
        <v>4000</v>
      </c>
      <c r="O64" s="193">
        <f t="shared" si="113"/>
        <v>21000</v>
      </c>
      <c r="P64" s="195">
        <f t="shared" si="25"/>
        <v>21000</v>
      </c>
      <c r="Q64" s="193">
        <f t="shared" ref="Q64" si="114">Q65+Q66</f>
        <v>22310</v>
      </c>
      <c r="R64" s="220">
        <f t="shared" si="16"/>
        <v>106.23809523809524</v>
      </c>
      <c r="S64" s="195">
        <f t="shared" si="5"/>
        <v>9293.93</v>
      </c>
    </row>
    <row r="65" spans="1:19" s="189" customFormat="1" ht="76.5" customHeight="1" x14ac:dyDescent="0.25">
      <c r="A65" s="191" t="s">
        <v>143</v>
      </c>
      <c r="B65" s="194" t="s">
        <v>413</v>
      </c>
      <c r="C65" s="193">
        <v>12066.07</v>
      </c>
      <c r="D65" s="193">
        <v>15000</v>
      </c>
      <c r="E65" s="193"/>
      <c r="F65" s="195">
        <f t="shared" si="10"/>
        <v>15000</v>
      </c>
      <c r="G65" s="193"/>
      <c r="H65" s="195">
        <f t="shared" ref="H65:H67" si="115">F65+G65</f>
        <v>15000</v>
      </c>
      <c r="I65" s="193"/>
      <c r="J65" s="195">
        <f t="shared" ref="J65:J67" si="116">H65+I65</f>
        <v>15000</v>
      </c>
      <c r="K65" s="193"/>
      <c r="L65" s="195">
        <f t="shared" ref="L65:L67" si="117">J65+K65</f>
        <v>15000</v>
      </c>
      <c r="M65" s="193">
        <v>1000</v>
      </c>
      <c r="N65" s="193">
        <f t="shared" si="15"/>
        <v>1000</v>
      </c>
      <c r="O65" s="195">
        <f t="shared" ref="O65:O68" si="118">L65+M65</f>
        <v>16000</v>
      </c>
      <c r="P65" s="195">
        <f t="shared" si="25"/>
        <v>16000</v>
      </c>
      <c r="Q65" s="193">
        <v>17060</v>
      </c>
      <c r="R65" s="220">
        <f t="shared" si="16"/>
        <v>106.62499999999999</v>
      </c>
      <c r="S65" s="195">
        <f t="shared" si="5"/>
        <v>4993.93</v>
      </c>
    </row>
    <row r="66" spans="1:19" s="189" customFormat="1" ht="52.5" customHeight="1" x14ac:dyDescent="0.25">
      <c r="A66" s="191" t="s">
        <v>145</v>
      </c>
      <c r="B66" s="194" t="s">
        <v>146</v>
      </c>
      <c r="C66" s="193">
        <v>950</v>
      </c>
      <c r="D66" s="193">
        <v>2000</v>
      </c>
      <c r="E66" s="193"/>
      <c r="F66" s="195">
        <f t="shared" si="10"/>
        <v>2000</v>
      </c>
      <c r="G66" s="193"/>
      <c r="H66" s="195">
        <f t="shared" si="115"/>
        <v>2000</v>
      </c>
      <c r="I66" s="193"/>
      <c r="J66" s="195">
        <f t="shared" si="116"/>
        <v>2000</v>
      </c>
      <c r="K66" s="193"/>
      <c r="L66" s="195">
        <f t="shared" si="117"/>
        <v>2000</v>
      </c>
      <c r="M66" s="193">
        <v>3000</v>
      </c>
      <c r="N66" s="193">
        <f t="shared" si="15"/>
        <v>3000</v>
      </c>
      <c r="O66" s="195">
        <f t="shared" si="118"/>
        <v>5000</v>
      </c>
      <c r="P66" s="195">
        <f t="shared" si="25"/>
        <v>5000</v>
      </c>
      <c r="Q66" s="193">
        <v>5250</v>
      </c>
      <c r="R66" s="220">
        <f t="shared" si="16"/>
        <v>105</v>
      </c>
      <c r="S66" s="195">
        <f t="shared" si="5"/>
        <v>4300</v>
      </c>
    </row>
    <row r="67" spans="1:19" s="189" customFormat="1" ht="62.25" customHeight="1" x14ac:dyDescent="0.25">
      <c r="A67" s="191" t="s">
        <v>147</v>
      </c>
      <c r="B67" s="194" t="s">
        <v>148</v>
      </c>
      <c r="C67" s="195">
        <v>50000</v>
      </c>
      <c r="D67" s="195">
        <v>80000</v>
      </c>
      <c r="E67" s="195"/>
      <c r="F67" s="195">
        <f t="shared" si="10"/>
        <v>80000</v>
      </c>
      <c r="G67" s="195"/>
      <c r="H67" s="195">
        <f t="shared" si="115"/>
        <v>80000</v>
      </c>
      <c r="I67" s="195"/>
      <c r="J67" s="195">
        <f t="shared" si="116"/>
        <v>80000</v>
      </c>
      <c r="K67" s="195"/>
      <c r="L67" s="195">
        <f t="shared" si="117"/>
        <v>80000</v>
      </c>
      <c r="M67" s="195">
        <v>15000</v>
      </c>
      <c r="N67" s="193">
        <f t="shared" si="15"/>
        <v>15000</v>
      </c>
      <c r="O67" s="195">
        <f t="shared" si="118"/>
        <v>95000</v>
      </c>
      <c r="P67" s="195">
        <f t="shared" si="25"/>
        <v>95000</v>
      </c>
      <c r="Q67" s="195">
        <v>101500</v>
      </c>
      <c r="R67" s="220">
        <f t="shared" si="16"/>
        <v>106.84210526315789</v>
      </c>
      <c r="S67" s="195">
        <f t="shared" si="5"/>
        <v>51500</v>
      </c>
    </row>
    <row r="68" spans="1:19" s="189" customFormat="1" ht="51" customHeight="1" x14ac:dyDescent="0.25">
      <c r="A68" s="191" t="s">
        <v>151</v>
      </c>
      <c r="B68" s="194" t="s">
        <v>152</v>
      </c>
      <c r="C68" s="195">
        <v>10660</v>
      </c>
      <c r="D68" s="195"/>
      <c r="E68" s="195"/>
      <c r="F68" s="195"/>
      <c r="G68" s="195"/>
      <c r="H68" s="195"/>
      <c r="I68" s="195"/>
      <c r="J68" s="195"/>
      <c r="K68" s="195"/>
      <c r="L68" s="195"/>
      <c r="M68" s="195">
        <v>24000</v>
      </c>
      <c r="N68" s="193">
        <f t="shared" si="15"/>
        <v>24000</v>
      </c>
      <c r="O68" s="195">
        <f t="shared" si="118"/>
        <v>24000</v>
      </c>
      <c r="P68" s="195">
        <f t="shared" si="25"/>
        <v>24000</v>
      </c>
      <c r="Q68" s="195">
        <v>24000</v>
      </c>
      <c r="R68" s="220">
        <f t="shared" si="16"/>
        <v>100</v>
      </c>
      <c r="S68" s="195">
        <f t="shared" si="5"/>
        <v>13340</v>
      </c>
    </row>
    <row r="69" spans="1:19" s="189" customFormat="1" ht="94.5" customHeight="1" x14ac:dyDescent="0.25">
      <c r="A69" s="191" t="s">
        <v>161</v>
      </c>
      <c r="B69" s="196" t="s">
        <v>162</v>
      </c>
      <c r="C69" s="193">
        <f t="shared" ref="C69:Q69" si="119">C70</f>
        <v>30000</v>
      </c>
      <c r="D69" s="193">
        <f t="shared" si="119"/>
        <v>40000</v>
      </c>
      <c r="E69" s="193">
        <f t="shared" si="119"/>
        <v>0</v>
      </c>
      <c r="F69" s="193">
        <f t="shared" si="119"/>
        <v>40000</v>
      </c>
      <c r="G69" s="193">
        <f t="shared" si="119"/>
        <v>0</v>
      </c>
      <c r="H69" s="193">
        <f t="shared" si="119"/>
        <v>40000</v>
      </c>
      <c r="I69" s="193">
        <f t="shared" si="119"/>
        <v>0</v>
      </c>
      <c r="J69" s="193">
        <f t="shared" si="119"/>
        <v>40000</v>
      </c>
      <c r="K69" s="193">
        <f t="shared" si="119"/>
        <v>0</v>
      </c>
      <c r="L69" s="193">
        <f t="shared" si="119"/>
        <v>40000</v>
      </c>
      <c r="M69" s="193">
        <f t="shared" si="119"/>
        <v>-25000</v>
      </c>
      <c r="N69" s="193">
        <f t="shared" si="15"/>
        <v>-25000</v>
      </c>
      <c r="O69" s="193">
        <f t="shared" si="119"/>
        <v>15000</v>
      </c>
      <c r="P69" s="195">
        <f t="shared" si="25"/>
        <v>15000</v>
      </c>
      <c r="Q69" s="193">
        <f t="shared" si="119"/>
        <v>15000</v>
      </c>
      <c r="R69" s="220">
        <f t="shared" si="16"/>
        <v>100</v>
      </c>
      <c r="S69" s="195">
        <f t="shared" ref="S69:S132" si="120">Q69-C69</f>
        <v>-15000</v>
      </c>
    </row>
    <row r="70" spans="1:19" s="189" customFormat="1" ht="26.25" customHeight="1" x14ac:dyDescent="0.25">
      <c r="A70" s="191" t="s">
        <v>163</v>
      </c>
      <c r="B70" s="194" t="s">
        <v>164</v>
      </c>
      <c r="C70" s="193">
        <v>30000</v>
      </c>
      <c r="D70" s="193">
        <v>40000</v>
      </c>
      <c r="E70" s="193"/>
      <c r="F70" s="195">
        <f t="shared" si="10"/>
        <v>40000</v>
      </c>
      <c r="G70" s="193"/>
      <c r="H70" s="195">
        <f t="shared" ref="H70:H74" si="121">F70+G70</f>
        <v>40000</v>
      </c>
      <c r="I70" s="193"/>
      <c r="J70" s="195">
        <f t="shared" ref="J70:J74" si="122">H70+I70</f>
        <v>40000</v>
      </c>
      <c r="K70" s="193"/>
      <c r="L70" s="195">
        <f t="shared" ref="L70:L74" si="123">J70+K70</f>
        <v>40000</v>
      </c>
      <c r="M70" s="193">
        <v>-25000</v>
      </c>
      <c r="N70" s="193">
        <f t="shared" si="15"/>
        <v>-25000</v>
      </c>
      <c r="O70" s="195">
        <f t="shared" ref="O70:O74" si="124">L70+M70</f>
        <v>15000</v>
      </c>
      <c r="P70" s="195">
        <f t="shared" si="25"/>
        <v>15000</v>
      </c>
      <c r="Q70" s="193">
        <v>15000</v>
      </c>
      <c r="R70" s="220">
        <f t="shared" si="16"/>
        <v>100</v>
      </c>
      <c r="S70" s="195">
        <f t="shared" si="120"/>
        <v>-15000</v>
      </c>
    </row>
    <row r="71" spans="1:19" s="189" customFormat="1" ht="54.75" customHeight="1" x14ac:dyDescent="0.25">
      <c r="A71" s="191" t="s">
        <v>165</v>
      </c>
      <c r="B71" s="194" t="s">
        <v>166</v>
      </c>
      <c r="C71" s="193">
        <v>81950</v>
      </c>
      <c r="D71" s="193">
        <v>75000</v>
      </c>
      <c r="E71" s="193"/>
      <c r="F71" s="195">
        <f t="shared" si="10"/>
        <v>75000</v>
      </c>
      <c r="G71" s="193"/>
      <c r="H71" s="195">
        <f t="shared" si="121"/>
        <v>75000</v>
      </c>
      <c r="I71" s="193"/>
      <c r="J71" s="195">
        <f t="shared" si="122"/>
        <v>75000</v>
      </c>
      <c r="K71" s="193"/>
      <c r="L71" s="195">
        <f t="shared" si="123"/>
        <v>75000</v>
      </c>
      <c r="M71" s="193">
        <v>-42000</v>
      </c>
      <c r="N71" s="193">
        <f t="shared" si="15"/>
        <v>-42000</v>
      </c>
      <c r="O71" s="195">
        <f t="shared" si="124"/>
        <v>33000</v>
      </c>
      <c r="P71" s="195">
        <f t="shared" si="25"/>
        <v>33000</v>
      </c>
      <c r="Q71" s="193">
        <v>35000</v>
      </c>
      <c r="R71" s="220">
        <f t="shared" si="16"/>
        <v>106.06060606060606</v>
      </c>
      <c r="S71" s="195">
        <f t="shared" si="120"/>
        <v>-46950</v>
      </c>
    </row>
    <row r="72" spans="1:19" s="189" customFormat="1" ht="61.5" customHeight="1" x14ac:dyDescent="0.25">
      <c r="A72" s="191" t="s">
        <v>167</v>
      </c>
      <c r="B72" s="205" t="s">
        <v>338</v>
      </c>
      <c r="C72" s="193">
        <f>C73</f>
        <v>92396.41</v>
      </c>
      <c r="D72" s="193"/>
      <c r="E72" s="193"/>
      <c r="F72" s="195"/>
      <c r="G72" s="193"/>
      <c r="H72" s="195"/>
      <c r="I72" s="193"/>
      <c r="J72" s="195"/>
      <c r="K72" s="193"/>
      <c r="L72" s="195"/>
      <c r="M72" s="193">
        <f>M73</f>
        <v>14900</v>
      </c>
      <c r="N72" s="193">
        <f t="shared" si="15"/>
        <v>14900</v>
      </c>
      <c r="O72" s="193">
        <f>O73</f>
        <v>14900</v>
      </c>
      <c r="P72" s="195">
        <f t="shared" si="25"/>
        <v>14900</v>
      </c>
      <c r="Q72" s="193">
        <f>Q73</f>
        <v>14924.96</v>
      </c>
      <c r="R72" s="220">
        <f t="shared" si="16"/>
        <v>100.16751677852349</v>
      </c>
      <c r="S72" s="195">
        <f t="shared" si="120"/>
        <v>-77471.450000000012</v>
      </c>
    </row>
    <row r="73" spans="1:19" s="189" customFormat="1" ht="61.5" customHeight="1" x14ac:dyDescent="0.25">
      <c r="A73" s="191" t="s">
        <v>414</v>
      </c>
      <c r="B73" s="205" t="s">
        <v>170</v>
      </c>
      <c r="C73" s="193">
        <v>92396.41</v>
      </c>
      <c r="D73" s="193"/>
      <c r="E73" s="193"/>
      <c r="F73" s="195"/>
      <c r="G73" s="193"/>
      <c r="H73" s="195"/>
      <c r="I73" s="193"/>
      <c r="J73" s="195"/>
      <c r="K73" s="193"/>
      <c r="L73" s="195"/>
      <c r="M73" s="193">
        <v>14900</v>
      </c>
      <c r="N73" s="193">
        <f t="shared" si="15"/>
        <v>14900</v>
      </c>
      <c r="O73" s="195">
        <f t="shared" si="124"/>
        <v>14900</v>
      </c>
      <c r="P73" s="195">
        <f t="shared" si="25"/>
        <v>14900</v>
      </c>
      <c r="Q73" s="193">
        <v>14924.96</v>
      </c>
      <c r="R73" s="220">
        <f t="shared" si="16"/>
        <v>100.16751677852349</v>
      </c>
      <c r="S73" s="195">
        <f t="shared" si="120"/>
        <v>-77471.450000000012</v>
      </c>
    </row>
    <row r="74" spans="1:19" s="189" customFormat="1" ht="59.25" customHeight="1" x14ac:dyDescent="0.25">
      <c r="A74" s="191" t="s">
        <v>171</v>
      </c>
      <c r="B74" s="194" t="s">
        <v>172</v>
      </c>
      <c r="C74" s="193">
        <v>2000</v>
      </c>
      <c r="D74" s="193">
        <v>5000</v>
      </c>
      <c r="E74" s="193"/>
      <c r="F74" s="195">
        <f t="shared" si="10"/>
        <v>5000</v>
      </c>
      <c r="G74" s="193"/>
      <c r="H74" s="195">
        <f t="shared" si="121"/>
        <v>5000</v>
      </c>
      <c r="I74" s="193"/>
      <c r="J74" s="195">
        <f t="shared" si="122"/>
        <v>5000</v>
      </c>
      <c r="K74" s="193"/>
      <c r="L74" s="195">
        <f t="shared" si="123"/>
        <v>5000</v>
      </c>
      <c r="M74" s="193">
        <v>90000</v>
      </c>
      <c r="N74" s="193">
        <f t="shared" ref="N74:N137" si="125">O74-D74</f>
        <v>90000</v>
      </c>
      <c r="O74" s="195">
        <f t="shared" si="124"/>
        <v>95000</v>
      </c>
      <c r="P74" s="195">
        <f t="shared" si="25"/>
        <v>95000</v>
      </c>
      <c r="Q74" s="193">
        <v>101000</v>
      </c>
      <c r="R74" s="220">
        <f t="shared" ref="R74:R137" si="126">Q74/P74*100</f>
        <v>106.31578947368421</v>
      </c>
      <c r="S74" s="195">
        <f t="shared" si="120"/>
        <v>99000</v>
      </c>
    </row>
    <row r="75" spans="1:19" s="189" customFormat="1" ht="27" customHeight="1" x14ac:dyDescent="0.25">
      <c r="A75" s="191" t="s">
        <v>173</v>
      </c>
      <c r="B75" s="194" t="s">
        <v>174</v>
      </c>
      <c r="C75" s="195">
        <f t="shared" ref="C75:Q75" si="127">C76</f>
        <v>481368.08</v>
      </c>
      <c r="D75" s="195">
        <f t="shared" si="127"/>
        <v>373000</v>
      </c>
      <c r="E75" s="195">
        <f t="shared" si="127"/>
        <v>0</v>
      </c>
      <c r="F75" s="195">
        <f t="shared" si="127"/>
        <v>373000</v>
      </c>
      <c r="G75" s="195">
        <f t="shared" si="127"/>
        <v>0</v>
      </c>
      <c r="H75" s="195">
        <f t="shared" si="127"/>
        <v>373000</v>
      </c>
      <c r="I75" s="195">
        <f t="shared" si="127"/>
        <v>0</v>
      </c>
      <c r="J75" s="195">
        <f t="shared" si="127"/>
        <v>373000</v>
      </c>
      <c r="K75" s="195">
        <f t="shared" si="127"/>
        <v>0</v>
      </c>
      <c r="L75" s="195">
        <f t="shared" si="127"/>
        <v>373000</v>
      </c>
      <c r="M75" s="195">
        <f t="shared" si="127"/>
        <v>175000</v>
      </c>
      <c r="N75" s="193">
        <f t="shared" si="125"/>
        <v>175000</v>
      </c>
      <c r="O75" s="195">
        <f t="shared" si="127"/>
        <v>548000</v>
      </c>
      <c r="P75" s="195">
        <f t="shared" si="25"/>
        <v>548000</v>
      </c>
      <c r="Q75" s="195">
        <f t="shared" si="127"/>
        <v>591858.31000000006</v>
      </c>
      <c r="R75" s="220">
        <f t="shared" si="126"/>
        <v>108.00334124087591</v>
      </c>
      <c r="S75" s="195">
        <f t="shared" si="120"/>
        <v>110490.23000000004</v>
      </c>
    </row>
    <row r="76" spans="1:19" s="189" customFormat="1" ht="41.25" customHeight="1" x14ac:dyDescent="0.25">
      <c r="A76" s="191" t="s">
        <v>175</v>
      </c>
      <c r="B76" s="194" t="s">
        <v>176</v>
      </c>
      <c r="C76" s="195">
        <v>481368.08</v>
      </c>
      <c r="D76" s="195">
        <v>373000</v>
      </c>
      <c r="E76" s="195"/>
      <c r="F76" s="195">
        <f t="shared" si="10"/>
        <v>373000</v>
      </c>
      <c r="G76" s="195"/>
      <c r="H76" s="195">
        <f t="shared" ref="H76" si="128">F76+G76</f>
        <v>373000</v>
      </c>
      <c r="I76" s="195"/>
      <c r="J76" s="195">
        <f t="shared" ref="J76" si="129">H76+I76</f>
        <v>373000</v>
      </c>
      <c r="K76" s="195"/>
      <c r="L76" s="195">
        <f t="shared" ref="L76" si="130">J76+K76</f>
        <v>373000</v>
      </c>
      <c r="M76" s="195">
        <v>175000</v>
      </c>
      <c r="N76" s="193">
        <f t="shared" si="125"/>
        <v>175000</v>
      </c>
      <c r="O76" s="195">
        <f t="shared" ref="O76" si="131">L76+M76</f>
        <v>548000</v>
      </c>
      <c r="P76" s="195">
        <f t="shared" si="25"/>
        <v>548000</v>
      </c>
      <c r="Q76" s="195">
        <v>591858.31000000006</v>
      </c>
      <c r="R76" s="220">
        <f t="shared" si="126"/>
        <v>108.00334124087591</v>
      </c>
      <c r="S76" s="195">
        <f t="shared" si="120"/>
        <v>110490.23000000004</v>
      </c>
    </row>
    <row r="77" spans="1:19" s="201" customFormat="1" ht="18.75" customHeight="1" x14ac:dyDescent="0.25">
      <c r="A77" s="200" t="s">
        <v>177</v>
      </c>
      <c r="B77" s="190" t="s">
        <v>178</v>
      </c>
      <c r="C77" s="198">
        <f t="shared" ref="C77:G77" si="132">C78</f>
        <v>185903271</v>
      </c>
      <c r="D77" s="198">
        <f>D78</f>
        <v>181885988.41</v>
      </c>
      <c r="E77" s="198">
        <f t="shared" si="132"/>
        <v>10249568</v>
      </c>
      <c r="F77" s="198">
        <f t="shared" si="132"/>
        <v>192135556.41</v>
      </c>
      <c r="G77" s="198">
        <f t="shared" si="132"/>
        <v>14353095.68</v>
      </c>
      <c r="H77" s="198">
        <f>H78+H141</f>
        <v>206488652.09</v>
      </c>
      <c r="I77" s="198">
        <f t="shared" ref="I77:P77" si="133">I78+I141</f>
        <v>900000</v>
      </c>
      <c r="J77" s="198">
        <f t="shared" si="133"/>
        <v>207388652.09</v>
      </c>
      <c r="K77" s="198">
        <f t="shared" si="133"/>
        <v>-65124.369999999995</v>
      </c>
      <c r="L77" s="198">
        <f t="shared" si="133"/>
        <v>207323527.72</v>
      </c>
      <c r="M77" s="198">
        <f t="shared" si="133"/>
        <v>8892248.5599999987</v>
      </c>
      <c r="N77" s="193">
        <f t="shared" si="125"/>
        <v>34329787.869999975</v>
      </c>
      <c r="O77" s="198">
        <f t="shared" si="133"/>
        <v>216215776.27999997</v>
      </c>
      <c r="P77" s="198">
        <f t="shared" si="133"/>
        <v>215972224.07999998</v>
      </c>
      <c r="Q77" s="198">
        <f t="shared" ref="Q77" si="134">Q78+Q141</f>
        <v>213776357.52999997</v>
      </c>
      <c r="R77" s="220">
        <f t="shared" si="126"/>
        <v>98.98326437144685</v>
      </c>
      <c r="S77" s="195">
        <f t="shared" si="120"/>
        <v>27873086.529999971</v>
      </c>
    </row>
    <row r="78" spans="1:19" s="203" customFormat="1" ht="26.25" customHeight="1" x14ac:dyDescent="0.25">
      <c r="A78" s="202" t="s">
        <v>179</v>
      </c>
      <c r="B78" s="194" t="s">
        <v>180</v>
      </c>
      <c r="C78" s="195">
        <f t="shared" ref="C78" si="135">C79+C86+C111+C134</f>
        <v>185903271</v>
      </c>
      <c r="D78" s="195">
        <f>D79+D86+D111+D134</f>
        <v>181885988.41</v>
      </c>
      <c r="E78" s="195">
        <f t="shared" ref="E78:G78" si="136">E79+E86+E111+E134</f>
        <v>10249568</v>
      </c>
      <c r="F78" s="195">
        <f t="shared" si="136"/>
        <v>192135556.41</v>
      </c>
      <c r="G78" s="195">
        <f t="shared" si="136"/>
        <v>14353095.68</v>
      </c>
      <c r="H78" s="195">
        <f>H79+H86+H111+H134</f>
        <v>206488652.09</v>
      </c>
      <c r="I78" s="195">
        <f t="shared" ref="I78:L78" si="137">I79+I86+I111+I134</f>
        <v>850000</v>
      </c>
      <c r="J78" s="195">
        <f t="shared" si="137"/>
        <v>207338652.09</v>
      </c>
      <c r="K78" s="195">
        <f>K79+K86+K111+K134</f>
        <v>-65124.369999999995</v>
      </c>
      <c r="L78" s="195">
        <f t="shared" si="137"/>
        <v>207273527.72</v>
      </c>
      <c r="M78" s="195">
        <f>M79+M86+M111+M134</f>
        <v>8892248.5599999987</v>
      </c>
      <c r="N78" s="193">
        <f t="shared" si="125"/>
        <v>34279787.869999975</v>
      </c>
      <c r="O78" s="195">
        <f t="shared" ref="O78" si="138">O79+O86+O111+O134</f>
        <v>216165776.27999997</v>
      </c>
      <c r="P78" s="195">
        <f>P79+P86+P111+P134</f>
        <v>215922224.07999998</v>
      </c>
      <c r="Q78" s="195">
        <f>Q79+Q86+Q111+Q134</f>
        <v>213726357.52999997</v>
      </c>
      <c r="R78" s="220">
        <f t="shared" si="126"/>
        <v>98.983028931201432</v>
      </c>
      <c r="S78" s="195">
        <f t="shared" si="120"/>
        <v>27823086.529999971</v>
      </c>
    </row>
    <row r="79" spans="1:19" s="201" customFormat="1" ht="31.5" customHeight="1" x14ac:dyDescent="0.25">
      <c r="A79" s="202" t="s">
        <v>340</v>
      </c>
      <c r="B79" s="204" t="s">
        <v>341</v>
      </c>
      <c r="C79" s="198">
        <f>C80+C82+C84</f>
        <v>71682283.299999997</v>
      </c>
      <c r="D79" s="198">
        <f>D80+D82+D84</f>
        <v>61481000</v>
      </c>
      <c r="E79" s="198">
        <f t="shared" ref="E79:P79" si="139">E80+E82+E84</f>
        <v>2226442</v>
      </c>
      <c r="F79" s="198">
        <f t="shared" si="139"/>
        <v>63707442</v>
      </c>
      <c r="G79" s="198">
        <f t="shared" si="139"/>
        <v>7160275</v>
      </c>
      <c r="H79" s="198">
        <f t="shared" si="139"/>
        <v>70867717</v>
      </c>
      <c r="I79" s="198">
        <f t="shared" si="139"/>
        <v>0</v>
      </c>
      <c r="J79" s="198">
        <f t="shared" si="139"/>
        <v>70867717</v>
      </c>
      <c r="K79" s="198">
        <f t="shared" si="139"/>
        <v>210000</v>
      </c>
      <c r="L79" s="198">
        <f t="shared" si="139"/>
        <v>71077717</v>
      </c>
      <c r="M79" s="198">
        <f t="shared" si="139"/>
        <v>3260173.5</v>
      </c>
      <c r="N79" s="193">
        <f t="shared" si="125"/>
        <v>12856890.5</v>
      </c>
      <c r="O79" s="198">
        <f t="shared" si="139"/>
        <v>74337890.5</v>
      </c>
      <c r="P79" s="198">
        <f t="shared" si="139"/>
        <v>74337890.5</v>
      </c>
      <c r="Q79" s="198">
        <f t="shared" ref="Q79" si="140">Q80+Q82+Q84</f>
        <v>74337890.5</v>
      </c>
      <c r="R79" s="220">
        <f t="shared" si="126"/>
        <v>100</v>
      </c>
      <c r="S79" s="195">
        <f t="shared" si="120"/>
        <v>2655607.200000003</v>
      </c>
    </row>
    <row r="80" spans="1:19" s="203" customFormat="1" ht="15.75" customHeight="1" x14ac:dyDescent="0.25">
      <c r="A80" s="202" t="s">
        <v>342</v>
      </c>
      <c r="B80" s="194" t="s">
        <v>184</v>
      </c>
      <c r="C80" s="195">
        <f t="shared" ref="C80:Q80" si="141">C81</f>
        <v>48114000</v>
      </c>
      <c r="D80" s="195">
        <f>D81</f>
        <v>54555000</v>
      </c>
      <c r="E80" s="195">
        <f t="shared" si="141"/>
        <v>0</v>
      </c>
      <c r="F80" s="195">
        <f t="shared" si="141"/>
        <v>54555000</v>
      </c>
      <c r="G80" s="195">
        <f t="shared" si="141"/>
        <v>0</v>
      </c>
      <c r="H80" s="195">
        <f t="shared" si="141"/>
        <v>54555000</v>
      </c>
      <c r="I80" s="195">
        <f t="shared" si="141"/>
        <v>0</v>
      </c>
      <c r="J80" s="195">
        <f t="shared" si="141"/>
        <v>54555000</v>
      </c>
      <c r="K80" s="195">
        <f t="shared" si="141"/>
        <v>0</v>
      </c>
      <c r="L80" s="195">
        <f t="shared" si="141"/>
        <v>54555000</v>
      </c>
      <c r="M80" s="195">
        <f t="shared" si="141"/>
        <v>0</v>
      </c>
      <c r="N80" s="193">
        <f t="shared" si="125"/>
        <v>0</v>
      </c>
      <c r="O80" s="195">
        <f t="shared" si="141"/>
        <v>54555000</v>
      </c>
      <c r="P80" s="195">
        <f t="shared" ref="P78:Q128" si="142">O80</f>
        <v>54555000</v>
      </c>
      <c r="Q80" s="195">
        <f t="shared" si="141"/>
        <v>54555000</v>
      </c>
      <c r="R80" s="220">
        <f t="shared" si="126"/>
        <v>100</v>
      </c>
      <c r="S80" s="195">
        <f t="shared" si="120"/>
        <v>6441000</v>
      </c>
    </row>
    <row r="81" spans="1:19" s="203" customFormat="1" ht="29.25" customHeight="1" x14ac:dyDescent="0.25">
      <c r="A81" s="202" t="s">
        <v>343</v>
      </c>
      <c r="B81" s="194" t="s">
        <v>186</v>
      </c>
      <c r="C81" s="195">
        <v>48114000</v>
      </c>
      <c r="D81" s="195">
        <v>54555000</v>
      </c>
      <c r="E81" s="195"/>
      <c r="F81" s="195">
        <f t="shared" si="10"/>
        <v>54555000</v>
      </c>
      <c r="G81" s="195"/>
      <c r="H81" s="195">
        <f t="shared" ref="H81" si="143">F81+G81</f>
        <v>54555000</v>
      </c>
      <c r="I81" s="195"/>
      <c r="J81" s="195">
        <f t="shared" ref="J81" si="144">H81+I81</f>
        <v>54555000</v>
      </c>
      <c r="K81" s="195"/>
      <c r="L81" s="195">
        <f t="shared" ref="L81" si="145">J81+K81</f>
        <v>54555000</v>
      </c>
      <c r="M81" s="195"/>
      <c r="N81" s="193">
        <f t="shared" si="125"/>
        <v>0</v>
      </c>
      <c r="O81" s="195">
        <f t="shared" ref="O81" si="146">L81+M81</f>
        <v>54555000</v>
      </c>
      <c r="P81" s="195">
        <f t="shared" si="142"/>
        <v>54555000</v>
      </c>
      <c r="Q81" s="195">
        <f t="shared" si="142"/>
        <v>54555000</v>
      </c>
      <c r="R81" s="220">
        <f t="shared" si="126"/>
        <v>100</v>
      </c>
      <c r="S81" s="195">
        <f t="shared" si="120"/>
        <v>6441000</v>
      </c>
    </row>
    <row r="82" spans="1:19" s="203" customFormat="1" ht="25.5" customHeight="1" x14ac:dyDescent="0.25">
      <c r="A82" s="202" t="s">
        <v>344</v>
      </c>
      <c r="B82" s="194" t="s">
        <v>188</v>
      </c>
      <c r="C82" s="195">
        <f t="shared" ref="C82:O82" si="147">C83</f>
        <v>23400683.300000001</v>
      </c>
      <c r="D82" s="195">
        <f>D83</f>
        <v>6926000</v>
      </c>
      <c r="E82" s="195">
        <f t="shared" si="147"/>
        <v>2226442</v>
      </c>
      <c r="F82" s="195">
        <f t="shared" si="147"/>
        <v>9152442</v>
      </c>
      <c r="G82" s="195">
        <f t="shared" si="147"/>
        <v>7160275</v>
      </c>
      <c r="H82" s="195">
        <f t="shared" si="147"/>
        <v>16312717</v>
      </c>
      <c r="I82" s="195">
        <f t="shared" si="147"/>
        <v>0</v>
      </c>
      <c r="J82" s="195">
        <f t="shared" si="147"/>
        <v>16312717</v>
      </c>
      <c r="K82" s="195">
        <f t="shared" si="147"/>
        <v>210000</v>
      </c>
      <c r="L82" s="195">
        <f t="shared" si="147"/>
        <v>16522717</v>
      </c>
      <c r="M82" s="195">
        <f t="shared" si="147"/>
        <v>3260173.5</v>
      </c>
      <c r="N82" s="193">
        <f t="shared" si="125"/>
        <v>12856890.5</v>
      </c>
      <c r="O82" s="195">
        <f t="shared" si="147"/>
        <v>19782890.5</v>
      </c>
      <c r="P82" s="195">
        <f t="shared" si="142"/>
        <v>19782890.5</v>
      </c>
      <c r="Q82" s="195">
        <f t="shared" si="142"/>
        <v>19782890.5</v>
      </c>
      <c r="R82" s="220">
        <f t="shared" si="126"/>
        <v>100</v>
      </c>
      <c r="S82" s="195">
        <f t="shared" si="120"/>
        <v>-3617792.8000000007</v>
      </c>
    </row>
    <row r="83" spans="1:19" s="203" customFormat="1" ht="34.5" customHeight="1" x14ac:dyDescent="0.25">
      <c r="A83" s="202" t="s">
        <v>345</v>
      </c>
      <c r="B83" s="194" t="s">
        <v>190</v>
      </c>
      <c r="C83" s="195">
        <v>23400683.300000001</v>
      </c>
      <c r="D83" s="195">
        <v>6926000</v>
      </c>
      <c r="E83" s="195">
        <v>2226442</v>
      </c>
      <c r="F83" s="195">
        <f t="shared" ref="F83:F139" si="148">D83+E83</f>
        <v>9152442</v>
      </c>
      <c r="G83" s="195">
        <v>7160275</v>
      </c>
      <c r="H83" s="195">
        <f t="shared" ref="H83" si="149">F83+G83</f>
        <v>16312717</v>
      </c>
      <c r="I83" s="195"/>
      <c r="J83" s="195">
        <f t="shared" ref="J83" si="150">H83+I83</f>
        <v>16312717</v>
      </c>
      <c r="K83" s="195">
        <v>210000</v>
      </c>
      <c r="L83" s="195">
        <f t="shared" ref="L83" si="151">J83+K83</f>
        <v>16522717</v>
      </c>
      <c r="M83" s="195">
        <v>3260173.5</v>
      </c>
      <c r="N83" s="193">
        <f t="shared" si="125"/>
        <v>12856890.5</v>
      </c>
      <c r="O83" s="195">
        <f t="shared" ref="O83" si="152">L83+M83</f>
        <v>19782890.5</v>
      </c>
      <c r="P83" s="195">
        <f t="shared" si="142"/>
        <v>19782890.5</v>
      </c>
      <c r="Q83" s="195">
        <f>P83</f>
        <v>19782890.5</v>
      </c>
      <c r="R83" s="220">
        <f t="shared" si="126"/>
        <v>100</v>
      </c>
      <c r="S83" s="195">
        <f t="shared" si="120"/>
        <v>-3617792.8000000007</v>
      </c>
    </row>
    <row r="84" spans="1:19" s="203" customFormat="1" ht="14.25" customHeight="1" x14ac:dyDescent="0.25">
      <c r="A84" s="202" t="s">
        <v>346</v>
      </c>
      <c r="B84" s="205" t="s">
        <v>347</v>
      </c>
      <c r="C84" s="195">
        <f t="shared" ref="C84:Q84" si="153">C85</f>
        <v>167600</v>
      </c>
      <c r="D84" s="195">
        <f>D85</f>
        <v>0</v>
      </c>
      <c r="E84" s="195">
        <f t="shared" si="153"/>
        <v>0</v>
      </c>
      <c r="F84" s="195">
        <f t="shared" si="153"/>
        <v>0</v>
      </c>
      <c r="G84" s="195">
        <f t="shared" si="153"/>
        <v>0</v>
      </c>
      <c r="H84" s="195">
        <f t="shared" si="153"/>
        <v>0</v>
      </c>
      <c r="I84" s="195">
        <f t="shared" si="153"/>
        <v>0</v>
      </c>
      <c r="J84" s="195">
        <f t="shared" si="153"/>
        <v>0</v>
      </c>
      <c r="K84" s="195">
        <f t="shared" si="153"/>
        <v>0</v>
      </c>
      <c r="L84" s="195">
        <f t="shared" si="153"/>
        <v>0</v>
      </c>
      <c r="M84" s="195">
        <f t="shared" si="153"/>
        <v>0</v>
      </c>
      <c r="N84" s="193">
        <f t="shared" si="125"/>
        <v>0</v>
      </c>
      <c r="O84" s="195">
        <f t="shared" si="153"/>
        <v>0</v>
      </c>
      <c r="P84" s="195">
        <f t="shared" si="142"/>
        <v>0</v>
      </c>
      <c r="Q84" s="195">
        <f t="shared" si="153"/>
        <v>0</v>
      </c>
      <c r="R84" s="220" t="e">
        <f t="shared" si="126"/>
        <v>#DIV/0!</v>
      </c>
      <c r="S84" s="195">
        <f t="shared" si="120"/>
        <v>-167600</v>
      </c>
    </row>
    <row r="85" spans="1:19" s="203" customFormat="1" ht="15" customHeight="1" x14ac:dyDescent="0.25">
      <c r="A85" s="202" t="s">
        <v>348</v>
      </c>
      <c r="B85" s="205" t="s">
        <v>349</v>
      </c>
      <c r="C85" s="195">
        <v>167600</v>
      </c>
      <c r="D85" s="195"/>
      <c r="E85" s="195"/>
      <c r="F85" s="195">
        <f t="shared" si="148"/>
        <v>0</v>
      </c>
      <c r="G85" s="195"/>
      <c r="H85" s="195">
        <f t="shared" ref="H85" si="154">F85+G85</f>
        <v>0</v>
      </c>
      <c r="I85" s="195"/>
      <c r="J85" s="195">
        <f t="shared" ref="J85" si="155">H85+I85</f>
        <v>0</v>
      </c>
      <c r="K85" s="195"/>
      <c r="L85" s="195">
        <f t="shared" ref="L85" si="156">J85+K85</f>
        <v>0</v>
      </c>
      <c r="M85" s="195"/>
      <c r="N85" s="193">
        <f t="shared" si="125"/>
        <v>0</v>
      </c>
      <c r="O85" s="195">
        <f t="shared" ref="O85" si="157">L85+M85</f>
        <v>0</v>
      </c>
      <c r="P85" s="195">
        <f t="shared" si="142"/>
        <v>0</v>
      </c>
      <c r="Q85" s="195"/>
      <c r="R85" s="220" t="e">
        <f t="shared" si="126"/>
        <v>#DIV/0!</v>
      </c>
      <c r="S85" s="195">
        <f t="shared" si="120"/>
        <v>-167600</v>
      </c>
    </row>
    <row r="86" spans="1:19" s="203" customFormat="1" ht="37.5" customHeight="1" x14ac:dyDescent="0.25">
      <c r="A86" s="206" t="s">
        <v>350</v>
      </c>
      <c r="B86" s="207" t="s">
        <v>192</v>
      </c>
      <c r="C86" s="198">
        <f>C87+C89+C101+C103+C105</f>
        <v>6230183.4100000001</v>
      </c>
      <c r="D86" s="198">
        <f t="shared" ref="D86:F86" si="158">D87+D89+D103+D105</f>
        <v>299520</v>
      </c>
      <c r="E86" s="198">
        <f t="shared" si="158"/>
        <v>8023126</v>
      </c>
      <c r="F86" s="198">
        <f t="shared" si="158"/>
        <v>8322646</v>
      </c>
      <c r="G86" s="198">
        <f>G87+G89+G97+G99+G101+G103+G105</f>
        <v>7418143.8899999997</v>
      </c>
      <c r="H86" s="198">
        <f t="shared" ref="H86:O86" si="159">H87+H89+H97+H99+H101+H103+H105</f>
        <v>15740789.890000001</v>
      </c>
      <c r="I86" s="198">
        <f t="shared" si="159"/>
        <v>850000</v>
      </c>
      <c r="J86" s="198">
        <f t="shared" si="159"/>
        <v>16590789.890000001</v>
      </c>
      <c r="K86" s="198">
        <f t="shared" si="159"/>
        <v>-275124.37</v>
      </c>
      <c r="L86" s="198">
        <f t="shared" si="159"/>
        <v>16315665.52</v>
      </c>
      <c r="M86" s="198">
        <f t="shared" si="159"/>
        <v>-60075.889999999985</v>
      </c>
      <c r="N86" s="193">
        <f t="shared" si="125"/>
        <v>15956069.629999999</v>
      </c>
      <c r="O86" s="198">
        <f t="shared" si="159"/>
        <v>16255589.629999999</v>
      </c>
      <c r="P86" s="198">
        <f t="shared" ref="P86:Q86" si="160">P87+P89+P97+P99+P101+P103+P105</f>
        <v>16140286.799999999</v>
      </c>
      <c r="Q86" s="198">
        <f t="shared" si="160"/>
        <v>16128886.799999999</v>
      </c>
      <c r="R86" s="220">
        <f t="shared" si="126"/>
        <v>99.929369284813447</v>
      </c>
      <c r="S86" s="195">
        <f t="shared" si="120"/>
        <v>9898703.3899999987</v>
      </c>
    </row>
    <row r="87" spans="1:19" s="203" customFormat="1" ht="27" hidden="1" customHeight="1" x14ac:dyDescent="0.25">
      <c r="A87" s="208" t="s">
        <v>351</v>
      </c>
      <c r="B87" s="209" t="s">
        <v>202</v>
      </c>
      <c r="C87" s="195">
        <f t="shared" ref="C87:Q87" si="161">C88</f>
        <v>0</v>
      </c>
      <c r="D87" s="195">
        <f>D88</f>
        <v>0</v>
      </c>
      <c r="E87" s="195">
        <f t="shared" si="161"/>
        <v>0</v>
      </c>
      <c r="F87" s="195">
        <f t="shared" si="161"/>
        <v>0</v>
      </c>
      <c r="G87" s="195">
        <f t="shared" si="161"/>
        <v>0</v>
      </c>
      <c r="H87" s="195">
        <f t="shared" si="161"/>
        <v>0</v>
      </c>
      <c r="I87" s="195">
        <f t="shared" si="161"/>
        <v>0</v>
      </c>
      <c r="J87" s="195">
        <f t="shared" si="161"/>
        <v>0</v>
      </c>
      <c r="K87" s="195">
        <f t="shared" si="161"/>
        <v>0</v>
      </c>
      <c r="L87" s="195">
        <f t="shared" si="161"/>
        <v>0</v>
      </c>
      <c r="M87" s="195">
        <f t="shared" si="161"/>
        <v>0</v>
      </c>
      <c r="N87" s="193">
        <f t="shared" si="125"/>
        <v>0</v>
      </c>
      <c r="O87" s="195">
        <f t="shared" si="161"/>
        <v>0</v>
      </c>
      <c r="P87" s="195">
        <f t="shared" si="142"/>
        <v>0</v>
      </c>
      <c r="Q87" s="195">
        <f t="shared" si="161"/>
        <v>0</v>
      </c>
      <c r="R87" s="220" t="e">
        <f t="shared" si="126"/>
        <v>#DIV/0!</v>
      </c>
      <c r="S87" s="195">
        <f t="shared" si="120"/>
        <v>0</v>
      </c>
    </row>
    <row r="88" spans="1:19" s="203" customFormat="1" ht="36" hidden="1" customHeight="1" x14ac:dyDescent="0.25">
      <c r="A88" s="208" t="s">
        <v>352</v>
      </c>
      <c r="B88" s="209" t="s">
        <v>204</v>
      </c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3">
        <f t="shared" si="125"/>
        <v>0</v>
      </c>
      <c r="O88" s="195"/>
      <c r="P88" s="195">
        <f t="shared" si="142"/>
        <v>0</v>
      </c>
      <c r="Q88" s="195"/>
      <c r="R88" s="220" t="e">
        <f t="shared" si="126"/>
        <v>#DIV/0!</v>
      </c>
      <c r="S88" s="195">
        <f t="shared" si="120"/>
        <v>0</v>
      </c>
    </row>
    <row r="89" spans="1:19" s="203" customFormat="1" ht="39.75" customHeight="1" x14ac:dyDescent="0.25">
      <c r="A89" s="202" t="s">
        <v>353</v>
      </c>
      <c r="B89" s="205" t="s">
        <v>354</v>
      </c>
      <c r="C89" s="195">
        <f t="shared" ref="C89:Q89" si="162">C90</f>
        <v>3875829.02</v>
      </c>
      <c r="D89" s="195">
        <f>D90</f>
        <v>0</v>
      </c>
      <c r="E89" s="195">
        <f t="shared" si="162"/>
        <v>8023126</v>
      </c>
      <c r="F89" s="195">
        <f t="shared" si="162"/>
        <v>8023126</v>
      </c>
      <c r="G89" s="195">
        <f t="shared" si="162"/>
        <v>0</v>
      </c>
      <c r="H89" s="195">
        <f t="shared" si="162"/>
        <v>8023126</v>
      </c>
      <c r="I89" s="195">
        <f t="shared" si="162"/>
        <v>0</v>
      </c>
      <c r="J89" s="195">
        <f t="shared" si="162"/>
        <v>8023126</v>
      </c>
      <c r="K89" s="195">
        <f t="shared" si="162"/>
        <v>-275124.37</v>
      </c>
      <c r="L89" s="195">
        <f t="shared" si="162"/>
        <v>7748001.6299999999</v>
      </c>
      <c r="M89" s="195">
        <f t="shared" si="162"/>
        <v>-220701.88999999998</v>
      </c>
      <c r="N89" s="193">
        <f t="shared" si="125"/>
        <v>7527299.7399999993</v>
      </c>
      <c r="O89" s="195">
        <f t="shared" si="162"/>
        <v>7527299.7399999993</v>
      </c>
      <c r="P89" s="195">
        <f t="shared" si="162"/>
        <v>7411996.9099999992</v>
      </c>
      <c r="Q89" s="195">
        <f t="shared" si="162"/>
        <v>7400596.9099999992</v>
      </c>
      <c r="R89" s="220">
        <f t="shared" si="126"/>
        <v>99.846195294757621</v>
      </c>
      <c r="S89" s="195">
        <f t="shared" si="120"/>
        <v>3524767.8899999992</v>
      </c>
    </row>
    <row r="90" spans="1:19" s="203" customFormat="1" ht="39.75" customHeight="1" x14ac:dyDescent="0.25">
      <c r="A90" s="202" t="s">
        <v>355</v>
      </c>
      <c r="B90" s="205" t="s">
        <v>356</v>
      </c>
      <c r="C90" s="195">
        <f t="shared" ref="C90" si="163">C91+C92+C93+C94+C95+C96</f>
        <v>3875829.02</v>
      </c>
      <c r="D90" s="195">
        <f>D91+D92+D93+D94+D95+D96</f>
        <v>0</v>
      </c>
      <c r="E90" s="195">
        <f t="shared" ref="E90:O90" si="164">E91+E92+E93+E94+E95+E96</f>
        <v>8023126</v>
      </c>
      <c r="F90" s="195">
        <f>F91+F92+F93+F94+F95+F96</f>
        <v>8023126</v>
      </c>
      <c r="G90" s="195">
        <f t="shared" si="164"/>
        <v>0</v>
      </c>
      <c r="H90" s="195">
        <f>H91+H92+H93+H94+H95+H96</f>
        <v>8023126</v>
      </c>
      <c r="I90" s="195">
        <f t="shared" si="164"/>
        <v>0</v>
      </c>
      <c r="J90" s="195">
        <f t="shared" si="164"/>
        <v>8023126</v>
      </c>
      <c r="K90" s="195">
        <f t="shared" si="164"/>
        <v>-275124.37</v>
      </c>
      <c r="L90" s="195">
        <f t="shared" si="164"/>
        <v>7748001.6299999999</v>
      </c>
      <c r="M90" s="195">
        <f t="shared" si="164"/>
        <v>-220701.88999999998</v>
      </c>
      <c r="N90" s="193">
        <f t="shared" si="125"/>
        <v>7527299.7399999993</v>
      </c>
      <c r="O90" s="195">
        <f t="shared" si="164"/>
        <v>7527299.7399999993</v>
      </c>
      <c r="P90" s="195">
        <f t="shared" ref="P90:Q90" si="165">P91+P92+P93+P94+P95+P96</f>
        <v>7411996.9099999992</v>
      </c>
      <c r="Q90" s="195">
        <f t="shared" si="165"/>
        <v>7400596.9099999992</v>
      </c>
      <c r="R90" s="220">
        <f t="shared" si="126"/>
        <v>99.846195294757621</v>
      </c>
      <c r="S90" s="195">
        <f t="shared" si="120"/>
        <v>3524767.8899999992</v>
      </c>
    </row>
    <row r="91" spans="1:19" s="203" customFormat="1" ht="26.25" customHeight="1" x14ac:dyDescent="0.25">
      <c r="A91" s="202"/>
      <c r="B91" s="205" t="s">
        <v>357</v>
      </c>
      <c r="C91" s="195">
        <v>1870106.37</v>
      </c>
      <c r="D91" s="195"/>
      <c r="E91" s="195"/>
      <c r="F91" s="195">
        <f t="shared" si="148"/>
        <v>0</v>
      </c>
      <c r="G91" s="195"/>
      <c r="H91" s="195">
        <f t="shared" ref="H91:H92" si="166">F91+G91</f>
        <v>0</v>
      </c>
      <c r="I91" s="195"/>
      <c r="J91" s="195">
        <f t="shared" ref="J91:J92" si="167">H91+I91</f>
        <v>0</v>
      </c>
      <c r="K91" s="195"/>
      <c r="L91" s="195">
        <f t="shared" ref="L91:L92" si="168">J91+K91</f>
        <v>0</v>
      </c>
      <c r="M91" s="195"/>
      <c r="N91" s="193">
        <f t="shared" si="125"/>
        <v>0</v>
      </c>
      <c r="O91" s="195">
        <f t="shared" ref="O91:O92" si="169">L91+M91</f>
        <v>0</v>
      </c>
      <c r="P91" s="195">
        <f t="shared" si="142"/>
        <v>0</v>
      </c>
      <c r="Q91" s="195"/>
      <c r="R91" s="220" t="e">
        <f t="shared" si="126"/>
        <v>#DIV/0!</v>
      </c>
      <c r="S91" s="195">
        <f t="shared" si="120"/>
        <v>-1870106.37</v>
      </c>
    </row>
    <row r="92" spans="1:19" s="203" customFormat="1" ht="26.25" customHeight="1" x14ac:dyDescent="0.25">
      <c r="A92" s="202"/>
      <c r="B92" s="205" t="s">
        <v>358</v>
      </c>
      <c r="C92" s="195">
        <v>2005722.65</v>
      </c>
      <c r="D92" s="195"/>
      <c r="E92" s="195"/>
      <c r="F92" s="195">
        <f t="shared" si="148"/>
        <v>0</v>
      </c>
      <c r="G92" s="195"/>
      <c r="H92" s="195">
        <f t="shared" si="166"/>
        <v>0</v>
      </c>
      <c r="I92" s="195"/>
      <c r="J92" s="195">
        <f t="shared" si="167"/>
        <v>0</v>
      </c>
      <c r="K92" s="195"/>
      <c r="L92" s="195">
        <f t="shared" si="168"/>
        <v>0</v>
      </c>
      <c r="M92" s="195"/>
      <c r="N92" s="193">
        <f t="shared" si="125"/>
        <v>0</v>
      </c>
      <c r="O92" s="195">
        <f t="shared" si="169"/>
        <v>0</v>
      </c>
      <c r="P92" s="195">
        <f t="shared" si="142"/>
        <v>0</v>
      </c>
      <c r="Q92" s="195"/>
      <c r="R92" s="220" t="e">
        <f t="shared" si="126"/>
        <v>#DIV/0!</v>
      </c>
      <c r="S92" s="195">
        <f t="shared" si="120"/>
        <v>-2005722.65</v>
      </c>
    </row>
    <row r="93" spans="1:19" s="203" customFormat="1" ht="24.75" customHeight="1" x14ac:dyDescent="0.25">
      <c r="A93" s="202"/>
      <c r="B93" s="205" t="s">
        <v>415</v>
      </c>
      <c r="C93" s="195"/>
      <c r="D93" s="195"/>
      <c r="E93" s="195">
        <v>1210718</v>
      </c>
      <c r="F93" s="195">
        <f>D93+E93</f>
        <v>1210718</v>
      </c>
      <c r="G93" s="195"/>
      <c r="H93" s="195">
        <f>F93+G93</f>
        <v>1210718</v>
      </c>
      <c r="I93" s="195"/>
      <c r="J93" s="195">
        <f>H93+I93</f>
        <v>1210718</v>
      </c>
      <c r="K93" s="195">
        <f>-275123.76-0.61</f>
        <v>-275124.37</v>
      </c>
      <c r="L93" s="195">
        <f>J93+K93</f>
        <v>935593.63</v>
      </c>
      <c r="M93" s="195">
        <v>-17798.240000000002</v>
      </c>
      <c r="N93" s="193">
        <f t="shared" si="125"/>
        <v>917795.39</v>
      </c>
      <c r="O93" s="195">
        <f>L93+M93</f>
        <v>917795.39</v>
      </c>
      <c r="P93" s="195">
        <f t="shared" si="142"/>
        <v>917795.39</v>
      </c>
      <c r="Q93" s="195">
        <v>906395.39</v>
      </c>
      <c r="R93" s="220">
        <f t="shared" si="126"/>
        <v>98.757893085516585</v>
      </c>
      <c r="S93" s="195">
        <f t="shared" si="120"/>
        <v>906395.39</v>
      </c>
    </row>
    <row r="94" spans="1:19" s="203" customFormat="1" ht="24.75" customHeight="1" x14ac:dyDescent="0.25">
      <c r="A94" s="202"/>
      <c r="B94" s="205" t="s">
        <v>416</v>
      </c>
      <c r="C94" s="195"/>
      <c r="D94" s="195"/>
      <c r="E94" s="195">
        <f>6021932+790476</f>
        <v>6812408</v>
      </c>
      <c r="F94" s="195">
        <f t="shared" ref="F94:F96" si="170">D94+E94</f>
        <v>6812408</v>
      </c>
      <c r="G94" s="195"/>
      <c r="H94" s="195">
        <f t="shared" ref="H94:H102" si="171">F94+G94</f>
        <v>6812408</v>
      </c>
      <c r="I94" s="195"/>
      <c r="J94" s="195">
        <f t="shared" ref="J94:J109" si="172">H94+I94</f>
        <v>6812408</v>
      </c>
      <c r="K94" s="195"/>
      <c r="L94" s="195">
        <f t="shared" ref="L94:L96" si="173">J94+K94</f>
        <v>6812408</v>
      </c>
      <c r="M94" s="195">
        <f>27832.41-230736.06</f>
        <v>-202903.65</v>
      </c>
      <c r="N94" s="193">
        <f t="shared" si="125"/>
        <v>6609504.3499999996</v>
      </c>
      <c r="O94" s="195">
        <f t="shared" ref="O94:O96" si="174">L94+M94</f>
        <v>6609504.3499999996</v>
      </c>
      <c r="P94" s="195">
        <v>6494201.5199999996</v>
      </c>
      <c r="Q94" s="195">
        <f>P94</f>
        <v>6494201.5199999996</v>
      </c>
      <c r="R94" s="220">
        <f t="shared" si="126"/>
        <v>100</v>
      </c>
      <c r="S94" s="195">
        <f t="shared" si="120"/>
        <v>6494201.5199999996</v>
      </c>
    </row>
    <row r="95" spans="1:19" s="203" customFormat="1" ht="36" hidden="1" customHeight="1" x14ac:dyDescent="0.25">
      <c r="A95" s="202"/>
      <c r="B95" s="205" t="s">
        <v>417</v>
      </c>
      <c r="C95" s="195"/>
      <c r="D95" s="195"/>
      <c r="E95" s="195"/>
      <c r="F95" s="195">
        <f t="shared" si="170"/>
        <v>0</v>
      </c>
      <c r="G95" s="195"/>
      <c r="H95" s="195">
        <f t="shared" si="171"/>
        <v>0</v>
      </c>
      <c r="I95" s="195"/>
      <c r="J95" s="195">
        <f t="shared" si="172"/>
        <v>0</v>
      </c>
      <c r="K95" s="195"/>
      <c r="L95" s="195">
        <f t="shared" si="173"/>
        <v>0</v>
      </c>
      <c r="M95" s="195"/>
      <c r="N95" s="193">
        <f t="shared" si="125"/>
        <v>0</v>
      </c>
      <c r="O95" s="195">
        <f t="shared" si="174"/>
        <v>0</v>
      </c>
      <c r="P95" s="195">
        <f t="shared" si="142"/>
        <v>0</v>
      </c>
      <c r="Q95" s="195"/>
      <c r="R95" s="220" t="e">
        <f t="shared" si="126"/>
        <v>#DIV/0!</v>
      </c>
      <c r="S95" s="195">
        <f t="shared" si="120"/>
        <v>0</v>
      </c>
    </row>
    <row r="96" spans="1:19" s="203" customFormat="1" ht="36" hidden="1" customHeight="1" x14ac:dyDescent="0.25">
      <c r="A96" s="210"/>
      <c r="B96" s="211" t="s">
        <v>418</v>
      </c>
      <c r="C96" s="195"/>
      <c r="D96" s="195"/>
      <c r="E96" s="195"/>
      <c r="F96" s="195">
        <f t="shared" si="170"/>
        <v>0</v>
      </c>
      <c r="G96" s="195"/>
      <c r="H96" s="195">
        <f t="shared" si="171"/>
        <v>0</v>
      </c>
      <c r="I96" s="195"/>
      <c r="J96" s="195">
        <f t="shared" si="172"/>
        <v>0</v>
      </c>
      <c r="K96" s="195"/>
      <c r="L96" s="195">
        <f t="shared" si="173"/>
        <v>0</v>
      </c>
      <c r="M96" s="195"/>
      <c r="N96" s="193">
        <f t="shared" si="125"/>
        <v>0</v>
      </c>
      <c r="O96" s="195">
        <f t="shared" si="174"/>
        <v>0</v>
      </c>
      <c r="P96" s="195">
        <f t="shared" si="142"/>
        <v>0</v>
      </c>
      <c r="Q96" s="195"/>
      <c r="R96" s="220" t="e">
        <f t="shared" si="126"/>
        <v>#DIV/0!</v>
      </c>
      <c r="S96" s="195">
        <f t="shared" si="120"/>
        <v>0</v>
      </c>
    </row>
    <row r="97" spans="1:19" s="203" customFormat="1" ht="47.25" customHeight="1" x14ac:dyDescent="0.25">
      <c r="A97" s="212" t="s">
        <v>419</v>
      </c>
      <c r="B97" s="213" t="s">
        <v>213</v>
      </c>
      <c r="C97" s="195"/>
      <c r="D97" s="195"/>
      <c r="E97" s="195"/>
      <c r="F97" s="195"/>
      <c r="G97" s="195">
        <f>G98</f>
        <v>1943217.39</v>
      </c>
      <c r="H97" s="195">
        <f t="shared" ref="H97:Q97" si="175">H98</f>
        <v>1943217.39</v>
      </c>
      <c r="I97" s="195">
        <f t="shared" si="175"/>
        <v>0</v>
      </c>
      <c r="J97" s="195">
        <f t="shared" si="172"/>
        <v>1943217.39</v>
      </c>
      <c r="K97" s="195">
        <f t="shared" si="175"/>
        <v>0</v>
      </c>
      <c r="L97" s="195">
        <f t="shared" si="175"/>
        <v>1943217.39</v>
      </c>
      <c r="M97" s="195">
        <f t="shared" si="175"/>
        <v>0</v>
      </c>
      <c r="N97" s="193">
        <f t="shared" si="125"/>
        <v>1943217.39</v>
      </c>
      <c r="O97" s="195">
        <f t="shared" si="175"/>
        <v>1943217.39</v>
      </c>
      <c r="P97" s="195">
        <f t="shared" si="142"/>
        <v>1943217.39</v>
      </c>
      <c r="Q97" s="195">
        <f t="shared" si="175"/>
        <v>1943217.39</v>
      </c>
      <c r="R97" s="220">
        <f t="shared" si="126"/>
        <v>100</v>
      </c>
      <c r="S97" s="195">
        <f t="shared" si="120"/>
        <v>1943217.39</v>
      </c>
    </row>
    <row r="98" spans="1:19" s="203" customFormat="1" ht="49.5" customHeight="1" x14ac:dyDescent="0.25">
      <c r="A98" s="212" t="s">
        <v>420</v>
      </c>
      <c r="B98" s="213" t="s">
        <v>215</v>
      </c>
      <c r="C98" s="195"/>
      <c r="D98" s="195"/>
      <c r="E98" s="195"/>
      <c r="F98" s="195"/>
      <c r="G98" s="195">
        <v>1943217.39</v>
      </c>
      <c r="H98" s="195">
        <f t="shared" si="171"/>
        <v>1943217.39</v>
      </c>
      <c r="I98" s="195"/>
      <c r="J98" s="195">
        <f t="shared" si="172"/>
        <v>1943217.39</v>
      </c>
      <c r="K98" s="195"/>
      <c r="L98" s="195">
        <f>J98+K98</f>
        <v>1943217.39</v>
      </c>
      <c r="M98" s="195"/>
      <c r="N98" s="193">
        <f t="shared" si="125"/>
        <v>1943217.39</v>
      </c>
      <c r="O98" s="195">
        <f>L98+M98</f>
        <v>1943217.39</v>
      </c>
      <c r="P98" s="195">
        <f t="shared" si="142"/>
        <v>1943217.39</v>
      </c>
      <c r="Q98" s="195">
        <f t="shared" si="142"/>
        <v>1943217.39</v>
      </c>
      <c r="R98" s="220">
        <f t="shared" si="126"/>
        <v>100</v>
      </c>
      <c r="S98" s="195">
        <f t="shared" si="120"/>
        <v>1943217.39</v>
      </c>
    </row>
    <row r="99" spans="1:19" s="203" customFormat="1" ht="48" customHeight="1" x14ac:dyDescent="0.25">
      <c r="A99" s="212" t="s">
        <v>421</v>
      </c>
      <c r="B99" s="213" t="s">
        <v>422</v>
      </c>
      <c r="C99" s="195"/>
      <c r="D99" s="195"/>
      <c r="E99" s="195"/>
      <c r="F99" s="195"/>
      <c r="G99" s="195">
        <f>G100</f>
        <v>1600000</v>
      </c>
      <c r="H99" s="195">
        <f t="shared" ref="H99:M99" si="176">H100</f>
        <v>1600000</v>
      </c>
      <c r="I99" s="195">
        <f t="shared" si="176"/>
        <v>0</v>
      </c>
      <c r="J99" s="195">
        <f t="shared" si="172"/>
        <v>1600000</v>
      </c>
      <c r="K99" s="195">
        <f t="shared" si="176"/>
        <v>0</v>
      </c>
      <c r="L99" s="195">
        <f t="shared" ref="L99:L110" si="177">J99+K99</f>
        <v>1600000</v>
      </c>
      <c r="M99" s="195">
        <f t="shared" si="176"/>
        <v>0</v>
      </c>
      <c r="N99" s="193">
        <f t="shared" si="125"/>
        <v>1600000</v>
      </c>
      <c r="O99" s="195">
        <f t="shared" ref="O99:O105" si="178">L99+M99</f>
        <v>1600000</v>
      </c>
      <c r="P99" s="195">
        <f t="shared" si="142"/>
        <v>1600000</v>
      </c>
      <c r="Q99" s="195">
        <f t="shared" si="142"/>
        <v>1600000</v>
      </c>
      <c r="R99" s="220">
        <f t="shared" si="126"/>
        <v>100</v>
      </c>
      <c r="S99" s="195">
        <f t="shared" si="120"/>
        <v>1600000</v>
      </c>
    </row>
    <row r="100" spans="1:19" s="203" customFormat="1" ht="50.25" customHeight="1" x14ac:dyDescent="0.25">
      <c r="A100" s="212" t="s">
        <v>423</v>
      </c>
      <c r="B100" s="213" t="s">
        <v>424</v>
      </c>
      <c r="C100" s="195"/>
      <c r="D100" s="195"/>
      <c r="E100" s="195"/>
      <c r="F100" s="195"/>
      <c r="G100" s="195">
        <v>1600000</v>
      </c>
      <c r="H100" s="195">
        <f t="shared" si="171"/>
        <v>1600000</v>
      </c>
      <c r="I100" s="195"/>
      <c r="J100" s="195">
        <f t="shared" si="172"/>
        <v>1600000</v>
      </c>
      <c r="K100" s="195"/>
      <c r="L100" s="195">
        <f t="shared" si="177"/>
        <v>1600000</v>
      </c>
      <c r="M100" s="195"/>
      <c r="N100" s="193">
        <f t="shared" si="125"/>
        <v>1600000</v>
      </c>
      <c r="O100" s="195">
        <f t="shared" si="178"/>
        <v>1600000</v>
      </c>
      <c r="P100" s="195">
        <f t="shared" si="142"/>
        <v>1600000</v>
      </c>
      <c r="Q100" s="195">
        <f>P100</f>
        <v>1600000</v>
      </c>
      <c r="R100" s="220">
        <f t="shared" si="126"/>
        <v>100</v>
      </c>
      <c r="S100" s="195">
        <f t="shared" si="120"/>
        <v>1600000</v>
      </c>
    </row>
    <row r="101" spans="1:19" s="203" customFormat="1" ht="25.5" customHeight="1" x14ac:dyDescent="0.25">
      <c r="A101" s="212" t="s">
        <v>425</v>
      </c>
      <c r="B101" s="213" t="s">
        <v>426</v>
      </c>
      <c r="C101" s="195">
        <f>C102</f>
        <v>1999700.39</v>
      </c>
      <c r="D101" s="195"/>
      <c r="E101" s="195"/>
      <c r="F101" s="195"/>
      <c r="G101" s="195">
        <f>G102</f>
        <v>3485956.5</v>
      </c>
      <c r="H101" s="195">
        <f t="shared" ref="H101:M101" si="179">H102</f>
        <v>3485956.5</v>
      </c>
      <c r="I101" s="195">
        <f t="shared" si="179"/>
        <v>0</v>
      </c>
      <c r="J101" s="195">
        <f t="shared" si="172"/>
        <v>3485956.5</v>
      </c>
      <c r="K101" s="195">
        <f t="shared" si="179"/>
        <v>0</v>
      </c>
      <c r="L101" s="195">
        <f t="shared" si="177"/>
        <v>3485956.5</v>
      </c>
      <c r="M101" s="195">
        <f t="shared" si="179"/>
        <v>172146</v>
      </c>
      <c r="N101" s="193">
        <f t="shared" si="125"/>
        <v>3658102.5</v>
      </c>
      <c r="O101" s="195">
        <f t="shared" si="178"/>
        <v>3658102.5</v>
      </c>
      <c r="P101" s="195">
        <f t="shared" si="142"/>
        <v>3658102.5</v>
      </c>
      <c r="Q101" s="195">
        <f t="shared" ref="Q101" si="180">Q102</f>
        <v>3658102.5</v>
      </c>
      <c r="R101" s="220">
        <f t="shared" si="126"/>
        <v>100</v>
      </c>
      <c r="S101" s="195">
        <f t="shared" si="120"/>
        <v>1658402.11</v>
      </c>
    </row>
    <row r="102" spans="1:19" s="203" customFormat="1" ht="34.5" customHeight="1" x14ac:dyDescent="0.25">
      <c r="A102" s="212" t="s">
        <v>427</v>
      </c>
      <c r="B102" s="213" t="s">
        <v>428</v>
      </c>
      <c r="C102" s="195">
        <v>1999700.39</v>
      </c>
      <c r="D102" s="195"/>
      <c r="E102" s="195"/>
      <c r="F102" s="195"/>
      <c r="G102" s="195">
        <v>3485956.5</v>
      </c>
      <c r="H102" s="195">
        <f t="shared" si="171"/>
        <v>3485956.5</v>
      </c>
      <c r="I102" s="195"/>
      <c r="J102" s="195">
        <f t="shared" si="172"/>
        <v>3485956.5</v>
      </c>
      <c r="K102" s="195"/>
      <c r="L102" s="195">
        <f t="shared" si="177"/>
        <v>3485956.5</v>
      </c>
      <c r="M102" s="195">
        <v>172146</v>
      </c>
      <c r="N102" s="193">
        <f t="shared" si="125"/>
        <v>3658102.5</v>
      </c>
      <c r="O102" s="195">
        <f t="shared" si="178"/>
        <v>3658102.5</v>
      </c>
      <c r="P102" s="195">
        <f t="shared" si="142"/>
        <v>3658102.5</v>
      </c>
      <c r="Q102" s="195">
        <f>P102</f>
        <v>3658102.5</v>
      </c>
      <c r="R102" s="220">
        <f t="shared" si="126"/>
        <v>100</v>
      </c>
      <c r="S102" s="195">
        <f t="shared" si="120"/>
        <v>1658402.11</v>
      </c>
    </row>
    <row r="103" spans="1:19" s="203" customFormat="1" ht="26.25" customHeight="1" x14ac:dyDescent="0.25">
      <c r="A103" s="202" t="s">
        <v>359</v>
      </c>
      <c r="B103" s="194" t="s">
        <v>360</v>
      </c>
      <c r="C103" s="195">
        <f t="shared" ref="C103:M103" si="181">C104</f>
        <v>66654</v>
      </c>
      <c r="D103" s="195">
        <f>D104</f>
        <v>0</v>
      </c>
      <c r="E103" s="195">
        <f t="shared" si="181"/>
        <v>0</v>
      </c>
      <c r="F103" s="195">
        <f t="shared" si="181"/>
        <v>0</v>
      </c>
      <c r="G103" s="195">
        <f t="shared" si="181"/>
        <v>108696</v>
      </c>
      <c r="H103" s="195">
        <f t="shared" si="181"/>
        <v>108696</v>
      </c>
      <c r="I103" s="195">
        <f t="shared" si="181"/>
        <v>0</v>
      </c>
      <c r="J103" s="195">
        <f t="shared" si="172"/>
        <v>108696</v>
      </c>
      <c r="K103" s="195">
        <f t="shared" si="181"/>
        <v>0</v>
      </c>
      <c r="L103" s="195">
        <f t="shared" si="177"/>
        <v>108696</v>
      </c>
      <c r="M103" s="195">
        <f t="shared" si="181"/>
        <v>0</v>
      </c>
      <c r="N103" s="193">
        <f t="shared" si="125"/>
        <v>108696</v>
      </c>
      <c r="O103" s="195">
        <f t="shared" si="178"/>
        <v>108696</v>
      </c>
      <c r="P103" s="195">
        <f t="shared" si="142"/>
        <v>108696</v>
      </c>
      <c r="Q103" s="195">
        <f t="shared" ref="Q103" si="182">Q104</f>
        <v>108696</v>
      </c>
      <c r="R103" s="220">
        <f t="shared" si="126"/>
        <v>100</v>
      </c>
      <c r="S103" s="195">
        <f t="shared" si="120"/>
        <v>42042</v>
      </c>
    </row>
    <row r="104" spans="1:19" s="203" customFormat="1" ht="27" customHeight="1" x14ac:dyDescent="0.25">
      <c r="A104" s="214" t="s">
        <v>429</v>
      </c>
      <c r="B104" s="194" t="s">
        <v>361</v>
      </c>
      <c r="C104" s="195">
        <v>66654</v>
      </c>
      <c r="D104" s="195"/>
      <c r="E104" s="195"/>
      <c r="F104" s="195">
        <f t="shared" si="148"/>
        <v>0</v>
      </c>
      <c r="G104" s="195">
        <v>108696</v>
      </c>
      <c r="H104" s="195">
        <f t="shared" ref="H104" si="183">F104+G104</f>
        <v>108696</v>
      </c>
      <c r="I104" s="195"/>
      <c r="J104" s="195">
        <f t="shared" si="172"/>
        <v>108696</v>
      </c>
      <c r="K104" s="195"/>
      <c r="L104" s="195">
        <f t="shared" si="177"/>
        <v>108696</v>
      </c>
      <c r="M104" s="195"/>
      <c r="N104" s="193">
        <f t="shared" si="125"/>
        <v>108696</v>
      </c>
      <c r="O104" s="195">
        <f t="shared" si="178"/>
        <v>108696</v>
      </c>
      <c r="P104" s="195">
        <f t="shared" si="142"/>
        <v>108696</v>
      </c>
      <c r="Q104" s="195">
        <f>P104</f>
        <v>108696</v>
      </c>
      <c r="R104" s="220">
        <f t="shared" si="126"/>
        <v>100</v>
      </c>
      <c r="S104" s="195">
        <f t="shared" si="120"/>
        <v>42042</v>
      </c>
    </row>
    <row r="105" spans="1:19" s="203" customFormat="1" ht="17.25" customHeight="1" x14ac:dyDescent="0.25">
      <c r="A105" s="202" t="s">
        <v>362</v>
      </c>
      <c r="B105" s="215" t="s">
        <v>225</v>
      </c>
      <c r="C105" s="195">
        <f t="shared" ref="C105:M106" si="184">C106</f>
        <v>288000</v>
      </c>
      <c r="D105" s="195">
        <f t="shared" si="184"/>
        <v>299520</v>
      </c>
      <c r="E105" s="195">
        <f t="shared" si="184"/>
        <v>0</v>
      </c>
      <c r="F105" s="195">
        <f t="shared" si="184"/>
        <v>299520</v>
      </c>
      <c r="G105" s="195">
        <f t="shared" si="184"/>
        <v>280274</v>
      </c>
      <c r="H105" s="195">
        <f t="shared" si="184"/>
        <v>579794</v>
      </c>
      <c r="I105" s="195">
        <f>I106</f>
        <v>850000</v>
      </c>
      <c r="J105" s="195">
        <f t="shared" si="172"/>
        <v>1429794</v>
      </c>
      <c r="K105" s="195">
        <f t="shared" si="184"/>
        <v>0</v>
      </c>
      <c r="L105" s="195">
        <f t="shared" si="177"/>
        <v>1429794</v>
      </c>
      <c r="M105" s="195">
        <f t="shared" si="184"/>
        <v>-11520</v>
      </c>
      <c r="N105" s="193">
        <f t="shared" si="125"/>
        <v>1118754</v>
      </c>
      <c r="O105" s="195">
        <f t="shared" si="178"/>
        <v>1418274</v>
      </c>
      <c r="P105" s="195">
        <f t="shared" si="142"/>
        <v>1418274</v>
      </c>
      <c r="Q105" s="195">
        <f t="shared" ref="Q105" si="185">Q106</f>
        <v>1418274</v>
      </c>
      <c r="R105" s="220">
        <f t="shared" si="126"/>
        <v>100</v>
      </c>
      <c r="S105" s="195">
        <f t="shared" si="120"/>
        <v>1130274</v>
      </c>
    </row>
    <row r="106" spans="1:19" s="203" customFormat="1" ht="16.5" customHeight="1" x14ac:dyDescent="0.25">
      <c r="A106" s="202" t="s">
        <v>363</v>
      </c>
      <c r="B106" s="215" t="s">
        <v>227</v>
      </c>
      <c r="C106" s="195">
        <f t="shared" si="184"/>
        <v>288000</v>
      </c>
      <c r="D106" s="195">
        <f t="shared" si="184"/>
        <v>299520</v>
      </c>
      <c r="E106" s="195">
        <f t="shared" si="184"/>
        <v>0</v>
      </c>
      <c r="F106" s="195">
        <f>F107+F108+F109</f>
        <v>299520</v>
      </c>
      <c r="G106" s="195">
        <f t="shared" ref="G106" si="186">G107+G108+G109</f>
        <v>280274</v>
      </c>
      <c r="H106" s="195">
        <f>H107+H108+H109+H110</f>
        <v>579794</v>
      </c>
      <c r="I106" s="195">
        <f>I107+I108+I109+I110</f>
        <v>850000</v>
      </c>
      <c r="J106" s="195">
        <f t="shared" ref="J106:O106" si="187">J107+J108+J109+J110</f>
        <v>1429794</v>
      </c>
      <c r="K106" s="195">
        <f t="shared" si="187"/>
        <v>0</v>
      </c>
      <c r="L106" s="195">
        <f t="shared" si="187"/>
        <v>1429794</v>
      </c>
      <c r="M106" s="195">
        <f t="shared" si="187"/>
        <v>-11520</v>
      </c>
      <c r="N106" s="193">
        <f t="shared" si="125"/>
        <v>1118754</v>
      </c>
      <c r="O106" s="195">
        <f t="shared" si="187"/>
        <v>1418274</v>
      </c>
      <c r="P106" s="195">
        <f t="shared" si="142"/>
        <v>1418274</v>
      </c>
      <c r="Q106" s="195">
        <f t="shared" ref="Q106" si="188">Q107+Q108+Q109+Q110</f>
        <v>1418274</v>
      </c>
      <c r="R106" s="220">
        <f t="shared" si="126"/>
        <v>100</v>
      </c>
      <c r="S106" s="195">
        <f t="shared" si="120"/>
        <v>1130274</v>
      </c>
    </row>
    <row r="107" spans="1:19" s="203" customFormat="1" ht="27" customHeight="1" x14ac:dyDescent="0.25">
      <c r="A107" s="202"/>
      <c r="B107" s="215" t="s">
        <v>430</v>
      </c>
      <c r="C107" s="195">
        <v>288000</v>
      </c>
      <c r="D107" s="195">
        <v>299520</v>
      </c>
      <c r="E107" s="195"/>
      <c r="F107" s="195">
        <f t="shared" si="148"/>
        <v>299520</v>
      </c>
      <c r="G107" s="195"/>
      <c r="H107" s="195">
        <f t="shared" ref="H107:H109" si="189">F107+G107</f>
        <v>299520</v>
      </c>
      <c r="I107" s="195"/>
      <c r="J107" s="195">
        <f t="shared" si="172"/>
        <v>299520</v>
      </c>
      <c r="K107" s="195"/>
      <c r="L107" s="195">
        <f t="shared" si="177"/>
        <v>299520</v>
      </c>
      <c r="M107" s="195">
        <v>-11520</v>
      </c>
      <c r="N107" s="193">
        <f t="shared" si="125"/>
        <v>-11520</v>
      </c>
      <c r="O107" s="195">
        <f t="shared" ref="O107:O110" si="190">L107+M107</f>
        <v>288000</v>
      </c>
      <c r="P107" s="195">
        <f t="shared" si="142"/>
        <v>288000</v>
      </c>
      <c r="Q107" s="195">
        <f t="shared" si="142"/>
        <v>288000</v>
      </c>
      <c r="R107" s="220">
        <f t="shared" si="126"/>
        <v>100</v>
      </c>
      <c r="S107" s="195">
        <f t="shared" si="120"/>
        <v>0</v>
      </c>
    </row>
    <row r="108" spans="1:19" s="203" customFormat="1" ht="50.25" customHeight="1" x14ac:dyDescent="0.25">
      <c r="A108" s="202"/>
      <c r="B108" s="215" t="s">
        <v>431</v>
      </c>
      <c r="C108" s="195"/>
      <c r="D108" s="195"/>
      <c r="E108" s="195"/>
      <c r="F108" s="195"/>
      <c r="G108" s="195">
        <v>210274</v>
      </c>
      <c r="H108" s="195">
        <f t="shared" si="189"/>
        <v>210274</v>
      </c>
      <c r="I108" s="195"/>
      <c r="J108" s="195">
        <f t="shared" si="172"/>
        <v>210274</v>
      </c>
      <c r="K108" s="195"/>
      <c r="L108" s="195">
        <f t="shared" si="177"/>
        <v>210274</v>
      </c>
      <c r="M108" s="195"/>
      <c r="N108" s="193">
        <f t="shared" si="125"/>
        <v>210274</v>
      </c>
      <c r="O108" s="195">
        <f t="shared" si="190"/>
        <v>210274</v>
      </c>
      <c r="P108" s="195">
        <f t="shared" si="142"/>
        <v>210274</v>
      </c>
      <c r="Q108" s="195">
        <f t="shared" si="142"/>
        <v>210274</v>
      </c>
      <c r="R108" s="220">
        <f t="shared" si="126"/>
        <v>100</v>
      </c>
      <c r="S108" s="195">
        <f t="shared" si="120"/>
        <v>210274</v>
      </c>
    </row>
    <row r="109" spans="1:19" s="203" customFormat="1" ht="25.5" customHeight="1" x14ac:dyDescent="0.25">
      <c r="A109" s="202"/>
      <c r="B109" s="215" t="s">
        <v>432</v>
      </c>
      <c r="C109" s="195"/>
      <c r="D109" s="195"/>
      <c r="E109" s="195"/>
      <c r="F109" s="195"/>
      <c r="G109" s="195">
        <v>70000</v>
      </c>
      <c r="H109" s="195">
        <f t="shared" si="189"/>
        <v>70000</v>
      </c>
      <c r="I109" s="195"/>
      <c r="J109" s="195">
        <f t="shared" si="172"/>
        <v>70000</v>
      </c>
      <c r="K109" s="195"/>
      <c r="L109" s="195">
        <f t="shared" si="177"/>
        <v>70000</v>
      </c>
      <c r="M109" s="195"/>
      <c r="N109" s="193">
        <f t="shared" si="125"/>
        <v>70000</v>
      </c>
      <c r="O109" s="195">
        <f t="shared" si="190"/>
        <v>70000</v>
      </c>
      <c r="P109" s="195">
        <f t="shared" si="142"/>
        <v>70000</v>
      </c>
      <c r="Q109" s="195">
        <f t="shared" si="142"/>
        <v>70000</v>
      </c>
      <c r="R109" s="220">
        <f t="shared" si="126"/>
        <v>100</v>
      </c>
      <c r="S109" s="195">
        <f t="shared" si="120"/>
        <v>70000</v>
      </c>
    </row>
    <row r="110" spans="1:19" s="203" customFormat="1" ht="25.5" customHeight="1" x14ac:dyDescent="0.25">
      <c r="A110" s="202"/>
      <c r="B110" s="215" t="s">
        <v>433</v>
      </c>
      <c r="C110" s="195"/>
      <c r="D110" s="195"/>
      <c r="E110" s="195"/>
      <c r="F110" s="195"/>
      <c r="G110" s="195"/>
      <c r="H110" s="195"/>
      <c r="I110" s="195">
        <v>850000</v>
      </c>
      <c r="J110" s="195">
        <f>H110+I110</f>
        <v>850000</v>
      </c>
      <c r="K110" s="195"/>
      <c r="L110" s="195">
        <f t="shared" si="177"/>
        <v>850000</v>
      </c>
      <c r="M110" s="195"/>
      <c r="N110" s="193">
        <f t="shared" si="125"/>
        <v>850000</v>
      </c>
      <c r="O110" s="195">
        <f t="shared" si="190"/>
        <v>850000</v>
      </c>
      <c r="P110" s="195">
        <f t="shared" si="142"/>
        <v>850000</v>
      </c>
      <c r="Q110" s="195">
        <f>P110</f>
        <v>850000</v>
      </c>
      <c r="R110" s="220">
        <f t="shared" si="126"/>
        <v>100</v>
      </c>
      <c r="S110" s="195">
        <f t="shared" si="120"/>
        <v>850000</v>
      </c>
    </row>
    <row r="111" spans="1:19" s="201" customFormat="1" ht="26.25" customHeight="1" x14ac:dyDescent="0.25">
      <c r="A111" s="200" t="s">
        <v>364</v>
      </c>
      <c r="B111" s="216" t="s">
        <v>365</v>
      </c>
      <c r="C111" s="198">
        <f t="shared" ref="C111" si="191">C112+C124+C126+C128+C130+C132</f>
        <v>106601873.28999999</v>
      </c>
      <c r="D111" s="198">
        <f>D112+D124+D126+D128+D130+D132</f>
        <v>115536976.41</v>
      </c>
      <c r="E111" s="198">
        <f t="shared" ref="E111:P111" si="192">E112+E124+E126+E128+E130+E132</f>
        <v>0</v>
      </c>
      <c r="F111" s="198">
        <f t="shared" si="192"/>
        <v>115536976.41</v>
      </c>
      <c r="G111" s="198">
        <f t="shared" si="192"/>
        <v>-262621.21000000002</v>
      </c>
      <c r="H111" s="198">
        <f t="shared" si="192"/>
        <v>115274355.2</v>
      </c>
      <c r="I111" s="198">
        <f t="shared" si="192"/>
        <v>0</v>
      </c>
      <c r="J111" s="198">
        <f t="shared" si="192"/>
        <v>115274355.2</v>
      </c>
      <c r="K111" s="198">
        <f t="shared" si="192"/>
        <v>0</v>
      </c>
      <c r="L111" s="198">
        <f t="shared" si="192"/>
        <v>115274355.2</v>
      </c>
      <c r="M111" s="198">
        <f t="shared" si="192"/>
        <v>5663118</v>
      </c>
      <c r="N111" s="198">
        <f t="shared" si="192"/>
        <v>5400496.79</v>
      </c>
      <c r="O111" s="198">
        <f t="shared" si="192"/>
        <v>120937473.2</v>
      </c>
      <c r="P111" s="198">
        <f t="shared" si="192"/>
        <v>120809223.83</v>
      </c>
      <c r="Q111" s="198">
        <f t="shared" ref="Q111" si="193">Q112+Q124+Q126+Q128+Q130+Q132</f>
        <v>118624757.28</v>
      </c>
      <c r="R111" s="220">
        <f t="shared" si="126"/>
        <v>98.191804830172629</v>
      </c>
      <c r="S111" s="195">
        <f t="shared" si="120"/>
        <v>12022883.99000001</v>
      </c>
    </row>
    <row r="112" spans="1:19" s="201" customFormat="1" ht="38.25" customHeight="1" x14ac:dyDescent="0.25">
      <c r="A112" s="202" t="s">
        <v>366</v>
      </c>
      <c r="B112" s="194" t="s">
        <v>251</v>
      </c>
      <c r="C112" s="195">
        <f t="shared" ref="C112:Q112" si="194">C113</f>
        <v>98032266.659999996</v>
      </c>
      <c r="D112" s="195">
        <f>D113</f>
        <v>101900614.2</v>
      </c>
      <c r="E112" s="195">
        <f t="shared" si="194"/>
        <v>0</v>
      </c>
      <c r="F112" s="195">
        <f t="shared" si="194"/>
        <v>101900614.2</v>
      </c>
      <c r="G112" s="195">
        <f t="shared" si="194"/>
        <v>0</v>
      </c>
      <c r="H112" s="195">
        <f t="shared" si="194"/>
        <v>101900614.2</v>
      </c>
      <c r="I112" s="195">
        <f t="shared" si="194"/>
        <v>0</v>
      </c>
      <c r="J112" s="195">
        <f t="shared" si="194"/>
        <v>101900614.2</v>
      </c>
      <c r="K112" s="195">
        <f t="shared" si="194"/>
        <v>0</v>
      </c>
      <c r="L112" s="195">
        <f t="shared" si="194"/>
        <v>101900614.2</v>
      </c>
      <c r="M112" s="195">
        <f t="shared" si="194"/>
        <v>1479360</v>
      </c>
      <c r="N112" s="193">
        <f t="shared" si="125"/>
        <v>1479360</v>
      </c>
      <c r="O112" s="195">
        <f t="shared" si="194"/>
        <v>103379974.2</v>
      </c>
      <c r="P112" s="195">
        <f t="shared" si="142"/>
        <v>103379974.2</v>
      </c>
      <c r="Q112" s="195">
        <f t="shared" si="194"/>
        <v>101288133.55</v>
      </c>
      <c r="R112" s="220">
        <f t="shared" si="126"/>
        <v>97.976551390936592</v>
      </c>
      <c r="S112" s="195">
        <f t="shared" si="120"/>
        <v>3255866.8900000006</v>
      </c>
    </row>
    <row r="113" spans="1:19" s="201" customFormat="1" ht="35.25" customHeight="1" x14ac:dyDescent="0.25">
      <c r="A113" s="202" t="s">
        <v>367</v>
      </c>
      <c r="B113" s="194" t="s">
        <v>253</v>
      </c>
      <c r="C113" s="195">
        <f t="shared" ref="C113" si="195">SUM(C114:C123)</f>
        <v>98032266.659999996</v>
      </c>
      <c r="D113" s="195">
        <f>SUM(D114:D123)</f>
        <v>101900614.2</v>
      </c>
      <c r="E113" s="195">
        <f t="shared" ref="E113:O113" si="196">SUM(E114:E123)</f>
        <v>0</v>
      </c>
      <c r="F113" s="195">
        <f t="shared" si="196"/>
        <v>101900614.2</v>
      </c>
      <c r="G113" s="195">
        <f t="shared" si="196"/>
        <v>0</v>
      </c>
      <c r="H113" s="195">
        <f t="shared" si="196"/>
        <v>101900614.2</v>
      </c>
      <c r="I113" s="195">
        <f t="shared" si="196"/>
        <v>0</v>
      </c>
      <c r="J113" s="195">
        <f t="shared" si="196"/>
        <v>101900614.2</v>
      </c>
      <c r="K113" s="195">
        <f t="shared" si="196"/>
        <v>0</v>
      </c>
      <c r="L113" s="195">
        <f t="shared" si="196"/>
        <v>101900614.2</v>
      </c>
      <c r="M113" s="195">
        <f t="shared" si="196"/>
        <v>1479360</v>
      </c>
      <c r="N113" s="193">
        <f t="shared" si="125"/>
        <v>1479360</v>
      </c>
      <c r="O113" s="195">
        <f t="shared" si="196"/>
        <v>103379974.2</v>
      </c>
      <c r="P113" s="195">
        <f t="shared" si="142"/>
        <v>103379974.2</v>
      </c>
      <c r="Q113" s="195">
        <f t="shared" ref="Q113" si="197">SUM(Q114:Q123)</f>
        <v>101288133.55</v>
      </c>
      <c r="R113" s="220">
        <f t="shared" si="126"/>
        <v>97.976551390936592</v>
      </c>
      <c r="S113" s="195">
        <f t="shared" si="120"/>
        <v>3255866.8900000006</v>
      </c>
    </row>
    <row r="114" spans="1:19" s="201" customFormat="1" ht="74.25" customHeight="1" x14ac:dyDescent="0.25">
      <c r="A114" s="202"/>
      <c r="B114" s="194" t="s">
        <v>254</v>
      </c>
      <c r="C114" s="195">
        <v>738000</v>
      </c>
      <c r="D114" s="195">
        <v>732000</v>
      </c>
      <c r="E114" s="195"/>
      <c r="F114" s="195">
        <f t="shared" si="148"/>
        <v>732000</v>
      </c>
      <c r="G114" s="195"/>
      <c r="H114" s="195">
        <f t="shared" ref="H114:H125" si="198">F114+G114</f>
        <v>732000</v>
      </c>
      <c r="I114" s="195"/>
      <c r="J114" s="195">
        <f t="shared" ref="J114:J125" si="199">H114+I114</f>
        <v>732000</v>
      </c>
      <c r="K114" s="195"/>
      <c r="L114" s="195">
        <f t="shared" ref="L114:L125" si="200">J114+K114</f>
        <v>732000</v>
      </c>
      <c r="M114" s="195"/>
      <c r="N114" s="193">
        <f t="shared" si="125"/>
        <v>0</v>
      </c>
      <c r="O114" s="195">
        <f t="shared" ref="O114:O125" si="201">L114+M114</f>
        <v>732000</v>
      </c>
      <c r="P114" s="195">
        <f t="shared" si="142"/>
        <v>732000</v>
      </c>
      <c r="Q114" s="195">
        <f t="shared" si="142"/>
        <v>732000</v>
      </c>
      <c r="R114" s="220">
        <f t="shared" si="126"/>
        <v>100</v>
      </c>
      <c r="S114" s="195">
        <f t="shared" si="120"/>
        <v>-6000</v>
      </c>
    </row>
    <row r="115" spans="1:19" s="201" customFormat="1" ht="61.5" customHeight="1" x14ac:dyDescent="0.25">
      <c r="A115" s="202"/>
      <c r="B115" s="194" t="s">
        <v>369</v>
      </c>
      <c r="C115" s="195">
        <v>23538921</v>
      </c>
      <c r="D115" s="195">
        <v>25268978</v>
      </c>
      <c r="E115" s="195"/>
      <c r="F115" s="195">
        <f t="shared" si="148"/>
        <v>25268978</v>
      </c>
      <c r="G115" s="195"/>
      <c r="H115" s="195">
        <f t="shared" si="198"/>
        <v>25268978</v>
      </c>
      <c r="I115" s="195"/>
      <c r="J115" s="195">
        <f t="shared" si="199"/>
        <v>25268978</v>
      </c>
      <c r="K115" s="195"/>
      <c r="L115" s="195">
        <f t="shared" si="200"/>
        <v>25268978</v>
      </c>
      <c r="M115" s="195"/>
      <c r="N115" s="193">
        <f t="shared" si="125"/>
        <v>0</v>
      </c>
      <c r="O115" s="195">
        <f t="shared" si="201"/>
        <v>25268978</v>
      </c>
      <c r="P115" s="195">
        <f t="shared" si="142"/>
        <v>25268978</v>
      </c>
      <c r="Q115" s="195">
        <f t="shared" si="142"/>
        <v>25268978</v>
      </c>
      <c r="R115" s="220">
        <f t="shared" si="126"/>
        <v>100</v>
      </c>
      <c r="S115" s="195">
        <f t="shared" si="120"/>
        <v>1730057</v>
      </c>
    </row>
    <row r="116" spans="1:19" s="201" customFormat="1" ht="76.5" customHeight="1" x14ac:dyDescent="0.25">
      <c r="A116" s="202"/>
      <c r="B116" s="194" t="s">
        <v>257</v>
      </c>
      <c r="C116" s="195">
        <v>80295</v>
      </c>
      <c r="D116" s="195">
        <v>98580</v>
      </c>
      <c r="E116" s="195"/>
      <c r="F116" s="195">
        <f t="shared" si="148"/>
        <v>98580</v>
      </c>
      <c r="G116" s="195"/>
      <c r="H116" s="195">
        <f t="shared" si="198"/>
        <v>98580</v>
      </c>
      <c r="I116" s="195"/>
      <c r="J116" s="195">
        <f t="shared" si="199"/>
        <v>98580</v>
      </c>
      <c r="K116" s="195"/>
      <c r="L116" s="195">
        <f t="shared" si="200"/>
        <v>98580</v>
      </c>
      <c r="M116" s="195">
        <f>89040-98580</f>
        <v>-9540</v>
      </c>
      <c r="N116" s="193">
        <f t="shared" si="125"/>
        <v>-9540</v>
      </c>
      <c r="O116" s="195">
        <f t="shared" si="201"/>
        <v>89040</v>
      </c>
      <c r="P116" s="195">
        <f t="shared" si="142"/>
        <v>89040</v>
      </c>
      <c r="Q116" s="195">
        <f t="shared" si="142"/>
        <v>89040</v>
      </c>
      <c r="R116" s="220">
        <f t="shared" si="126"/>
        <v>100</v>
      </c>
      <c r="S116" s="195">
        <f t="shared" si="120"/>
        <v>8745</v>
      </c>
    </row>
    <row r="117" spans="1:19" s="201" customFormat="1" ht="69" customHeight="1" x14ac:dyDescent="0.25">
      <c r="A117" s="202"/>
      <c r="B117" s="194" t="s">
        <v>370</v>
      </c>
      <c r="C117" s="195">
        <v>4252580</v>
      </c>
      <c r="D117" s="195">
        <v>4354380</v>
      </c>
      <c r="E117" s="195"/>
      <c r="F117" s="195">
        <f t="shared" si="148"/>
        <v>4354380</v>
      </c>
      <c r="G117" s="195"/>
      <c r="H117" s="195">
        <f t="shared" si="198"/>
        <v>4354380</v>
      </c>
      <c r="I117" s="195"/>
      <c r="J117" s="195">
        <f t="shared" si="199"/>
        <v>4354380</v>
      </c>
      <c r="K117" s="195"/>
      <c r="L117" s="195">
        <f t="shared" si="200"/>
        <v>4354380</v>
      </c>
      <c r="M117" s="195">
        <v>-215000</v>
      </c>
      <c r="N117" s="193">
        <f t="shared" si="125"/>
        <v>-215000</v>
      </c>
      <c r="O117" s="195">
        <f t="shared" si="201"/>
        <v>4139380</v>
      </c>
      <c r="P117" s="195">
        <f t="shared" si="142"/>
        <v>4139380</v>
      </c>
      <c r="Q117" s="195">
        <v>4118270</v>
      </c>
      <c r="R117" s="220">
        <f t="shared" si="126"/>
        <v>99.490020244577693</v>
      </c>
      <c r="S117" s="195">
        <f t="shared" si="120"/>
        <v>-134310</v>
      </c>
    </row>
    <row r="118" spans="1:19" s="201" customFormat="1" ht="109.5" customHeight="1" x14ac:dyDescent="0.25">
      <c r="A118" s="202"/>
      <c r="B118" s="194" t="s">
        <v>260</v>
      </c>
      <c r="C118" s="195">
        <v>751880</v>
      </c>
      <c r="D118" s="195">
        <v>781940</v>
      </c>
      <c r="E118" s="195"/>
      <c r="F118" s="195">
        <f t="shared" si="148"/>
        <v>781940</v>
      </c>
      <c r="G118" s="195"/>
      <c r="H118" s="195">
        <f t="shared" si="198"/>
        <v>781940</v>
      </c>
      <c r="I118" s="195"/>
      <c r="J118" s="195">
        <f t="shared" si="199"/>
        <v>781940</v>
      </c>
      <c r="K118" s="195"/>
      <c r="L118" s="195">
        <f t="shared" si="200"/>
        <v>781940</v>
      </c>
      <c r="M118" s="195"/>
      <c r="N118" s="193">
        <f t="shared" si="125"/>
        <v>0</v>
      </c>
      <c r="O118" s="195">
        <f t="shared" si="201"/>
        <v>781940</v>
      </c>
      <c r="P118" s="195">
        <f t="shared" si="142"/>
        <v>781940</v>
      </c>
      <c r="Q118" s="195">
        <f t="shared" si="142"/>
        <v>781940</v>
      </c>
      <c r="R118" s="220">
        <f t="shared" si="126"/>
        <v>100</v>
      </c>
      <c r="S118" s="195">
        <f t="shared" si="120"/>
        <v>30060</v>
      </c>
    </row>
    <row r="119" spans="1:19" s="201" customFormat="1" ht="62.25" customHeight="1" x14ac:dyDescent="0.25">
      <c r="A119" s="202"/>
      <c r="B119" s="194" t="s">
        <v>434</v>
      </c>
      <c r="C119" s="195">
        <v>150296</v>
      </c>
      <c r="D119" s="195">
        <v>156308</v>
      </c>
      <c r="E119" s="195"/>
      <c r="F119" s="195">
        <f t="shared" si="148"/>
        <v>156308</v>
      </c>
      <c r="G119" s="195"/>
      <c r="H119" s="195">
        <f t="shared" si="198"/>
        <v>156308</v>
      </c>
      <c r="I119" s="195"/>
      <c r="J119" s="195">
        <f t="shared" si="199"/>
        <v>156308</v>
      </c>
      <c r="K119" s="195"/>
      <c r="L119" s="195">
        <f t="shared" si="200"/>
        <v>156308</v>
      </c>
      <c r="M119" s="195"/>
      <c r="N119" s="193">
        <f t="shared" si="125"/>
        <v>0</v>
      </c>
      <c r="O119" s="195">
        <f t="shared" si="201"/>
        <v>156308</v>
      </c>
      <c r="P119" s="195">
        <f t="shared" si="142"/>
        <v>156308</v>
      </c>
      <c r="Q119" s="195">
        <f t="shared" si="142"/>
        <v>156308</v>
      </c>
      <c r="R119" s="220">
        <f t="shared" si="126"/>
        <v>100</v>
      </c>
      <c r="S119" s="195">
        <f t="shared" si="120"/>
        <v>6012</v>
      </c>
    </row>
    <row r="120" spans="1:19" s="201" customFormat="1" ht="49.5" customHeight="1" x14ac:dyDescent="0.25">
      <c r="A120" s="202"/>
      <c r="B120" s="194" t="s">
        <v>372</v>
      </c>
      <c r="C120" s="195">
        <v>182500</v>
      </c>
      <c r="D120" s="195">
        <v>234000</v>
      </c>
      <c r="E120" s="195"/>
      <c r="F120" s="195">
        <f t="shared" si="148"/>
        <v>234000</v>
      </c>
      <c r="G120" s="195"/>
      <c r="H120" s="195">
        <f t="shared" si="198"/>
        <v>234000</v>
      </c>
      <c r="I120" s="195"/>
      <c r="J120" s="195">
        <f t="shared" si="199"/>
        <v>234000</v>
      </c>
      <c r="K120" s="195"/>
      <c r="L120" s="195">
        <f t="shared" si="200"/>
        <v>234000</v>
      </c>
      <c r="M120" s="195">
        <v>-129000</v>
      </c>
      <c r="N120" s="193">
        <f t="shared" si="125"/>
        <v>-129000</v>
      </c>
      <c r="O120" s="195">
        <f t="shared" si="201"/>
        <v>105000</v>
      </c>
      <c r="P120" s="195">
        <f t="shared" si="142"/>
        <v>105000</v>
      </c>
      <c r="Q120" s="195">
        <v>96125</v>
      </c>
      <c r="R120" s="220">
        <f t="shared" si="126"/>
        <v>91.547619047619051</v>
      </c>
      <c r="S120" s="195">
        <f t="shared" si="120"/>
        <v>-86375</v>
      </c>
    </row>
    <row r="121" spans="1:19" s="201" customFormat="1" ht="63" customHeight="1" x14ac:dyDescent="0.25">
      <c r="A121" s="202"/>
      <c r="B121" s="194" t="s">
        <v>373</v>
      </c>
      <c r="C121" s="195">
        <v>59978469</v>
      </c>
      <c r="D121" s="195">
        <v>61911742</v>
      </c>
      <c r="E121" s="195"/>
      <c r="F121" s="195">
        <f t="shared" si="148"/>
        <v>61911742</v>
      </c>
      <c r="G121" s="195"/>
      <c r="H121" s="195">
        <f t="shared" si="198"/>
        <v>61911742</v>
      </c>
      <c r="I121" s="195"/>
      <c r="J121" s="195">
        <f t="shared" si="199"/>
        <v>61911742</v>
      </c>
      <c r="K121" s="195"/>
      <c r="L121" s="195">
        <f t="shared" si="200"/>
        <v>61911742</v>
      </c>
      <c r="M121" s="195"/>
      <c r="N121" s="193">
        <f t="shared" si="125"/>
        <v>0</v>
      </c>
      <c r="O121" s="195">
        <f t="shared" si="201"/>
        <v>61911742</v>
      </c>
      <c r="P121" s="195">
        <f t="shared" si="142"/>
        <v>61911742</v>
      </c>
      <c r="Q121" s="195">
        <f t="shared" si="142"/>
        <v>61911742</v>
      </c>
      <c r="R121" s="220">
        <f t="shared" si="126"/>
        <v>100</v>
      </c>
      <c r="S121" s="195">
        <f t="shared" si="120"/>
        <v>1933273</v>
      </c>
    </row>
    <row r="122" spans="1:19" s="201" customFormat="1" ht="76.5" customHeight="1" x14ac:dyDescent="0.25">
      <c r="A122" s="202"/>
      <c r="B122" s="194" t="s">
        <v>264</v>
      </c>
      <c r="C122" s="195">
        <v>8346779.1100000003</v>
      </c>
      <c r="D122" s="195">
        <v>8312500</v>
      </c>
      <c r="E122" s="195"/>
      <c r="F122" s="195">
        <f t="shared" si="148"/>
        <v>8312500</v>
      </c>
      <c r="G122" s="195"/>
      <c r="H122" s="195">
        <f t="shared" si="198"/>
        <v>8312500</v>
      </c>
      <c r="I122" s="195"/>
      <c r="J122" s="195">
        <f t="shared" si="199"/>
        <v>8312500</v>
      </c>
      <c r="K122" s="195"/>
      <c r="L122" s="195">
        <f t="shared" si="200"/>
        <v>8312500</v>
      </c>
      <c r="M122" s="195">
        <v>1832900</v>
      </c>
      <c r="N122" s="193">
        <f t="shared" si="125"/>
        <v>1832900</v>
      </c>
      <c r="O122" s="195">
        <f t="shared" si="201"/>
        <v>10145400</v>
      </c>
      <c r="P122" s="195">
        <f t="shared" si="142"/>
        <v>10145400</v>
      </c>
      <c r="Q122" s="195">
        <v>8083544.3499999996</v>
      </c>
      <c r="R122" s="220">
        <f t="shared" si="126"/>
        <v>79.676940781043626</v>
      </c>
      <c r="S122" s="195">
        <f t="shared" si="120"/>
        <v>-263234.76000000071</v>
      </c>
    </row>
    <row r="123" spans="1:19" s="201" customFormat="1" ht="123" customHeight="1" x14ac:dyDescent="0.25">
      <c r="A123" s="202"/>
      <c r="B123" s="194" t="s">
        <v>435</v>
      </c>
      <c r="C123" s="195">
        <v>12546.55</v>
      </c>
      <c r="D123" s="195">
        <v>50186.2</v>
      </c>
      <c r="E123" s="195"/>
      <c r="F123" s="195">
        <f t="shared" si="148"/>
        <v>50186.2</v>
      </c>
      <c r="G123" s="195"/>
      <c r="H123" s="195">
        <f t="shared" si="198"/>
        <v>50186.2</v>
      </c>
      <c r="I123" s="195"/>
      <c r="J123" s="195">
        <f t="shared" si="199"/>
        <v>50186.2</v>
      </c>
      <c r="K123" s="195"/>
      <c r="L123" s="195">
        <f t="shared" si="200"/>
        <v>50186.2</v>
      </c>
      <c r="M123" s="195"/>
      <c r="N123" s="193">
        <f t="shared" si="125"/>
        <v>0</v>
      </c>
      <c r="O123" s="195">
        <f t="shared" si="201"/>
        <v>50186.2</v>
      </c>
      <c r="P123" s="195">
        <f t="shared" si="142"/>
        <v>50186.2</v>
      </c>
      <c r="Q123" s="195">
        <f>P123</f>
        <v>50186.2</v>
      </c>
      <c r="R123" s="220">
        <f t="shared" si="126"/>
        <v>100</v>
      </c>
      <c r="S123" s="195">
        <f t="shared" si="120"/>
        <v>37639.649999999994</v>
      </c>
    </row>
    <row r="124" spans="1:19" s="201" customFormat="1" ht="63.75" customHeight="1" x14ac:dyDescent="0.25">
      <c r="A124" s="202" t="s">
        <v>375</v>
      </c>
      <c r="B124" s="204" t="s">
        <v>267</v>
      </c>
      <c r="C124" s="195">
        <f>C125</f>
        <v>1344710</v>
      </c>
      <c r="D124" s="195">
        <f>D125</f>
        <v>927629</v>
      </c>
      <c r="E124" s="195"/>
      <c r="F124" s="195">
        <f t="shared" si="148"/>
        <v>927629</v>
      </c>
      <c r="G124" s="195"/>
      <c r="H124" s="195">
        <f t="shared" si="198"/>
        <v>927629</v>
      </c>
      <c r="I124" s="195"/>
      <c r="J124" s="195">
        <f t="shared" si="199"/>
        <v>927629</v>
      </c>
      <c r="K124" s="195"/>
      <c r="L124" s="195">
        <f>L125</f>
        <v>927629</v>
      </c>
      <c r="M124" s="195">
        <f t="shared" ref="M124:Q124" si="202">M125</f>
        <v>287000</v>
      </c>
      <c r="N124" s="193">
        <f t="shared" si="125"/>
        <v>287000</v>
      </c>
      <c r="O124" s="195">
        <f t="shared" si="202"/>
        <v>1214629</v>
      </c>
      <c r="P124" s="195">
        <f t="shared" si="142"/>
        <v>1214629</v>
      </c>
      <c r="Q124" s="195">
        <f t="shared" si="202"/>
        <v>1139988.47</v>
      </c>
      <c r="R124" s="220">
        <f t="shared" si="126"/>
        <v>93.854870087903379</v>
      </c>
      <c r="S124" s="195">
        <f t="shared" si="120"/>
        <v>-204721.53000000003</v>
      </c>
    </row>
    <row r="125" spans="1:19" s="201" customFormat="1" ht="72.75" customHeight="1" x14ac:dyDescent="0.25">
      <c r="A125" s="202" t="s">
        <v>376</v>
      </c>
      <c r="B125" s="204" t="s">
        <v>269</v>
      </c>
      <c r="C125" s="195">
        <v>1344710</v>
      </c>
      <c r="D125" s="195">
        <v>927629</v>
      </c>
      <c r="E125" s="195"/>
      <c r="F125" s="195">
        <f t="shared" si="148"/>
        <v>927629</v>
      </c>
      <c r="G125" s="195"/>
      <c r="H125" s="195">
        <f t="shared" si="198"/>
        <v>927629</v>
      </c>
      <c r="I125" s="195"/>
      <c r="J125" s="195">
        <f t="shared" si="199"/>
        <v>927629</v>
      </c>
      <c r="K125" s="195"/>
      <c r="L125" s="195">
        <f t="shared" si="200"/>
        <v>927629</v>
      </c>
      <c r="M125" s="195">
        <f>1214629-927629</f>
        <v>287000</v>
      </c>
      <c r="N125" s="193">
        <f t="shared" si="125"/>
        <v>287000</v>
      </c>
      <c r="O125" s="195">
        <f t="shared" si="201"/>
        <v>1214629</v>
      </c>
      <c r="P125" s="195">
        <f t="shared" si="142"/>
        <v>1214629</v>
      </c>
      <c r="Q125" s="195">
        <v>1139988.47</v>
      </c>
      <c r="R125" s="220">
        <f t="shared" si="126"/>
        <v>93.854870087903379</v>
      </c>
      <c r="S125" s="195">
        <f t="shared" si="120"/>
        <v>-204721.53000000003</v>
      </c>
    </row>
    <row r="126" spans="1:19" s="201" customFormat="1" ht="60" customHeight="1" x14ac:dyDescent="0.25">
      <c r="A126" s="202" t="s">
        <v>377</v>
      </c>
      <c r="B126" s="204" t="s">
        <v>378</v>
      </c>
      <c r="C126" s="195">
        <f t="shared" ref="C126:Q126" si="203">C127</f>
        <v>6270429</v>
      </c>
      <c r="D126" s="195">
        <f>D127</f>
        <v>11361636</v>
      </c>
      <c r="E126" s="195">
        <f t="shared" si="203"/>
        <v>0</v>
      </c>
      <c r="F126" s="195">
        <f t="shared" si="203"/>
        <v>11361636</v>
      </c>
      <c r="G126" s="195">
        <f t="shared" si="203"/>
        <v>0</v>
      </c>
      <c r="H126" s="195">
        <f t="shared" si="203"/>
        <v>11361636</v>
      </c>
      <c r="I126" s="195">
        <f t="shared" si="203"/>
        <v>0</v>
      </c>
      <c r="J126" s="195">
        <f t="shared" si="203"/>
        <v>11361636</v>
      </c>
      <c r="K126" s="195">
        <f t="shared" si="203"/>
        <v>0</v>
      </c>
      <c r="L126" s="195">
        <f t="shared" si="203"/>
        <v>11361636</v>
      </c>
      <c r="M126" s="195">
        <f t="shared" si="203"/>
        <v>3787212</v>
      </c>
      <c r="N126" s="193">
        <f t="shared" si="125"/>
        <v>3787212</v>
      </c>
      <c r="O126" s="195">
        <f t="shared" si="203"/>
        <v>15148848</v>
      </c>
      <c r="P126" s="195">
        <f t="shared" si="142"/>
        <v>15148848</v>
      </c>
      <c r="Q126" s="195">
        <f t="shared" si="203"/>
        <v>15148848</v>
      </c>
      <c r="R126" s="220">
        <f t="shared" si="126"/>
        <v>100</v>
      </c>
      <c r="S126" s="195">
        <f t="shared" si="120"/>
        <v>8878419</v>
      </c>
    </row>
    <row r="127" spans="1:19" s="201" customFormat="1" ht="63" customHeight="1" x14ac:dyDescent="0.25">
      <c r="A127" s="202" t="s">
        <v>379</v>
      </c>
      <c r="B127" s="204" t="s">
        <v>380</v>
      </c>
      <c r="C127" s="195">
        <v>6270429</v>
      </c>
      <c r="D127" s="195">
        <v>11361636</v>
      </c>
      <c r="E127" s="195"/>
      <c r="F127" s="195">
        <f t="shared" si="148"/>
        <v>11361636</v>
      </c>
      <c r="G127" s="195"/>
      <c r="H127" s="195">
        <f t="shared" ref="H127" si="204">F127+G127</f>
        <v>11361636</v>
      </c>
      <c r="I127" s="195"/>
      <c r="J127" s="195">
        <f t="shared" ref="J127" si="205">H127+I127</f>
        <v>11361636</v>
      </c>
      <c r="K127" s="195"/>
      <c r="L127" s="195">
        <f t="shared" ref="L127" si="206">J127+K127</f>
        <v>11361636</v>
      </c>
      <c r="M127" s="195">
        <v>3787212</v>
      </c>
      <c r="N127" s="193">
        <f t="shared" si="125"/>
        <v>3787212</v>
      </c>
      <c r="O127" s="195">
        <f t="shared" ref="O127" si="207">L127+M127</f>
        <v>15148848</v>
      </c>
      <c r="P127" s="195">
        <f t="shared" si="142"/>
        <v>15148848</v>
      </c>
      <c r="Q127" s="195">
        <f>P127</f>
        <v>15148848</v>
      </c>
      <c r="R127" s="220">
        <f t="shared" si="126"/>
        <v>100</v>
      </c>
      <c r="S127" s="195">
        <f t="shared" si="120"/>
        <v>8878419</v>
      </c>
    </row>
    <row r="128" spans="1:19" s="203" customFormat="1" ht="37.5" customHeight="1" x14ac:dyDescent="0.25">
      <c r="A128" s="202" t="s">
        <v>381</v>
      </c>
      <c r="B128" s="194" t="s">
        <v>243</v>
      </c>
      <c r="C128" s="195">
        <f t="shared" ref="C128:Q128" si="208">C129</f>
        <v>829603</v>
      </c>
      <c r="D128" s="195">
        <f>D129</f>
        <v>799987</v>
      </c>
      <c r="E128" s="195">
        <f t="shared" si="208"/>
        <v>0</v>
      </c>
      <c r="F128" s="195">
        <f t="shared" si="208"/>
        <v>799987</v>
      </c>
      <c r="G128" s="195">
        <f t="shared" si="208"/>
        <v>0</v>
      </c>
      <c r="H128" s="195">
        <f t="shared" si="208"/>
        <v>799987</v>
      </c>
      <c r="I128" s="195">
        <f t="shared" si="208"/>
        <v>0</v>
      </c>
      <c r="J128" s="195">
        <f t="shared" si="208"/>
        <v>799987</v>
      </c>
      <c r="K128" s="195">
        <f t="shared" si="208"/>
        <v>0</v>
      </c>
      <c r="L128" s="195">
        <f t="shared" si="208"/>
        <v>799987</v>
      </c>
      <c r="M128" s="195">
        <f t="shared" si="208"/>
        <v>109546</v>
      </c>
      <c r="N128" s="193">
        <f t="shared" si="125"/>
        <v>109546</v>
      </c>
      <c r="O128" s="195">
        <f t="shared" si="208"/>
        <v>909533</v>
      </c>
      <c r="P128" s="195">
        <f t="shared" si="142"/>
        <v>909533</v>
      </c>
      <c r="Q128" s="195">
        <f t="shared" si="208"/>
        <v>909533</v>
      </c>
      <c r="R128" s="220">
        <f t="shared" si="126"/>
        <v>100</v>
      </c>
      <c r="S128" s="195">
        <f t="shared" si="120"/>
        <v>79930</v>
      </c>
    </row>
    <row r="129" spans="1:19" s="203" customFormat="1" ht="39" customHeight="1" x14ac:dyDescent="0.25">
      <c r="A129" s="202" t="s">
        <v>382</v>
      </c>
      <c r="B129" s="194" t="s">
        <v>245</v>
      </c>
      <c r="C129" s="195">
        <v>829603</v>
      </c>
      <c r="D129" s="195">
        <v>799987</v>
      </c>
      <c r="E129" s="195"/>
      <c r="F129" s="195">
        <f t="shared" si="148"/>
        <v>799987</v>
      </c>
      <c r="G129" s="195"/>
      <c r="H129" s="195">
        <f t="shared" ref="H129" si="209">F129+G129</f>
        <v>799987</v>
      </c>
      <c r="I129" s="195"/>
      <c r="J129" s="195">
        <f t="shared" ref="J129" si="210">H129+I129</f>
        <v>799987</v>
      </c>
      <c r="K129" s="195"/>
      <c r="L129" s="195">
        <f t="shared" ref="L129" si="211">J129+K129</f>
        <v>799987</v>
      </c>
      <c r="M129" s="195">
        <f>909533-799987</f>
        <v>109546</v>
      </c>
      <c r="N129" s="193">
        <f t="shared" si="125"/>
        <v>109546</v>
      </c>
      <c r="O129" s="195">
        <f t="shared" ref="O129" si="212">L129+M129</f>
        <v>909533</v>
      </c>
      <c r="P129" s="195">
        <f>O129</f>
        <v>909533</v>
      </c>
      <c r="Q129" s="195">
        <v>909533</v>
      </c>
      <c r="R129" s="220">
        <f t="shared" si="126"/>
        <v>100</v>
      </c>
      <c r="S129" s="195">
        <f t="shared" si="120"/>
        <v>79930</v>
      </c>
    </row>
    <row r="130" spans="1:19" s="203" customFormat="1" ht="49.5" customHeight="1" x14ac:dyDescent="0.25">
      <c r="A130" s="202" t="s">
        <v>436</v>
      </c>
      <c r="B130" s="204" t="s">
        <v>437</v>
      </c>
      <c r="C130" s="195">
        <f t="shared" ref="C130:Q130" si="213">C131</f>
        <v>0</v>
      </c>
      <c r="D130" s="195">
        <f>D131</f>
        <v>38926</v>
      </c>
      <c r="E130" s="195">
        <f t="shared" si="213"/>
        <v>0</v>
      </c>
      <c r="F130" s="195">
        <f t="shared" si="213"/>
        <v>38926</v>
      </c>
      <c r="G130" s="195">
        <f t="shared" si="213"/>
        <v>0</v>
      </c>
      <c r="H130" s="195">
        <f t="shared" si="213"/>
        <v>38926</v>
      </c>
      <c r="I130" s="195">
        <f t="shared" si="213"/>
        <v>0</v>
      </c>
      <c r="J130" s="195">
        <f t="shared" si="213"/>
        <v>38926</v>
      </c>
      <c r="K130" s="195">
        <f t="shared" si="213"/>
        <v>0</v>
      </c>
      <c r="L130" s="195">
        <f t="shared" si="213"/>
        <v>38926</v>
      </c>
      <c r="M130" s="195">
        <f t="shared" si="213"/>
        <v>0</v>
      </c>
      <c r="N130" s="193">
        <f t="shared" si="125"/>
        <v>0</v>
      </c>
      <c r="O130" s="195">
        <f t="shared" si="213"/>
        <v>38926</v>
      </c>
      <c r="P130" s="195">
        <f t="shared" si="213"/>
        <v>38926</v>
      </c>
      <c r="Q130" s="195">
        <f t="shared" si="213"/>
        <v>38926</v>
      </c>
      <c r="R130" s="220">
        <f t="shared" si="126"/>
        <v>100</v>
      </c>
      <c r="S130" s="195">
        <f t="shared" si="120"/>
        <v>38926</v>
      </c>
    </row>
    <row r="131" spans="1:19" s="203" customFormat="1" ht="61.5" customHeight="1" x14ac:dyDescent="0.25">
      <c r="A131" s="202" t="s">
        <v>438</v>
      </c>
      <c r="B131" s="204" t="s">
        <v>439</v>
      </c>
      <c r="C131" s="195"/>
      <c r="D131" s="195">
        <v>38926</v>
      </c>
      <c r="E131" s="195"/>
      <c r="F131" s="195">
        <f t="shared" si="148"/>
        <v>38926</v>
      </c>
      <c r="G131" s="195"/>
      <c r="H131" s="195">
        <f t="shared" ref="H131" si="214">F131+G131</f>
        <v>38926</v>
      </c>
      <c r="I131" s="195"/>
      <c r="J131" s="195">
        <f t="shared" ref="J131" si="215">H131+I131</f>
        <v>38926</v>
      </c>
      <c r="K131" s="195"/>
      <c r="L131" s="195">
        <f t="shared" ref="L131" si="216">J131+K131</f>
        <v>38926</v>
      </c>
      <c r="M131" s="195"/>
      <c r="N131" s="193">
        <f t="shared" si="125"/>
        <v>0</v>
      </c>
      <c r="O131" s="195">
        <f t="shared" ref="O131" si="217">L131+M131</f>
        <v>38926</v>
      </c>
      <c r="P131" s="195">
        <v>38926</v>
      </c>
      <c r="Q131" s="195">
        <v>38926</v>
      </c>
      <c r="R131" s="220">
        <f t="shared" si="126"/>
        <v>100</v>
      </c>
      <c r="S131" s="195">
        <f t="shared" si="120"/>
        <v>38926</v>
      </c>
    </row>
    <row r="132" spans="1:19" s="203" customFormat="1" ht="40.5" customHeight="1" x14ac:dyDescent="0.25">
      <c r="A132" s="202" t="s">
        <v>383</v>
      </c>
      <c r="B132" s="194" t="s">
        <v>247</v>
      </c>
      <c r="C132" s="195">
        <f t="shared" ref="C132:Q132" si="218">C133</f>
        <v>124864.63</v>
      </c>
      <c r="D132" s="195">
        <f>D133</f>
        <v>508184.21</v>
      </c>
      <c r="E132" s="195">
        <f t="shared" si="218"/>
        <v>0</v>
      </c>
      <c r="F132" s="195">
        <f t="shared" si="218"/>
        <v>508184.21</v>
      </c>
      <c r="G132" s="195">
        <f t="shared" si="218"/>
        <v>-262621.21000000002</v>
      </c>
      <c r="H132" s="195">
        <f t="shared" si="218"/>
        <v>245563</v>
      </c>
      <c r="I132" s="195">
        <f t="shared" si="218"/>
        <v>0</v>
      </c>
      <c r="J132" s="195">
        <f t="shared" si="218"/>
        <v>245563</v>
      </c>
      <c r="K132" s="195">
        <f t="shared" si="218"/>
        <v>0</v>
      </c>
      <c r="L132" s="195">
        <f t="shared" si="218"/>
        <v>245563</v>
      </c>
      <c r="M132" s="195">
        <f t="shared" si="218"/>
        <v>0</v>
      </c>
      <c r="N132" s="193">
        <f t="shared" si="125"/>
        <v>-262621.21000000002</v>
      </c>
      <c r="O132" s="195">
        <f t="shared" si="218"/>
        <v>245563</v>
      </c>
      <c r="P132" s="195">
        <f t="shared" si="218"/>
        <v>117313.63</v>
      </c>
      <c r="Q132" s="195">
        <f t="shared" si="218"/>
        <v>99328.26</v>
      </c>
      <c r="R132" s="220">
        <f t="shared" si="126"/>
        <v>84.668985181005823</v>
      </c>
      <c r="S132" s="195">
        <f t="shared" si="120"/>
        <v>-25536.37000000001</v>
      </c>
    </row>
    <row r="133" spans="1:19" s="203" customFormat="1" ht="53.25" customHeight="1" x14ac:dyDescent="0.25">
      <c r="A133" s="202" t="s">
        <v>384</v>
      </c>
      <c r="B133" s="194" t="s">
        <v>249</v>
      </c>
      <c r="C133" s="195">
        <v>124864.63</v>
      </c>
      <c r="D133" s="195">
        <v>508184.21</v>
      </c>
      <c r="E133" s="195"/>
      <c r="F133" s="195">
        <f t="shared" si="148"/>
        <v>508184.21</v>
      </c>
      <c r="G133" s="195">
        <v>-262621.21000000002</v>
      </c>
      <c r="H133" s="195">
        <f t="shared" ref="H133" si="219">F133+G133</f>
        <v>245563</v>
      </c>
      <c r="I133" s="195"/>
      <c r="J133" s="195">
        <f t="shared" ref="J133" si="220">H133+I133</f>
        <v>245563</v>
      </c>
      <c r="K133" s="195"/>
      <c r="L133" s="195">
        <f t="shared" ref="L133" si="221">J133+K133</f>
        <v>245563</v>
      </c>
      <c r="M133" s="195"/>
      <c r="N133" s="193">
        <f t="shared" si="125"/>
        <v>-262621.21000000002</v>
      </c>
      <c r="O133" s="195">
        <f t="shared" ref="O133" si="222">L133+M133</f>
        <v>245563</v>
      </c>
      <c r="P133" s="195">
        <v>117313.63</v>
      </c>
      <c r="Q133" s="195">
        <v>99328.26</v>
      </c>
      <c r="R133" s="220">
        <f t="shared" si="126"/>
        <v>84.668985181005823</v>
      </c>
      <c r="S133" s="195">
        <f t="shared" ref="S133:S141" si="223">Q133-C133</f>
        <v>-25536.37000000001</v>
      </c>
    </row>
    <row r="134" spans="1:19" s="201" customFormat="1" ht="17.25" customHeight="1" x14ac:dyDescent="0.25">
      <c r="A134" s="202" t="s">
        <v>385</v>
      </c>
      <c r="B134" s="190" t="s">
        <v>279</v>
      </c>
      <c r="C134" s="198">
        <f t="shared" ref="C134" si="224">C135+C137</f>
        <v>1388931</v>
      </c>
      <c r="D134" s="198">
        <f>D135+D137</f>
        <v>4568492</v>
      </c>
      <c r="E134" s="198">
        <f t="shared" ref="E134:L134" si="225">E135+E137</f>
        <v>0</v>
      </c>
      <c r="F134" s="198">
        <f t="shared" si="225"/>
        <v>4568492</v>
      </c>
      <c r="G134" s="198">
        <f t="shared" si="225"/>
        <v>37298</v>
      </c>
      <c r="H134" s="198">
        <f t="shared" si="225"/>
        <v>4605790</v>
      </c>
      <c r="I134" s="198">
        <f t="shared" si="225"/>
        <v>0</v>
      </c>
      <c r="J134" s="198">
        <f t="shared" si="225"/>
        <v>4605790</v>
      </c>
      <c r="K134" s="198">
        <f>K135+K137</f>
        <v>0</v>
      </c>
      <c r="L134" s="198">
        <f t="shared" si="225"/>
        <v>4605790</v>
      </c>
      <c r="M134" s="198">
        <f>M135+M137</f>
        <v>29032.949999999997</v>
      </c>
      <c r="N134" s="193">
        <f t="shared" si="125"/>
        <v>66330.950000000186</v>
      </c>
      <c r="O134" s="198">
        <f t="shared" ref="O134" si="226">O135+O137</f>
        <v>4634822.95</v>
      </c>
      <c r="P134" s="198">
        <f>P135+P137</f>
        <v>4634822.95</v>
      </c>
      <c r="Q134" s="198">
        <f>Q135+Q137</f>
        <v>4634822.95</v>
      </c>
      <c r="R134" s="220">
        <f t="shared" si="126"/>
        <v>100</v>
      </c>
      <c r="S134" s="195">
        <f t="shared" si="223"/>
        <v>3245891.95</v>
      </c>
    </row>
    <row r="135" spans="1:19" s="203" customFormat="1" ht="52.5" customHeight="1" x14ac:dyDescent="0.25">
      <c r="A135" s="202" t="s">
        <v>386</v>
      </c>
      <c r="B135" s="204" t="s">
        <v>282</v>
      </c>
      <c r="C135" s="195">
        <f t="shared" ref="C135:O135" si="227">C136</f>
        <v>894500</v>
      </c>
      <c r="D135" s="195">
        <f t="shared" si="227"/>
        <v>4088500</v>
      </c>
      <c r="E135" s="195">
        <f t="shared" si="227"/>
        <v>0</v>
      </c>
      <c r="F135" s="195">
        <f t="shared" si="227"/>
        <v>4088500</v>
      </c>
      <c r="G135" s="195">
        <f t="shared" si="227"/>
        <v>0</v>
      </c>
      <c r="H135" s="195">
        <f t="shared" si="227"/>
        <v>4088500</v>
      </c>
      <c r="I135" s="195">
        <f t="shared" si="227"/>
        <v>0</v>
      </c>
      <c r="J135" s="195">
        <f t="shared" si="227"/>
        <v>4088500</v>
      </c>
      <c r="K135" s="195">
        <f>K136</f>
        <v>0</v>
      </c>
      <c r="L135" s="195">
        <f t="shared" si="227"/>
        <v>4088500</v>
      </c>
      <c r="M135" s="195">
        <f>M136</f>
        <v>-36693.050000000003</v>
      </c>
      <c r="N135" s="193">
        <f t="shared" si="125"/>
        <v>-36693.049999999814</v>
      </c>
      <c r="O135" s="195">
        <f t="shared" si="227"/>
        <v>4051806.95</v>
      </c>
      <c r="P135" s="195">
        <f>P136</f>
        <v>4051806.95</v>
      </c>
      <c r="Q135" s="195">
        <f>Q136</f>
        <v>4051806.95</v>
      </c>
      <c r="R135" s="220">
        <f t="shared" si="126"/>
        <v>100</v>
      </c>
      <c r="S135" s="195">
        <f t="shared" si="223"/>
        <v>3157306.95</v>
      </c>
    </row>
    <row r="136" spans="1:19" s="203" customFormat="1" ht="61.5" customHeight="1" x14ac:dyDescent="0.25">
      <c r="A136" s="202" t="s">
        <v>387</v>
      </c>
      <c r="B136" s="204" t="s">
        <v>285</v>
      </c>
      <c r="C136" s="195">
        <v>894500</v>
      </c>
      <c r="D136" s="195">
        <v>4088500</v>
      </c>
      <c r="E136" s="195"/>
      <c r="F136" s="195">
        <f t="shared" si="148"/>
        <v>4088500</v>
      </c>
      <c r="G136" s="195"/>
      <c r="H136" s="195">
        <f t="shared" ref="H136" si="228">F136+G136</f>
        <v>4088500</v>
      </c>
      <c r="I136" s="195"/>
      <c r="J136" s="195">
        <f t="shared" ref="J136" si="229">H136+I136</f>
        <v>4088500</v>
      </c>
      <c r="K136" s="195"/>
      <c r="L136" s="195">
        <f t="shared" ref="L136" si="230">J136+K136</f>
        <v>4088500</v>
      </c>
      <c r="M136" s="195">
        <f>500+300-37493.05</f>
        <v>-36693.050000000003</v>
      </c>
      <c r="N136" s="193">
        <f t="shared" si="125"/>
        <v>-36693.049999999814</v>
      </c>
      <c r="O136" s="195">
        <f t="shared" ref="O136" si="231">L136+M136</f>
        <v>4051806.95</v>
      </c>
      <c r="P136" s="195">
        <v>4051806.95</v>
      </c>
      <c r="Q136" s="195">
        <v>4051806.95</v>
      </c>
      <c r="R136" s="220">
        <f t="shared" si="126"/>
        <v>100</v>
      </c>
      <c r="S136" s="195">
        <f t="shared" si="223"/>
        <v>3157306.95</v>
      </c>
    </row>
    <row r="137" spans="1:19" s="203" customFormat="1" ht="25.5" customHeight="1" x14ac:dyDescent="0.25">
      <c r="A137" s="202" t="s">
        <v>388</v>
      </c>
      <c r="B137" s="194" t="s">
        <v>301</v>
      </c>
      <c r="C137" s="195">
        <f t="shared" ref="C137:Q137" si="232">C138</f>
        <v>494431</v>
      </c>
      <c r="D137" s="195">
        <f>D138</f>
        <v>479992</v>
      </c>
      <c r="E137" s="195">
        <f t="shared" si="232"/>
        <v>0</v>
      </c>
      <c r="F137" s="195">
        <f t="shared" si="232"/>
        <v>479992</v>
      </c>
      <c r="G137" s="195">
        <f t="shared" si="232"/>
        <v>37298</v>
      </c>
      <c r="H137" s="195">
        <f t="shared" si="232"/>
        <v>517290</v>
      </c>
      <c r="I137" s="195">
        <f t="shared" si="232"/>
        <v>0</v>
      </c>
      <c r="J137" s="195">
        <f t="shared" si="232"/>
        <v>517290</v>
      </c>
      <c r="K137" s="195">
        <f t="shared" si="232"/>
        <v>0</v>
      </c>
      <c r="L137" s="195">
        <f t="shared" si="232"/>
        <v>517290</v>
      </c>
      <c r="M137" s="195">
        <f t="shared" si="232"/>
        <v>65726</v>
      </c>
      <c r="N137" s="193">
        <f t="shared" si="125"/>
        <v>103024</v>
      </c>
      <c r="O137" s="195">
        <f t="shared" si="232"/>
        <v>583016</v>
      </c>
      <c r="P137" s="195">
        <f t="shared" si="232"/>
        <v>583016</v>
      </c>
      <c r="Q137" s="195">
        <f t="shared" si="232"/>
        <v>583016</v>
      </c>
      <c r="R137" s="220">
        <f t="shared" si="126"/>
        <v>100</v>
      </c>
      <c r="S137" s="195">
        <f t="shared" si="223"/>
        <v>88585</v>
      </c>
    </row>
    <row r="138" spans="1:19" s="203" customFormat="1" ht="25.5" customHeight="1" x14ac:dyDescent="0.25">
      <c r="A138" s="202" t="s">
        <v>389</v>
      </c>
      <c r="B138" s="194" t="s">
        <v>303</v>
      </c>
      <c r="C138" s="195">
        <v>494431</v>
      </c>
      <c r="D138" s="195">
        <v>479992</v>
      </c>
      <c r="E138" s="195"/>
      <c r="F138" s="195">
        <f>D138+E138</f>
        <v>479992</v>
      </c>
      <c r="G138" s="195">
        <f>G139+G140</f>
        <v>37298</v>
      </c>
      <c r="H138" s="195">
        <f t="shared" ref="H138:H139" si="233">F138+G138</f>
        <v>517290</v>
      </c>
      <c r="I138" s="195"/>
      <c r="J138" s="195">
        <f t="shared" ref="J138:J139" si="234">H138+I138</f>
        <v>517290</v>
      </c>
      <c r="K138" s="195"/>
      <c r="L138" s="195">
        <f t="shared" ref="L138:L139" si="235">J138+K138</f>
        <v>517290</v>
      </c>
      <c r="M138" s="195">
        <v>65726</v>
      </c>
      <c r="N138" s="193">
        <f t="shared" ref="N138:N143" si="236">O138-D138</f>
        <v>103024</v>
      </c>
      <c r="O138" s="195">
        <f t="shared" ref="O138:O139" si="237">L138+M138</f>
        <v>583016</v>
      </c>
      <c r="P138" s="195">
        <v>583016</v>
      </c>
      <c r="Q138" s="195">
        <v>583016</v>
      </c>
      <c r="R138" s="220">
        <f t="shared" ref="R138:R143" si="238">Q138/P138*100</f>
        <v>100</v>
      </c>
      <c r="S138" s="195">
        <f t="shared" si="223"/>
        <v>88585</v>
      </c>
    </row>
    <row r="139" spans="1:19" s="203" customFormat="1" ht="15.75" hidden="1" customHeight="1" x14ac:dyDescent="0.25">
      <c r="A139" s="202"/>
      <c r="B139" s="194" t="s">
        <v>440</v>
      </c>
      <c r="C139" s="195"/>
      <c r="D139" s="195">
        <v>479992</v>
      </c>
      <c r="E139" s="195"/>
      <c r="F139" s="195">
        <f t="shared" si="148"/>
        <v>479992</v>
      </c>
      <c r="G139" s="195"/>
      <c r="H139" s="195">
        <f t="shared" si="233"/>
        <v>479992</v>
      </c>
      <c r="I139" s="195"/>
      <c r="J139" s="195">
        <f t="shared" si="234"/>
        <v>479992</v>
      </c>
      <c r="K139" s="195"/>
      <c r="L139" s="195">
        <f t="shared" si="235"/>
        <v>479992</v>
      </c>
      <c r="M139" s="195">
        <v>65726</v>
      </c>
      <c r="N139" s="193">
        <f t="shared" si="236"/>
        <v>65726</v>
      </c>
      <c r="O139" s="195">
        <f t="shared" si="237"/>
        <v>545718</v>
      </c>
      <c r="P139" s="195">
        <v>65726</v>
      </c>
      <c r="Q139" s="195">
        <v>65727</v>
      </c>
      <c r="R139" s="220">
        <f t="shared" si="238"/>
        <v>100.00152146791224</v>
      </c>
      <c r="S139" s="195">
        <f t="shared" si="223"/>
        <v>65727</v>
      </c>
    </row>
    <row r="140" spans="1:19" s="203" customFormat="1" ht="15.75" hidden="1" customHeight="1" x14ac:dyDescent="0.25">
      <c r="A140" s="202"/>
      <c r="B140" s="194" t="s">
        <v>441</v>
      </c>
      <c r="C140" s="195"/>
      <c r="D140" s="195"/>
      <c r="E140" s="195"/>
      <c r="F140" s="195">
        <f>D140+E140</f>
        <v>0</v>
      </c>
      <c r="G140" s="195">
        <v>37298</v>
      </c>
      <c r="H140" s="195">
        <f>F140+G140</f>
        <v>37298</v>
      </c>
      <c r="I140" s="195"/>
      <c r="J140" s="195">
        <f>H140+I140</f>
        <v>37298</v>
      </c>
      <c r="K140" s="195"/>
      <c r="L140" s="195">
        <f>J140+K140</f>
        <v>37298</v>
      </c>
      <c r="M140" s="195"/>
      <c r="N140" s="193">
        <f t="shared" si="236"/>
        <v>37298</v>
      </c>
      <c r="O140" s="195">
        <f>L140+M140</f>
        <v>37298</v>
      </c>
      <c r="P140" s="195"/>
      <c r="Q140" s="195"/>
      <c r="R140" s="220" t="e">
        <f t="shared" si="238"/>
        <v>#DIV/0!</v>
      </c>
      <c r="S140" s="195">
        <f t="shared" si="223"/>
        <v>0</v>
      </c>
    </row>
    <row r="141" spans="1:19" s="201" customFormat="1" ht="17.25" customHeight="1" x14ac:dyDescent="0.25">
      <c r="A141" s="200" t="s">
        <v>442</v>
      </c>
      <c r="B141" s="190" t="s">
        <v>443</v>
      </c>
      <c r="C141" s="198"/>
      <c r="D141" s="198"/>
      <c r="E141" s="198"/>
      <c r="F141" s="198"/>
      <c r="G141" s="198"/>
      <c r="H141" s="198"/>
      <c r="I141" s="198">
        <f>I142</f>
        <v>50000</v>
      </c>
      <c r="J141" s="198">
        <f t="shared" ref="J141" si="239">J142</f>
        <v>50000</v>
      </c>
      <c r="K141" s="198">
        <f>K142</f>
        <v>0</v>
      </c>
      <c r="L141" s="198">
        <f t="shared" ref="L141:O141" si="240">L142</f>
        <v>50000</v>
      </c>
      <c r="M141" s="198">
        <f>M142</f>
        <v>0</v>
      </c>
      <c r="N141" s="193">
        <f t="shared" si="236"/>
        <v>50000</v>
      </c>
      <c r="O141" s="198">
        <f t="shared" si="240"/>
        <v>50000</v>
      </c>
      <c r="P141" s="198">
        <f>P142</f>
        <v>50000</v>
      </c>
      <c r="Q141" s="198">
        <f>Q142</f>
        <v>50000</v>
      </c>
      <c r="R141" s="220">
        <f t="shared" si="238"/>
        <v>100</v>
      </c>
      <c r="S141" s="195">
        <f t="shared" si="223"/>
        <v>50000</v>
      </c>
    </row>
    <row r="142" spans="1:19" s="203" customFormat="1" ht="27.75" customHeight="1" x14ac:dyDescent="0.25">
      <c r="A142" s="202" t="s">
        <v>444</v>
      </c>
      <c r="B142" s="194" t="s">
        <v>445</v>
      </c>
      <c r="C142" s="195"/>
      <c r="D142" s="195"/>
      <c r="E142" s="195"/>
      <c r="F142" s="195"/>
      <c r="G142" s="195"/>
      <c r="H142" s="195"/>
      <c r="I142" s="195">
        <v>50000</v>
      </c>
      <c r="J142" s="195">
        <f>I142+H142</f>
        <v>50000</v>
      </c>
      <c r="K142" s="195"/>
      <c r="L142" s="195">
        <f>K142+J142</f>
        <v>50000</v>
      </c>
      <c r="M142" s="195"/>
      <c r="N142" s="193">
        <f t="shared" si="236"/>
        <v>50000</v>
      </c>
      <c r="O142" s="195">
        <f>M142+L142</f>
        <v>50000</v>
      </c>
      <c r="P142" s="195">
        <v>50000</v>
      </c>
      <c r="Q142" s="195">
        <v>50000</v>
      </c>
      <c r="R142" s="220">
        <f t="shared" si="238"/>
        <v>100</v>
      </c>
      <c r="S142" s="195">
        <f>Q142-C142</f>
        <v>50000</v>
      </c>
    </row>
    <row r="143" spans="1:19" s="201" customFormat="1" ht="33.75" customHeight="1" x14ac:dyDescent="0.25">
      <c r="A143" s="200"/>
      <c r="B143" s="190" t="s">
        <v>304</v>
      </c>
      <c r="C143" s="198">
        <f t="shared" ref="C143" si="241">C5+C77</f>
        <v>253314442.21000001</v>
      </c>
      <c r="D143" s="198">
        <f>D5+D77</f>
        <v>236943788.41</v>
      </c>
      <c r="E143" s="198">
        <f t="shared" ref="E143:O143" si="242">E5+E77</f>
        <v>10249568</v>
      </c>
      <c r="F143" s="198">
        <f t="shared" si="242"/>
        <v>247193356.41</v>
      </c>
      <c r="G143" s="198">
        <f t="shared" si="242"/>
        <v>14353095.68</v>
      </c>
      <c r="H143" s="198">
        <f t="shared" si="242"/>
        <v>261546452.09</v>
      </c>
      <c r="I143" s="198">
        <f t="shared" si="242"/>
        <v>900000</v>
      </c>
      <c r="J143" s="198">
        <f t="shared" si="242"/>
        <v>262446452.09</v>
      </c>
      <c r="K143" s="198">
        <f t="shared" si="242"/>
        <v>-65124.369999999995</v>
      </c>
      <c r="L143" s="198">
        <f t="shared" si="242"/>
        <v>262381327.72</v>
      </c>
      <c r="M143" s="198">
        <f t="shared" si="242"/>
        <v>10285248.559999999</v>
      </c>
      <c r="N143" s="193">
        <f t="shared" si="236"/>
        <v>35722787.869999975</v>
      </c>
      <c r="O143" s="198">
        <f t="shared" si="242"/>
        <v>272666576.27999997</v>
      </c>
      <c r="P143" s="198">
        <f t="shared" ref="P143:Q143" si="243">P5+P77</f>
        <v>272423024.07999998</v>
      </c>
      <c r="Q143" s="198">
        <f t="shared" si="243"/>
        <v>273338082.94999999</v>
      </c>
      <c r="R143" s="220">
        <f t="shared" si="238"/>
        <v>100.33589630431945</v>
      </c>
      <c r="S143" s="198"/>
    </row>
    <row r="144" spans="1:19" s="203" customFormat="1" ht="15" customHeight="1" x14ac:dyDescent="0.25">
      <c r="P144" s="189"/>
      <c r="Q144" s="189"/>
    </row>
    <row r="145" spans="1:17" s="203" customFormat="1" ht="15" customHeight="1" x14ac:dyDescent="0.25">
      <c r="A145" s="203" t="s">
        <v>458</v>
      </c>
      <c r="O145" s="203" t="s">
        <v>459</v>
      </c>
      <c r="P145" s="189"/>
      <c r="Q145" s="189"/>
    </row>
    <row r="146" spans="1:17" s="203" customFormat="1" ht="15" customHeight="1" x14ac:dyDescent="0.25">
      <c r="P146" s="189"/>
      <c r="Q146" s="189"/>
    </row>
    <row r="147" spans="1:17" s="203" customFormat="1" ht="15" customHeight="1" x14ac:dyDescent="0.25">
      <c r="A147" s="203" t="s">
        <v>460</v>
      </c>
      <c r="P147" s="189"/>
      <c r="Q147" s="189"/>
    </row>
    <row r="148" spans="1:17" s="203" customFormat="1" ht="38.25" customHeight="1" x14ac:dyDescent="0.25">
      <c r="A148" s="203" t="s">
        <v>461</v>
      </c>
      <c r="P148" s="189"/>
      <c r="Q148" s="189"/>
    </row>
    <row r="149" spans="1:17" s="203" customFormat="1" ht="38.25" customHeight="1" x14ac:dyDescent="0.25">
      <c r="P149" s="189"/>
      <c r="Q149" s="189"/>
    </row>
    <row r="150" spans="1:17" s="203" customFormat="1" ht="48.75" customHeight="1" x14ac:dyDescent="0.25">
      <c r="P150" s="189"/>
      <c r="Q150" s="189"/>
    </row>
    <row r="151" spans="1:17" s="203" customFormat="1" ht="48.75" customHeight="1" x14ac:dyDescent="0.25">
      <c r="P151" s="189"/>
      <c r="Q151" s="189"/>
    </row>
    <row r="152" spans="1:17" s="203" customFormat="1" ht="49.5" customHeight="1" x14ac:dyDescent="0.25">
      <c r="P152" s="189"/>
      <c r="Q152" s="189"/>
    </row>
    <row r="153" spans="1:17" s="203" customFormat="1" ht="50.25" customHeight="1" x14ac:dyDescent="0.25">
      <c r="P153" s="189"/>
      <c r="Q153" s="189"/>
    </row>
    <row r="154" spans="1:17" s="203" customFormat="1" ht="15" customHeight="1" x14ac:dyDescent="0.25">
      <c r="P154" s="189"/>
      <c r="Q154" s="189"/>
    </row>
    <row r="155" spans="1:17" s="203" customFormat="1" ht="15" customHeight="1" x14ac:dyDescent="0.25">
      <c r="P155" s="189"/>
      <c r="Q155" s="189"/>
    </row>
    <row r="156" spans="1:17" s="203" customFormat="1" ht="63" customHeight="1" x14ac:dyDescent="0.25">
      <c r="P156" s="189"/>
      <c r="Q156" s="189"/>
    </row>
    <row r="157" spans="1:17" s="203" customFormat="1" ht="21" customHeight="1" x14ac:dyDescent="0.25">
      <c r="P157" s="189"/>
      <c r="Q157" s="189"/>
    </row>
    <row r="158" spans="1:17" s="203" customFormat="1" ht="48" customHeight="1" x14ac:dyDescent="0.25">
      <c r="P158" s="189"/>
      <c r="Q158" s="189"/>
    </row>
    <row r="159" spans="1:17" ht="48" customHeight="1" x14ac:dyDescent="0.25">
      <c r="C159" s="174"/>
      <c r="E159" s="174"/>
    </row>
    <row r="160" spans="1:17" ht="14.25" customHeight="1" x14ac:dyDescent="0.25">
      <c r="C160" s="174"/>
      <c r="E160" s="174"/>
    </row>
    <row r="161" spans="3:5" ht="27" customHeight="1" x14ac:dyDescent="0.25">
      <c r="C161" s="174"/>
      <c r="E161" s="174"/>
    </row>
    <row r="162" spans="3:5" ht="18" customHeight="1" x14ac:dyDescent="0.25">
      <c r="C162" s="174"/>
      <c r="E162" s="174"/>
    </row>
  </sheetData>
  <mergeCells count="1">
    <mergeCell ref="A1:S1"/>
  </mergeCells>
  <pageMargins left="0.11811023622047245" right="0.11811023622047245" top="0.70866141732283472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15-16</vt:lpstr>
      <vt:lpstr>16-17</vt:lpstr>
      <vt:lpstr>17-18</vt:lpstr>
      <vt:lpstr>'15-16'!Заголовки_для_печати</vt:lpstr>
      <vt:lpstr>'16-17'!Заголовки_для_печати</vt:lpstr>
      <vt:lpstr>'17-18'!Заголовки_для_печати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2019-03-26T16:18:23Z</dcterms:modified>
</cp:coreProperties>
</file>