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25" windowWidth="14805" windowHeight="7890" firstSheet="14" activeTab="15"/>
  </bookViews>
  <sheets>
    <sheet name="1.Дох.13" sheetId="4" r:id="rId1"/>
    <sheet name="2.Дох.14-15" sheetId="6" r:id="rId2"/>
    <sheet name="3.Норм." sheetId="5" r:id="rId3"/>
    <sheet name="4.Адм.дох." sheetId="7" r:id="rId4"/>
    <sheet name="5.Адм.ист." sheetId="9" r:id="rId5"/>
    <sheet name="Адм.ОГВ" sheetId="8" state="hidden" r:id="rId6"/>
    <sheet name="6.Функц.13" sheetId="28" r:id="rId7"/>
    <sheet name="7.Функц.14-15" sheetId="12" r:id="rId8"/>
    <sheet name="8.Вед.13" sheetId="29" r:id="rId9"/>
    <sheet name="9.Вед.14-15" sheetId="3" r:id="rId10"/>
    <sheet name="10.Анал.13" sheetId="30" r:id="rId11"/>
    <sheet name="11.Аналит.14-15" sheetId="11" r:id="rId12"/>
    <sheet name="12.1Выр.13" sheetId="16" r:id="rId13"/>
    <sheet name="12.2.Сбал.13" sheetId="13" r:id="rId14"/>
    <sheet name="12.3.Комун.13" sheetId="14" r:id="rId15"/>
    <sheet name="12.4.В.уч." sheetId="15" r:id="rId16"/>
    <sheet name="12.5.Дороги 13" sheetId="22" r:id="rId17"/>
    <sheet name="13.1 Выр.14-15" sheetId="17" state="hidden" r:id="rId18"/>
    <sheet name="13.2.Сбал.14-15" sheetId="18" state="hidden" r:id="rId19"/>
    <sheet name="13.3.Коммун.14-15" sheetId="19" state="hidden" r:id="rId20"/>
    <sheet name="13.4.В.уч.14-15" sheetId="20" state="hidden" r:id="rId21"/>
    <sheet name="13.5.Дороги 14-15" sheetId="21" state="hidden" r:id="rId22"/>
    <sheet name="12.6.Прот." sheetId="32" r:id="rId23"/>
    <sheet name="13.6.Прот.февр." sheetId="26" r:id="rId24"/>
    <sheet name="Ист." sheetId="33" r:id="rId25"/>
  </sheets>
  <externalReferences>
    <externalReference r:id="rId26"/>
    <externalReference r:id="rId27"/>
  </externalReferences>
  <definedNames>
    <definedName name="_xlnm.Print_Titles" localSheetId="0">'1.Дох.13'!$5:$5</definedName>
    <definedName name="_xlnm.Print_Titles" localSheetId="11">'11.Аналит.14-15'!$5:$5</definedName>
    <definedName name="_xlnm.Print_Titles" localSheetId="1">'2.Дох.14-15'!$5:$5</definedName>
    <definedName name="_xlnm.Print_Titles" localSheetId="7">'7.Функц.14-15'!$5:$5</definedName>
    <definedName name="_xlnm.Print_Titles" localSheetId="9">'9.Вед.14-15'!$5:$5</definedName>
  </definedNames>
  <calcPr calcId="145621"/>
</workbook>
</file>

<file path=xl/calcChain.xml><?xml version="1.0" encoding="utf-8"?>
<calcChain xmlns="http://schemas.openxmlformats.org/spreadsheetml/2006/main">
  <c r="C10" i="15" l="1"/>
  <c r="C11" i="15"/>
  <c r="C12" i="15"/>
  <c r="C13" i="15"/>
  <c r="C14" i="15"/>
  <c r="C9" i="15"/>
  <c r="G15" i="15"/>
  <c r="E15" i="15"/>
  <c r="F14" i="15"/>
  <c r="F13" i="15"/>
  <c r="F12" i="15"/>
  <c r="F11" i="15"/>
  <c r="F10" i="15"/>
  <c r="F9" i="15"/>
  <c r="F15" i="15" s="1"/>
  <c r="L513" i="29"/>
  <c r="Q512" i="29"/>
  <c r="Q511" i="29" s="1"/>
  <c r="Q510" i="29" s="1"/>
  <c r="Q509" i="29" s="1"/>
  <c r="O512" i="29"/>
  <c r="O511" i="29" s="1"/>
  <c r="O510" i="29" s="1"/>
  <c r="O509" i="29" s="1"/>
  <c r="M512" i="29"/>
  <c r="M511" i="29" s="1"/>
  <c r="K512" i="29"/>
  <c r="K511" i="29" s="1"/>
  <c r="K510" i="29" s="1"/>
  <c r="K509" i="29" s="1"/>
  <c r="J512" i="29"/>
  <c r="J511" i="29" s="1"/>
  <c r="J510" i="29" s="1"/>
  <c r="J509" i="29" s="1"/>
  <c r="M510" i="29"/>
  <c r="M509" i="29"/>
  <c r="N508" i="29"/>
  <c r="L508" i="29"/>
  <c r="Q507" i="29"/>
  <c r="O507" i="29"/>
  <c r="O506" i="29" s="1"/>
  <c r="M507" i="29"/>
  <c r="M506" i="29" s="1"/>
  <c r="M505" i="29" s="1"/>
  <c r="M504" i="29" s="1"/>
  <c r="L507" i="29"/>
  <c r="K507" i="29"/>
  <c r="K506" i="29" s="1"/>
  <c r="K505" i="29" s="1"/>
  <c r="K504" i="29" s="1"/>
  <c r="J507" i="29"/>
  <c r="Q506" i="29"/>
  <c r="L506" i="29"/>
  <c r="L505" i="29" s="1"/>
  <c r="J506" i="29"/>
  <c r="Q505" i="29"/>
  <c r="Q504" i="29" s="1"/>
  <c r="Q493" i="29" s="1"/>
  <c r="Q492" i="29" s="1"/>
  <c r="O505" i="29"/>
  <c r="J505" i="29"/>
  <c r="P503" i="29"/>
  <c r="R503" i="29" s="1"/>
  <c r="L503" i="29"/>
  <c r="N503" i="29" s="1"/>
  <c r="P502" i="29"/>
  <c r="L502" i="29"/>
  <c r="N502" i="29" s="1"/>
  <c r="N501" i="29" s="1"/>
  <c r="Q501" i="29"/>
  <c r="O501" i="29"/>
  <c r="M501" i="29"/>
  <c r="L501" i="29"/>
  <c r="K501" i="29"/>
  <c r="J501" i="29"/>
  <c r="J500" i="29"/>
  <c r="Q499" i="29"/>
  <c r="Q496" i="29" s="1"/>
  <c r="Q495" i="29" s="1"/>
  <c r="Q494" i="29" s="1"/>
  <c r="O499" i="29"/>
  <c r="M499" i="29"/>
  <c r="K499" i="29"/>
  <c r="L498" i="29"/>
  <c r="J498" i="29"/>
  <c r="J497" i="29" s="1"/>
  <c r="Q497" i="29"/>
  <c r="O497" i="29"/>
  <c r="M497" i="29"/>
  <c r="K497" i="29"/>
  <c r="K496" i="29" s="1"/>
  <c r="K495" i="29" s="1"/>
  <c r="K494" i="29" s="1"/>
  <c r="M496" i="29"/>
  <c r="M495" i="29" s="1"/>
  <c r="M494" i="29" s="1"/>
  <c r="P491" i="29"/>
  <c r="L491" i="29"/>
  <c r="N491" i="29" s="1"/>
  <c r="N490" i="29" s="1"/>
  <c r="N489" i="29" s="1"/>
  <c r="N488" i="29" s="1"/>
  <c r="N487" i="29" s="1"/>
  <c r="Q490" i="29"/>
  <c r="Q489" i="29" s="1"/>
  <c r="Q488" i="29" s="1"/>
  <c r="Q487" i="29" s="1"/>
  <c r="O490" i="29"/>
  <c r="O489" i="29" s="1"/>
  <c r="O488" i="29" s="1"/>
  <c r="O487" i="29" s="1"/>
  <c r="M490" i="29"/>
  <c r="L490" i="29"/>
  <c r="L489" i="29" s="1"/>
  <c r="L488" i="29" s="1"/>
  <c r="K490" i="29"/>
  <c r="K489" i="29" s="1"/>
  <c r="J490" i="29"/>
  <c r="M489" i="29"/>
  <c r="M488" i="29" s="1"/>
  <c r="M487" i="29" s="1"/>
  <c r="J489" i="29"/>
  <c r="K488" i="29"/>
  <c r="J488" i="29"/>
  <c r="J487" i="29" s="1"/>
  <c r="L487" i="29"/>
  <c r="K487" i="29"/>
  <c r="L486" i="29"/>
  <c r="Q485" i="29"/>
  <c r="Q484" i="29" s="1"/>
  <c r="O485" i="29"/>
  <c r="M485" i="29"/>
  <c r="M484" i="29" s="1"/>
  <c r="M483" i="29" s="1"/>
  <c r="M482" i="29" s="1"/>
  <c r="M481" i="29" s="1"/>
  <c r="K485" i="29"/>
  <c r="J485" i="29"/>
  <c r="J484" i="29" s="1"/>
  <c r="J483" i="29" s="1"/>
  <c r="J482" i="29" s="1"/>
  <c r="O484" i="29"/>
  <c r="O483" i="29" s="1"/>
  <c r="K484" i="29"/>
  <c r="Q483" i="29"/>
  <c r="K483" i="29"/>
  <c r="Q482" i="29"/>
  <c r="Q481" i="29" s="1"/>
  <c r="O482" i="29"/>
  <c r="K482" i="29"/>
  <c r="K481" i="29" s="1"/>
  <c r="L480" i="29"/>
  <c r="Q479" i="29"/>
  <c r="Q478" i="29" s="1"/>
  <c r="O479" i="29"/>
  <c r="O478" i="29" s="1"/>
  <c r="M479" i="29"/>
  <c r="M478" i="29" s="1"/>
  <c r="M477" i="29" s="1"/>
  <c r="M476" i="29" s="1"/>
  <c r="M475" i="29" s="1"/>
  <c r="M474" i="29" s="1"/>
  <c r="K479" i="29"/>
  <c r="K478" i="29" s="1"/>
  <c r="K477" i="29" s="1"/>
  <c r="K476" i="29" s="1"/>
  <c r="K475" i="29" s="1"/>
  <c r="J479" i="29"/>
  <c r="J478" i="29"/>
  <c r="J477" i="29" s="1"/>
  <c r="J476" i="29" s="1"/>
  <c r="J475" i="29" s="1"/>
  <c r="Q477" i="29"/>
  <c r="Q476" i="29" s="1"/>
  <c r="O477" i="29"/>
  <c r="O476" i="29" s="1"/>
  <c r="O475" i="29" s="1"/>
  <c r="Q475" i="29"/>
  <c r="Q474" i="29" s="1"/>
  <c r="L473" i="29"/>
  <c r="Q472" i="29"/>
  <c r="Q471" i="29" s="1"/>
  <c r="Q470" i="29" s="1"/>
  <c r="O472" i="29"/>
  <c r="O471" i="29" s="1"/>
  <c r="M472" i="29"/>
  <c r="K472" i="29"/>
  <c r="K471" i="29" s="1"/>
  <c r="K470" i="29" s="1"/>
  <c r="J472" i="29"/>
  <c r="M471" i="29"/>
  <c r="J471" i="29"/>
  <c r="J470" i="29" s="1"/>
  <c r="O470" i="29"/>
  <c r="M470" i="29"/>
  <c r="N469" i="29"/>
  <c r="P469" i="29" s="1"/>
  <c r="L469" i="29"/>
  <c r="Q468" i="29"/>
  <c r="O468" i="29"/>
  <c r="N468" i="29"/>
  <c r="N467" i="29" s="1"/>
  <c r="M468" i="29"/>
  <c r="L468" i="29"/>
  <c r="L467" i="29" s="1"/>
  <c r="K468" i="29"/>
  <c r="J468" i="29"/>
  <c r="J467" i="29" s="1"/>
  <c r="J463" i="29" s="1"/>
  <c r="Q467" i="29"/>
  <c r="O467" i="29"/>
  <c r="M467" i="29"/>
  <c r="K467" i="29"/>
  <c r="N466" i="29"/>
  <c r="P466" i="29" s="1"/>
  <c r="L466" i="29"/>
  <c r="Q465" i="29"/>
  <c r="O465" i="29"/>
  <c r="N465" i="29"/>
  <c r="M465" i="29"/>
  <c r="L465" i="29"/>
  <c r="K465" i="29"/>
  <c r="J465" i="29"/>
  <c r="Q464" i="29"/>
  <c r="O464" i="29"/>
  <c r="O463" i="29" s="1"/>
  <c r="O462" i="29" s="1"/>
  <c r="O461" i="29" s="1"/>
  <c r="M464" i="29"/>
  <c r="M463" i="29" s="1"/>
  <c r="L464" i="29"/>
  <c r="K464" i="29"/>
  <c r="K463" i="29" s="1"/>
  <c r="J464" i="29"/>
  <c r="O460" i="29"/>
  <c r="N459" i="29"/>
  <c r="P459" i="29" s="1"/>
  <c r="P458" i="29" s="1"/>
  <c r="P457" i="29" s="1"/>
  <c r="P456" i="29" s="1"/>
  <c r="P455" i="29" s="1"/>
  <c r="P454" i="29" s="1"/>
  <c r="P453" i="29" s="1"/>
  <c r="L459" i="29"/>
  <c r="Q458" i="29"/>
  <c r="O458" i="29"/>
  <c r="N458" i="29"/>
  <c r="N457" i="29" s="1"/>
  <c r="N456" i="29" s="1"/>
  <c r="N455" i="29" s="1"/>
  <c r="N454" i="29" s="1"/>
  <c r="N453" i="29" s="1"/>
  <c r="M458" i="29"/>
  <c r="L458" i="29"/>
  <c r="L457" i="29" s="1"/>
  <c r="K458" i="29"/>
  <c r="J458" i="29"/>
  <c r="J457" i="29" s="1"/>
  <c r="J456" i="29" s="1"/>
  <c r="J455" i="29" s="1"/>
  <c r="Q457" i="29"/>
  <c r="Q456" i="29" s="1"/>
  <c r="O457" i="29"/>
  <c r="O456" i="29" s="1"/>
  <c r="O455" i="29" s="1"/>
  <c r="O454" i="29" s="1"/>
  <c r="O453" i="29" s="1"/>
  <c r="M457" i="29"/>
  <c r="M456" i="29" s="1"/>
  <c r="K457" i="29"/>
  <c r="K456" i="29" s="1"/>
  <c r="K455" i="29" s="1"/>
  <c r="K454" i="29" s="1"/>
  <c r="L456" i="29"/>
  <c r="L455" i="29" s="1"/>
  <c r="L454" i="29" s="1"/>
  <c r="L453" i="29" s="1"/>
  <c r="Q455" i="29"/>
  <c r="Q454" i="29" s="1"/>
  <c r="Q453" i="29" s="1"/>
  <c r="M455" i="29"/>
  <c r="M454" i="29" s="1"/>
  <c r="M453" i="29" s="1"/>
  <c r="J454" i="29"/>
  <c r="J453" i="29" s="1"/>
  <c r="K453" i="29"/>
  <c r="N452" i="29"/>
  <c r="P452" i="29" s="1"/>
  <c r="R452" i="29" s="1"/>
  <c r="L452" i="29"/>
  <c r="Q451" i="29"/>
  <c r="O451" i="29"/>
  <c r="M451" i="29"/>
  <c r="L451" i="29"/>
  <c r="L450" i="29" s="1"/>
  <c r="L449" i="29" s="1"/>
  <c r="L448" i="29" s="1"/>
  <c r="L447" i="29" s="1"/>
  <c r="L446" i="29" s="1"/>
  <c r="K451" i="29"/>
  <c r="J451" i="29"/>
  <c r="J450" i="29" s="1"/>
  <c r="Q450" i="29"/>
  <c r="Q449" i="29" s="1"/>
  <c r="O450" i="29"/>
  <c r="O449" i="29" s="1"/>
  <c r="M450" i="29"/>
  <c r="M449" i="29" s="1"/>
  <c r="M448" i="29" s="1"/>
  <c r="M447" i="29" s="1"/>
  <c r="M446" i="29" s="1"/>
  <c r="K450" i="29"/>
  <c r="K449" i="29" s="1"/>
  <c r="K448" i="29" s="1"/>
  <c r="K447" i="29" s="1"/>
  <c r="K446" i="29" s="1"/>
  <c r="J449" i="29"/>
  <c r="J448" i="29" s="1"/>
  <c r="J447" i="29" s="1"/>
  <c r="J446" i="29" s="1"/>
  <c r="Q448" i="29"/>
  <c r="Q447" i="29" s="1"/>
  <c r="Q446" i="29" s="1"/>
  <c r="O448" i="29"/>
  <c r="O447" i="29" s="1"/>
  <c r="O446" i="29" s="1"/>
  <c r="N445" i="29"/>
  <c r="P445" i="29" s="1"/>
  <c r="R445" i="29" s="1"/>
  <c r="R444" i="29" s="1"/>
  <c r="R443" i="29" s="1"/>
  <c r="R442" i="29" s="1"/>
  <c r="R441" i="29" s="1"/>
  <c r="R440" i="29" s="1"/>
  <c r="L445" i="29"/>
  <c r="Q444" i="29"/>
  <c r="P444" i="29"/>
  <c r="P443" i="29" s="1"/>
  <c r="P442" i="29" s="1"/>
  <c r="P441" i="29" s="1"/>
  <c r="P440" i="29" s="1"/>
  <c r="O444" i="29"/>
  <c r="M444" i="29"/>
  <c r="L444" i="29"/>
  <c r="L443" i="29" s="1"/>
  <c r="K444" i="29"/>
  <c r="J444" i="29"/>
  <c r="J443" i="29" s="1"/>
  <c r="J442" i="29" s="1"/>
  <c r="J441" i="29" s="1"/>
  <c r="J440" i="29" s="1"/>
  <c r="Q443" i="29"/>
  <c r="Q442" i="29" s="1"/>
  <c r="O443" i="29"/>
  <c r="O442" i="29" s="1"/>
  <c r="O441" i="29" s="1"/>
  <c r="O440" i="29" s="1"/>
  <c r="M443" i="29"/>
  <c r="M442" i="29" s="1"/>
  <c r="M441" i="29" s="1"/>
  <c r="M440" i="29" s="1"/>
  <c r="K443" i="29"/>
  <c r="K442" i="29" s="1"/>
  <c r="L442" i="29"/>
  <c r="L441" i="29" s="1"/>
  <c r="L440" i="29" s="1"/>
  <c r="Q441" i="29"/>
  <c r="Q440" i="29" s="1"/>
  <c r="K441" i="29"/>
  <c r="K440" i="29" s="1"/>
  <c r="P439" i="29"/>
  <c r="R439" i="29" s="1"/>
  <c r="L439" i="29"/>
  <c r="N439" i="29" s="1"/>
  <c r="L438" i="29"/>
  <c r="Q437" i="29"/>
  <c r="O437" i="29"/>
  <c r="O432" i="29" s="1"/>
  <c r="O431" i="29" s="1"/>
  <c r="O430" i="29" s="1"/>
  <c r="O429" i="29" s="1"/>
  <c r="M437" i="29"/>
  <c r="M432" i="29" s="1"/>
  <c r="M431" i="29" s="1"/>
  <c r="M430" i="29" s="1"/>
  <c r="M429" i="29" s="1"/>
  <c r="K437" i="29"/>
  <c r="J437" i="29"/>
  <c r="R436" i="29"/>
  <c r="R435" i="29" s="1"/>
  <c r="N436" i="29"/>
  <c r="P436" i="29" s="1"/>
  <c r="L436" i="29"/>
  <c r="Q435" i="29"/>
  <c r="P435" i="29"/>
  <c r="O435" i="29"/>
  <c r="M435" i="29"/>
  <c r="L435" i="29"/>
  <c r="K435" i="29"/>
  <c r="J435" i="29"/>
  <c r="L434" i="29"/>
  <c r="N434" i="29" s="1"/>
  <c r="P434" i="29" s="1"/>
  <c r="J434" i="29"/>
  <c r="Q433" i="29"/>
  <c r="O433" i="29"/>
  <c r="N433" i="29"/>
  <c r="M433" i="29"/>
  <c r="K433" i="29"/>
  <c r="J433" i="29"/>
  <c r="Q432" i="29"/>
  <c r="Q431" i="29" s="1"/>
  <c r="Q430" i="29" s="1"/>
  <c r="Q429" i="29" s="1"/>
  <c r="K432" i="29"/>
  <c r="K431" i="29" s="1"/>
  <c r="K430" i="29"/>
  <c r="K429" i="29" s="1"/>
  <c r="J427" i="29"/>
  <c r="Q426" i="29"/>
  <c r="O426" i="29"/>
  <c r="M426" i="29"/>
  <c r="K426" i="29"/>
  <c r="J425" i="29"/>
  <c r="Q424" i="29"/>
  <c r="O424" i="29"/>
  <c r="M424" i="29"/>
  <c r="M423" i="29" s="1"/>
  <c r="K424" i="29"/>
  <c r="K423" i="29" s="1"/>
  <c r="L422" i="29"/>
  <c r="N422" i="29" s="1"/>
  <c r="P422" i="29" s="1"/>
  <c r="J422" i="29"/>
  <c r="Q421" i="29"/>
  <c r="O421" i="29"/>
  <c r="N421" i="29"/>
  <c r="M421" i="29"/>
  <c r="K421" i="29"/>
  <c r="J421" i="29"/>
  <c r="L421" i="29" s="1"/>
  <c r="L420" i="29"/>
  <c r="N420" i="29" s="1"/>
  <c r="J420" i="29"/>
  <c r="Q419" i="29"/>
  <c r="O419" i="29"/>
  <c r="M419" i="29"/>
  <c r="L419" i="29"/>
  <c r="L418" i="29" s="1"/>
  <c r="K419" i="29"/>
  <c r="J419" i="29"/>
  <c r="Q418" i="29"/>
  <c r="O418" i="29"/>
  <c r="M418" i="29"/>
  <c r="K418" i="29"/>
  <c r="K417" i="29" s="1"/>
  <c r="K416" i="29" s="1"/>
  <c r="K415" i="29" s="1"/>
  <c r="L414" i="29"/>
  <c r="Q413" i="29"/>
  <c r="O413" i="29"/>
  <c r="M413" i="29"/>
  <c r="K413" i="29"/>
  <c r="J413" i="29"/>
  <c r="L412" i="29"/>
  <c r="N412" i="29" s="1"/>
  <c r="Q411" i="29"/>
  <c r="O411" i="29"/>
  <c r="O410" i="29" s="1"/>
  <c r="O405" i="29" s="1"/>
  <c r="M411" i="29"/>
  <c r="K411" i="29"/>
  <c r="K410" i="29" s="1"/>
  <c r="J411" i="29"/>
  <c r="J410" i="29" s="1"/>
  <c r="Q410" i="29"/>
  <c r="M410" i="29"/>
  <c r="R409" i="29"/>
  <c r="N409" i="29"/>
  <c r="P409" i="29" s="1"/>
  <c r="L409" i="29"/>
  <c r="R408" i="29"/>
  <c r="P408" i="29"/>
  <c r="P407" i="29" s="1"/>
  <c r="P406" i="29" s="1"/>
  <c r="N408" i="29"/>
  <c r="L408" i="29"/>
  <c r="R407" i="29"/>
  <c r="Q407" i="29"/>
  <c r="O407" i="29"/>
  <c r="N407" i="29"/>
  <c r="M407" i="29"/>
  <c r="L407" i="29"/>
  <c r="L406" i="29" s="1"/>
  <c r="K407" i="29"/>
  <c r="J407" i="29"/>
  <c r="J406" i="29" s="1"/>
  <c r="J405" i="29" s="1"/>
  <c r="R406" i="29"/>
  <c r="Q406" i="29"/>
  <c r="Q405" i="29" s="1"/>
  <c r="O406" i="29"/>
  <c r="N406" i="29"/>
  <c r="M406" i="29"/>
  <c r="K406" i="29"/>
  <c r="L404" i="29"/>
  <c r="Q403" i="29"/>
  <c r="Q402" i="29" s="1"/>
  <c r="O403" i="29"/>
  <c r="M403" i="29"/>
  <c r="M402" i="29" s="1"/>
  <c r="K403" i="29"/>
  <c r="J403" i="29"/>
  <c r="O402" i="29"/>
  <c r="O401" i="29" s="1"/>
  <c r="O400" i="29" s="1"/>
  <c r="K402" i="29"/>
  <c r="K401" i="29" s="1"/>
  <c r="K400" i="29" s="1"/>
  <c r="J402" i="29"/>
  <c r="J401" i="29" s="1"/>
  <c r="Q401" i="29"/>
  <c r="Q400" i="29" s="1"/>
  <c r="M401" i="29"/>
  <c r="M400" i="29" s="1"/>
  <c r="J400" i="29"/>
  <c r="J399" i="29" s="1"/>
  <c r="N398" i="29"/>
  <c r="N397" i="29" s="1"/>
  <c r="N396" i="29" s="1"/>
  <c r="L398" i="29"/>
  <c r="Q397" i="29"/>
  <c r="O397" i="29"/>
  <c r="M397" i="29"/>
  <c r="L397" i="29"/>
  <c r="L396" i="29" s="1"/>
  <c r="K397" i="29"/>
  <c r="J397" i="29"/>
  <c r="J396" i="29" s="1"/>
  <c r="Q396" i="29"/>
  <c r="O396" i="29"/>
  <c r="M396" i="29"/>
  <c r="K396" i="29"/>
  <c r="P395" i="29"/>
  <c r="P394" i="29" s="1"/>
  <c r="P393" i="29" s="1"/>
  <c r="P392" i="29" s="1"/>
  <c r="N395" i="29"/>
  <c r="N394" i="29" s="1"/>
  <c r="N393" i="29" s="1"/>
  <c r="N392" i="29" s="1"/>
  <c r="N391" i="29" s="1"/>
  <c r="L395" i="29"/>
  <c r="Q394" i="29"/>
  <c r="O394" i="29"/>
  <c r="M394" i="29"/>
  <c r="L394" i="29"/>
  <c r="L393" i="29" s="1"/>
  <c r="L392" i="29" s="1"/>
  <c r="L391" i="29" s="1"/>
  <c r="K394" i="29"/>
  <c r="J394" i="29"/>
  <c r="J393" i="29" s="1"/>
  <c r="J392" i="29" s="1"/>
  <c r="J391" i="29" s="1"/>
  <c r="Q393" i="29"/>
  <c r="Q392" i="29" s="1"/>
  <c r="O393" i="29"/>
  <c r="M393" i="29"/>
  <c r="M392" i="29" s="1"/>
  <c r="K393" i="29"/>
  <c r="K392" i="29" s="1"/>
  <c r="K391" i="29" s="1"/>
  <c r="O392" i="29"/>
  <c r="O391" i="29" s="1"/>
  <c r="Q391" i="29"/>
  <c r="L389" i="29"/>
  <c r="N389" i="29" s="1"/>
  <c r="Q388" i="29"/>
  <c r="Q387" i="29" s="1"/>
  <c r="O388" i="29"/>
  <c r="O387" i="29" s="1"/>
  <c r="M388" i="29"/>
  <c r="L388" i="29"/>
  <c r="L387" i="29" s="1"/>
  <c r="K388" i="29"/>
  <c r="K387" i="29" s="1"/>
  <c r="J388" i="29"/>
  <c r="M387" i="29"/>
  <c r="J387" i="29"/>
  <c r="N386" i="29"/>
  <c r="N385" i="29" s="1"/>
  <c r="N384" i="29" s="1"/>
  <c r="L386" i="29"/>
  <c r="Q385" i="29"/>
  <c r="O385" i="29"/>
  <c r="O384" i="29" s="1"/>
  <c r="M385" i="29"/>
  <c r="M384" i="29" s="1"/>
  <c r="L385" i="29"/>
  <c r="K385" i="29"/>
  <c r="K384" i="29" s="1"/>
  <c r="J385" i="29"/>
  <c r="Q384" i="29"/>
  <c r="L384" i="29"/>
  <c r="J384" i="29"/>
  <c r="L383" i="29"/>
  <c r="N383" i="29" s="1"/>
  <c r="Q382" i="29"/>
  <c r="O382" i="29"/>
  <c r="O381" i="29" s="1"/>
  <c r="M382" i="29"/>
  <c r="L382" i="29"/>
  <c r="K382" i="29"/>
  <c r="K381" i="29" s="1"/>
  <c r="J382" i="29"/>
  <c r="Q381" i="29"/>
  <c r="M381" i="29"/>
  <c r="L381" i="29"/>
  <c r="J381" i="29"/>
  <c r="N380" i="29"/>
  <c r="N379" i="29" s="1"/>
  <c r="L380" i="29"/>
  <c r="Q379" i="29"/>
  <c r="O379" i="29"/>
  <c r="M379" i="29"/>
  <c r="L379" i="29"/>
  <c r="K379" i="29"/>
  <c r="J379" i="29"/>
  <c r="N378" i="29"/>
  <c r="N377" i="29" s="1"/>
  <c r="L378" i="29"/>
  <c r="Q377" i="29"/>
  <c r="O377" i="29"/>
  <c r="O376" i="29" s="1"/>
  <c r="M377" i="29"/>
  <c r="M376" i="29" s="1"/>
  <c r="M375" i="29" s="1"/>
  <c r="M374" i="29" s="1"/>
  <c r="L377" i="29"/>
  <c r="K377" i="29"/>
  <c r="K376" i="29" s="1"/>
  <c r="J377" i="29"/>
  <c r="Q376" i="29"/>
  <c r="N376" i="29"/>
  <c r="L376" i="29"/>
  <c r="L375" i="29" s="1"/>
  <c r="L374" i="29" s="1"/>
  <c r="J376" i="29"/>
  <c r="Q375" i="29"/>
  <c r="Q374" i="29" s="1"/>
  <c r="O375" i="29"/>
  <c r="O374" i="29" s="1"/>
  <c r="K375" i="29"/>
  <c r="J375" i="29"/>
  <c r="J374" i="29" s="1"/>
  <c r="K374" i="29"/>
  <c r="P373" i="29"/>
  <c r="R373" i="29" s="1"/>
  <c r="L373" i="29"/>
  <c r="N373" i="29" s="1"/>
  <c r="L372" i="29"/>
  <c r="N372" i="29" s="1"/>
  <c r="Q371" i="29"/>
  <c r="O371" i="29"/>
  <c r="M371" i="29"/>
  <c r="L371" i="29"/>
  <c r="K371" i="29"/>
  <c r="J371" i="29"/>
  <c r="N370" i="29"/>
  <c r="P370" i="29" s="1"/>
  <c r="R370" i="29" s="1"/>
  <c r="L370" i="29"/>
  <c r="Q369" i="29"/>
  <c r="P369" i="29"/>
  <c r="O369" i="29"/>
  <c r="M369" i="29"/>
  <c r="L369" i="29"/>
  <c r="K369" i="29"/>
  <c r="J369" i="29"/>
  <c r="N368" i="29"/>
  <c r="P368" i="29" s="1"/>
  <c r="R368" i="29" s="1"/>
  <c r="L368" i="29"/>
  <c r="L367" i="29" s="1"/>
  <c r="L366" i="29" s="1"/>
  <c r="L362" i="29" s="1"/>
  <c r="L361" i="29" s="1"/>
  <c r="Q367" i="29"/>
  <c r="O367" i="29"/>
  <c r="O366" i="29" s="1"/>
  <c r="N367" i="29"/>
  <c r="M367" i="29"/>
  <c r="K367" i="29"/>
  <c r="J367" i="29"/>
  <c r="J366" i="29" s="1"/>
  <c r="Q366" i="29"/>
  <c r="M366" i="29"/>
  <c r="K366" i="29"/>
  <c r="N365" i="29"/>
  <c r="P365" i="29" s="1"/>
  <c r="R365" i="29" s="1"/>
  <c r="L365" i="29"/>
  <c r="Q364" i="29"/>
  <c r="O364" i="29"/>
  <c r="N364" i="29"/>
  <c r="N363" i="29" s="1"/>
  <c r="M364" i="29"/>
  <c r="L364" i="29"/>
  <c r="K364" i="29"/>
  <c r="J364" i="29"/>
  <c r="J363" i="29" s="1"/>
  <c r="J362" i="29" s="1"/>
  <c r="J361" i="29" s="1"/>
  <c r="Q363" i="29"/>
  <c r="O363" i="29"/>
  <c r="M363" i="29"/>
  <c r="L363" i="29"/>
  <c r="K363" i="29"/>
  <c r="K362" i="29" s="1"/>
  <c r="Q362" i="29"/>
  <c r="Q361" i="29" s="1"/>
  <c r="M362" i="29"/>
  <c r="M361" i="29" s="1"/>
  <c r="K361" i="29"/>
  <c r="N360" i="29"/>
  <c r="P360" i="29" s="1"/>
  <c r="L360" i="29"/>
  <c r="Q359" i="29"/>
  <c r="O359" i="29"/>
  <c r="M359" i="29"/>
  <c r="M358" i="29" s="1"/>
  <c r="M357" i="29" s="1"/>
  <c r="M356" i="29" s="1"/>
  <c r="L359" i="29"/>
  <c r="L358" i="29" s="1"/>
  <c r="K359" i="29"/>
  <c r="J359" i="29"/>
  <c r="Q358" i="29"/>
  <c r="Q357" i="29" s="1"/>
  <c r="O358" i="29"/>
  <c r="O357" i="29" s="1"/>
  <c r="O356" i="29" s="1"/>
  <c r="K358" i="29"/>
  <c r="K357" i="29" s="1"/>
  <c r="K356" i="29" s="1"/>
  <c r="J358" i="29"/>
  <c r="L357" i="29"/>
  <c r="L356" i="29" s="1"/>
  <c r="J357" i="29"/>
  <c r="J356" i="29" s="1"/>
  <c r="Q356" i="29"/>
  <c r="N355" i="29"/>
  <c r="N354" i="29" s="1"/>
  <c r="N353" i="29" s="1"/>
  <c r="N352" i="29" s="1"/>
  <c r="L355" i="29"/>
  <c r="Q354" i="29"/>
  <c r="O354" i="29"/>
  <c r="M354" i="29"/>
  <c r="L354" i="29"/>
  <c r="L353" i="29" s="1"/>
  <c r="L352" i="29" s="1"/>
  <c r="K354" i="29"/>
  <c r="J354" i="29"/>
  <c r="Q353" i="29"/>
  <c r="Q352" i="29" s="1"/>
  <c r="O353" i="29"/>
  <c r="M353" i="29"/>
  <c r="M352" i="29" s="1"/>
  <c r="K353" i="29"/>
  <c r="J353" i="29"/>
  <c r="O352" i="29"/>
  <c r="K352" i="29"/>
  <c r="J352" i="29"/>
  <c r="L351" i="29"/>
  <c r="N351" i="29" s="1"/>
  <c r="Q350" i="29"/>
  <c r="Q349" i="29" s="1"/>
  <c r="Q346" i="29" s="1"/>
  <c r="Q345" i="29" s="1"/>
  <c r="O350" i="29"/>
  <c r="M350" i="29"/>
  <c r="M349" i="29" s="1"/>
  <c r="M346" i="29" s="1"/>
  <c r="M345" i="29" s="1"/>
  <c r="K350" i="29"/>
  <c r="J350" i="29"/>
  <c r="O349" i="29"/>
  <c r="K349" i="29"/>
  <c r="K346" i="29" s="1"/>
  <c r="K345" i="29" s="1"/>
  <c r="K344" i="29" s="1"/>
  <c r="J349" i="29"/>
  <c r="L348" i="29"/>
  <c r="N348" i="29" s="1"/>
  <c r="Q347" i="29"/>
  <c r="O347" i="29"/>
  <c r="M347" i="29"/>
  <c r="K347" i="29"/>
  <c r="J347" i="29"/>
  <c r="O346" i="29"/>
  <c r="J346" i="29"/>
  <c r="J345" i="29" s="1"/>
  <c r="O345" i="29"/>
  <c r="L343" i="29"/>
  <c r="N343" i="29" s="1"/>
  <c r="Q342" i="29"/>
  <c r="O342" i="29"/>
  <c r="O341" i="29" s="1"/>
  <c r="M342" i="29"/>
  <c r="K342" i="29"/>
  <c r="K341" i="29" s="1"/>
  <c r="J342" i="29"/>
  <c r="Q341" i="29"/>
  <c r="M341" i="29"/>
  <c r="M340" i="29" s="1"/>
  <c r="J341" i="29"/>
  <c r="Q340" i="29"/>
  <c r="O340" i="29"/>
  <c r="K340" i="29"/>
  <c r="J340" i="29"/>
  <c r="P339" i="29"/>
  <c r="R339" i="29" s="1"/>
  <c r="N339" i="29"/>
  <c r="Q338" i="29"/>
  <c r="O338" i="29"/>
  <c r="N338" i="29"/>
  <c r="N337" i="29" s="1"/>
  <c r="M338" i="29"/>
  <c r="L338" i="29"/>
  <c r="L337" i="29" s="1"/>
  <c r="K338" i="29"/>
  <c r="J338" i="29"/>
  <c r="J337" i="29" s="1"/>
  <c r="Q337" i="29"/>
  <c r="O337" i="29"/>
  <c r="M337" i="29"/>
  <c r="K337" i="29"/>
  <c r="M336" i="29"/>
  <c r="N336" i="29" s="1"/>
  <c r="P336" i="29" s="1"/>
  <c r="Q335" i="29"/>
  <c r="Q334" i="29" s="1"/>
  <c r="O335" i="29"/>
  <c r="O334" i="29" s="1"/>
  <c r="M335" i="29"/>
  <c r="M334" i="29" s="1"/>
  <c r="L335" i="29"/>
  <c r="K335" i="29"/>
  <c r="K334" i="29" s="1"/>
  <c r="J335" i="29"/>
  <c r="L334" i="29"/>
  <c r="J334" i="29"/>
  <c r="K333" i="29"/>
  <c r="L333" i="29" s="1"/>
  <c r="Q332" i="29"/>
  <c r="O332" i="29"/>
  <c r="M332" i="29"/>
  <c r="K332" i="29"/>
  <c r="J332" i="29"/>
  <c r="L331" i="29"/>
  <c r="Q330" i="29"/>
  <c r="Q329" i="29" s="1"/>
  <c r="O330" i="29"/>
  <c r="O329" i="29" s="1"/>
  <c r="M330" i="29"/>
  <c r="M329" i="29" s="1"/>
  <c r="K330" i="29"/>
  <c r="K329" i="29" s="1"/>
  <c r="J330" i="29"/>
  <c r="J329" i="29" s="1"/>
  <c r="L328" i="29"/>
  <c r="N328" i="29" s="1"/>
  <c r="K328" i="29"/>
  <c r="Q327" i="29"/>
  <c r="O327" i="29"/>
  <c r="M327" i="29"/>
  <c r="K327" i="29"/>
  <c r="J327" i="29"/>
  <c r="L326" i="29"/>
  <c r="N326" i="29" s="1"/>
  <c r="Q325" i="29"/>
  <c r="O325" i="29"/>
  <c r="O324" i="29" s="1"/>
  <c r="M325" i="29"/>
  <c r="K325" i="29"/>
  <c r="K324" i="29" s="1"/>
  <c r="J325" i="29"/>
  <c r="J324" i="29" s="1"/>
  <c r="Q324" i="29"/>
  <c r="M324" i="29"/>
  <c r="N323" i="29"/>
  <c r="P323" i="29" s="1"/>
  <c r="R323" i="29" s="1"/>
  <c r="L323" i="29"/>
  <c r="Q322" i="29"/>
  <c r="O322" i="29"/>
  <c r="O321" i="29" s="1"/>
  <c r="N322" i="29"/>
  <c r="N321" i="29" s="1"/>
  <c r="M322" i="29"/>
  <c r="L322" i="29"/>
  <c r="K322" i="29"/>
  <c r="J322" i="29"/>
  <c r="J321" i="29" s="1"/>
  <c r="J320" i="29" s="1"/>
  <c r="J319" i="29" s="1"/>
  <c r="Q321" i="29"/>
  <c r="Q320" i="29" s="1"/>
  <c r="Q319" i="29" s="1"/>
  <c r="M321" i="29"/>
  <c r="L321" i="29"/>
  <c r="K321" i="29"/>
  <c r="L318" i="29"/>
  <c r="Q317" i="29"/>
  <c r="Q316" i="29" s="1"/>
  <c r="Q315" i="29" s="1"/>
  <c r="O317" i="29"/>
  <c r="O316" i="29" s="1"/>
  <c r="O315" i="29" s="1"/>
  <c r="M317" i="29"/>
  <c r="M316" i="29" s="1"/>
  <c r="K317" i="29"/>
  <c r="K316" i="29" s="1"/>
  <c r="K315" i="29" s="1"/>
  <c r="J317" i="29"/>
  <c r="J316" i="29" s="1"/>
  <c r="J315" i="29" s="1"/>
  <c r="M315" i="29"/>
  <c r="R314" i="29"/>
  <c r="L314" i="29"/>
  <c r="R313" i="29"/>
  <c r="Q313" i="29"/>
  <c r="P313" i="29"/>
  <c r="L313" i="29"/>
  <c r="R312" i="29"/>
  <c r="Q312" i="29"/>
  <c r="P312" i="29"/>
  <c r="L312" i="29"/>
  <c r="R311" i="29"/>
  <c r="L311" i="29"/>
  <c r="R310" i="29"/>
  <c r="Q310" i="29"/>
  <c r="P310" i="29"/>
  <c r="L310" i="29"/>
  <c r="R309" i="29"/>
  <c r="Q309" i="29"/>
  <c r="P309" i="29"/>
  <c r="L309" i="29"/>
  <c r="R308" i="29"/>
  <c r="L308" i="29"/>
  <c r="R307" i="29"/>
  <c r="Q307" i="29"/>
  <c r="P307" i="29"/>
  <c r="L307" i="29"/>
  <c r="R306" i="29"/>
  <c r="Q306" i="29"/>
  <c r="P306" i="29"/>
  <c r="L306" i="29"/>
  <c r="R305" i="29"/>
  <c r="Q305" i="29"/>
  <c r="P305" i="29"/>
  <c r="L305" i="29"/>
  <c r="R304" i="29"/>
  <c r="R303" i="29" s="1"/>
  <c r="R302" i="29" s="1"/>
  <c r="L304" i="29"/>
  <c r="Q303" i="29"/>
  <c r="P303" i="29"/>
  <c r="L303" i="29"/>
  <c r="Q302" i="29"/>
  <c r="P302" i="29"/>
  <c r="P298" i="29" s="1"/>
  <c r="L302" i="29"/>
  <c r="L301" i="29"/>
  <c r="R300" i="29"/>
  <c r="Q300" i="29"/>
  <c r="P300" i="29"/>
  <c r="L300" i="29"/>
  <c r="R299" i="29"/>
  <c r="Q298" i="29"/>
  <c r="O298" i="29"/>
  <c r="N298" i="29"/>
  <c r="M298" i="29"/>
  <c r="L298" i="29"/>
  <c r="K298" i="29"/>
  <c r="J298" i="29"/>
  <c r="J294" i="29"/>
  <c r="J293" i="29" s="1"/>
  <c r="Q293" i="29"/>
  <c r="O293" i="29"/>
  <c r="M293" i="29"/>
  <c r="K293" i="29"/>
  <c r="Q292" i="29"/>
  <c r="O292" i="29"/>
  <c r="M292" i="29"/>
  <c r="K292" i="29"/>
  <c r="L291" i="29"/>
  <c r="N291" i="29" s="1"/>
  <c r="J291" i="29"/>
  <c r="Q290" i="29"/>
  <c r="Q289" i="29" s="1"/>
  <c r="O290" i="29"/>
  <c r="M290" i="29"/>
  <c r="K290" i="29"/>
  <c r="K289" i="29" s="1"/>
  <c r="J290" i="29"/>
  <c r="J289" i="29" s="1"/>
  <c r="O289" i="29"/>
  <c r="M289" i="29"/>
  <c r="J288" i="29"/>
  <c r="L288" i="29" s="1"/>
  <c r="Q287" i="29"/>
  <c r="Q286" i="29" s="1"/>
  <c r="O287" i="29"/>
  <c r="O286" i="29" s="1"/>
  <c r="O285" i="29" s="1"/>
  <c r="O284" i="29" s="1"/>
  <c r="M287" i="29"/>
  <c r="M286" i="29" s="1"/>
  <c r="K287" i="29"/>
  <c r="K286" i="29" s="1"/>
  <c r="J280" i="29"/>
  <c r="J279" i="29" s="1"/>
  <c r="J278" i="29" s="1"/>
  <c r="Q279" i="29"/>
  <c r="O279" i="29"/>
  <c r="M279" i="29"/>
  <c r="K279" i="29"/>
  <c r="Q278" i="29"/>
  <c r="O278" i="29"/>
  <c r="M278" i="29"/>
  <c r="K278" i="29"/>
  <c r="J277" i="29"/>
  <c r="L277" i="29" s="1"/>
  <c r="Q276" i="29"/>
  <c r="Q275" i="29" s="1"/>
  <c r="O276" i="29"/>
  <c r="O275" i="29" s="1"/>
  <c r="M276" i="29"/>
  <c r="M275" i="29" s="1"/>
  <c r="K276" i="29"/>
  <c r="K275" i="29" s="1"/>
  <c r="L274" i="29"/>
  <c r="N274" i="29" s="1"/>
  <c r="J274" i="29"/>
  <c r="Q273" i="29"/>
  <c r="O273" i="29"/>
  <c r="O272" i="29" s="1"/>
  <c r="M273" i="29"/>
  <c r="M272" i="29" s="1"/>
  <c r="K273" i="29"/>
  <c r="K272" i="29" s="1"/>
  <c r="J273" i="29"/>
  <c r="J272" i="29" s="1"/>
  <c r="Q272" i="29"/>
  <c r="J271" i="29"/>
  <c r="J270" i="29" s="1"/>
  <c r="J269" i="29" s="1"/>
  <c r="Q270" i="29"/>
  <c r="Q269" i="29" s="1"/>
  <c r="O270" i="29"/>
  <c r="O269" i="29" s="1"/>
  <c r="M270" i="29"/>
  <c r="M269" i="29" s="1"/>
  <c r="K270" i="29"/>
  <c r="K269" i="29" s="1"/>
  <c r="J268" i="29"/>
  <c r="L268" i="29" s="1"/>
  <c r="Q267" i="29"/>
  <c r="O267" i="29"/>
  <c r="O266" i="29" s="1"/>
  <c r="O256" i="29" s="1"/>
  <c r="O255" i="29" s="1"/>
  <c r="M267" i="29"/>
  <c r="M266" i="29" s="1"/>
  <c r="K267" i="29"/>
  <c r="K266" i="29" s="1"/>
  <c r="K256" i="29" s="1"/>
  <c r="K255" i="29" s="1"/>
  <c r="Q266" i="29"/>
  <c r="J265" i="29"/>
  <c r="Q264" i="29"/>
  <c r="Q263" i="29" s="1"/>
  <c r="O264" i="29"/>
  <c r="O263" i="29" s="1"/>
  <c r="M264" i="29"/>
  <c r="M263" i="29" s="1"/>
  <c r="K264" i="29"/>
  <c r="K263" i="29" s="1"/>
  <c r="J262" i="29"/>
  <c r="L262" i="29" s="1"/>
  <c r="Q261" i="29"/>
  <c r="Q260" i="29" s="1"/>
  <c r="O261" i="29"/>
  <c r="M261" i="29"/>
  <c r="K261" i="29"/>
  <c r="J261" i="29"/>
  <c r="J260" i="29" s="1"/>
  <c r="O260" i="29"/>
  <c r="M260" i="29"/>
  <c r="K260" i="29"/>
  <c r="J259" i="29"/>
  <c r="Q258" i="29"/>
  <c r="Q257" i="29" s="1"/>
  <c r="O258" i="29"/>
  <c r="O257" i="29" s="1"/>
  <c r="M258" i="29"/>
  <c r="M257" i="29" s="1"/>
  <c r="K258" i="29"/>
  <c r="K257" i="29" s="1"/>
  <c r="P253" i="29"/>
  <c r="R253" i="29" s="1"/>
  <c r="N253" i="29"/>
  <c r="R252" i="29"/>
  <c r="R251" i="29" s="1"/>
  <c r="Q252" i="29"/>
  <c r="P252" i="29"/>
  <c r="P251" i="29" s="1"/>
  <c r="O252" i="29"/>
  <c r="N252" i="29"/>
  <c r="N251" i="29" s="1"/>
  <c r="M252" i="29"/>
  <c r="L252" i="29"/>
  <c r="L251" i="29" s="1"/>
  <c r="K252" i="29"/>
  <c r="J252" i="29"/>
  <c r="J251" i="29" s="1"/>
  <c r="Q251" i="29"/>
  <c r="O251" i="29"/>
  <c r="M251" i="29"/>
  <c r="K251" i="29"/>
  <c r="P250" i="29"/>
  <c r="R250" i="29" s="1"/>
  <c r="R249" i="29" s="1"/>
  <c r="R248" i="29" s="1"/>
  <c r="N250" i="29"/>
  <c r="Q249" i="29"/>
  <c r="O249" i="29"/>
  <c r="N249" i="29"/>
  <c r="N248" i="29" s="1"/>
  <c r="M249" i="29"/>
  <c r="L249" i="29"/>
  <c r="L248" i="29" s="1"/>
  <c r="K249" i="29"/>
  <c r="J249" i="29"/>
  <c r="J248" i="29" s="1"/>
  <c r="Q248" i="29"/>
  <c r="O248" i="29"/>
  <c r="M248" i="29"/>
  <c r="K248" i="29"/>
  <c r="K247" i="29"/>
  <c r="L247" i="29" s="1"/>
  <c r="L246" i="29" s="1"/>
  <c r="Q246" i="29"/>
  <c r="O246" i="29"/>
  <c r="M246" i="29"/>
  <c r="K246" i="29"/>
  <c r="J246" i="29"/>
  <c r="L245" i="29"/>
  <c r="N245" i="29" s="1"/>
  <c r="Q244" i="29"/>
  <c r="O244" i="29"/>
  <c r="M244" i="29"/>
  <c r="L244" i="29"/>
  <c r="L243" i="29" s="1"/>
  <c r="K244" i="29"/>
  <c r="J244" i="29"/>
  <c r="J243" i="29" s="1"/>
  <c r="Q243" i="29"/>
  <c r="O243" i="29"/>
  <c r="M243" i="29"/>
  <c r="K243" i="29"/>
  <c r="K242" i="29"/>
  <c r="L242" i="29" s="1"/>
  <c r="L241" i="29" s="1"/>
  <c r="Q241" i="29"/>
  <c r="O241" i="29"/>
  <c r="M241" i="29"/>
  <c r="J241" i="29"/>
  <c r="L240" i="29"/>
  <c r="N240" i="29" s="1"/>
  <c r="Q239" i="29"/>
  <c r="O239" i="29"/>
  <c r="M239" i="29"/>
  <c r="M238" i="29" s="1"/>
  <c r="L239" i="29"/>
  <c r="K239" i="29"/>
  <c r="J239" i="29"/>
  <c r="Q238" i="29"/>
  <c r="O238" i="29"/>
  <c r="L232" i="29"/>
  <c r="N232" i="29" s="1"/>
  <c r="N231" i="29" s="1"/>
  <c r="Q231" i="29"/>
  <c r="O231" i="29"/>
  <c r="M231" i="29"/>
  <c r="L231" i="29"/>
  <c r="K231" i="29"/>
  <c r="J231" i="29"/>
  <c r="Q230" i="29"/>
  <c r="O230" i="29"/>
  <c r="M230" i="29"/>
  <c r="L230" i="29"/>
  <c r="K230" i="29"/>
  <c r="J230" i="29"/>
  <c r="L229" i="29"/>
  <c r="N229" i="29" s="1"/>
  <c r="P229" i="29" s="1"/>
  <c r="Q228" i="29"/>
  <c r="O228" i="29"/>
  <c r="M228" i="29"/>
  <c r="L228" i="29"/>
  <c r="L227" i="29" s="1"/>
  <c r="L226" i="29" s="1"/>
  <c r="L225" i="29" s="1"/>
  <c r="K228" i="29"/>
  <c r="K227" i="29" s="1"/>
  <c r="K226" i="29" s="1"/>
  <c r="K225" i="29" s="1"/>
  <c r="J228" i="29"/>
  <c r="J227" i="29" s="1"/>
  <c r="Q227" i="29"/>
  <c r="Q226" i="29" s="1"/>
  <c r="Q225" i="29" s="1"/>
  <c r="O227" i="29"/>
  <c r="M227" i="29"/>
  <c r="M226" i="29" s="1"/>
  <c r="M225" i="29" s="1"/>
  <c r="J226" i="29"/>
  <c r="J225" i="29" s="1"/>
  <c r="R221" i="29"/>
  <c r="R220" i="29" s="1"/>
  <c r="R219" i="29" s="1"/>
  <c r="R218" i="29" s="1"/>
  <c r="R217" i="29" s="1"/>
  <c r="Q217" i="29"/>
  <c r="P217" i="29"/>
  <c r="O217" i="29"/>
  <c r="N217" i="29"/>
  <c r="M217" i="29"/>
  <c r="L217" i="29"/>
  <c r="K217" i="29"/>
  <c r="J217" i="29"/>
  <c r="L215" i="29"/>
  <c r="N215" i="29" s="1"/>
  <c r="Q214" i="29"/>
  <c r="O214" i="29"/>
  <c r="O213" i="29" s="1"/>
  <c r="O212" i="29" s="1"/>
  <c r="O211" i="29" s="1"/>
  <c r="O210" i="29" s="1"/>
  <c r="M214" i="29"/>
  <c r="K214" i="29"/>
  <c r="K213" i="29" s="1"/>
  <c r="K212" i="29" s="1"/>
  <c r="K211" i="29" s="1"/>
  <c r="K210" i="29" s="1"/>
  <c r="J214" i="29"/>
  <c r="J213" i="29" s="1"/>
  <c r="J212" i="29" s="1"/>
  <c r="J211" i="29" s="1"/>
  <c r="J210" i="29" s="1"/>
  <c r="Q213" i="29"/>
  <c r="Q212" i="29" s="1"/>
  <c r="Q211" i="29" s="1"/>
  <c r="Q210" i="29" s="1"/>
  <c r="M213" i="29"/>
  <c r="M212" i="29" s="1"/>
  <c r="M211" i="29" s="1"/>
  <c r="M210" i="29" s="1"/>
  <c r="L209" i="29"/>
  <c r="N209" i="29" s="1"/>
  <c r="Q208" i="29"/>
  <c r="O208" i="29"/>
  <c r="O205" i="29" s="1"/>
  <c r="O204" i="29" s="1"/>
  <c r="M208" i="29"/>
  <c r="K208" i="29"/>
  <c r="J208" i="29"/>
  <c r="N207" i="29"/>
  <c r="N206" i="29" s="1"/>
  <c r="L207" i="29"/>
  <c r="Q206" i="29"/>
  <c r="O206" i="29"/>
  <c r="M206" i="29"/>
  <c r="M205" i="29" s="1"/>
  <c r="M204" i="29" s="1"/>
  <c r="L206" i="29"/>
  <c r="K206" i="29"/>
  <c r="J206" i="29"/>
  <c r="J205" i="29" s="1"/>
  <c r="J204" i="29" s="1"/>
  <c r="Q205" i="29"/>
  <c r="Q204" i="29" s="1"/>
  <c r="K205" i="29"/>
  <c r="K204" i="29" s="1"/>
  <c r="P203" i="29"/>
  <c r="R203" i="29" s="1"/>
  <c r="N203" i="29"/>
  <c r="Q202" i="29"/>
  <c r="O202" i="29"/>
  <c r="O201" i="29" s="1"/>
  <c r="N202" i="29"/>
  <c r="N201" i="29" s="1"/>
  <c r="M202" i="29"/>
  <c r="L202" i="29"/>
  <c r="L201" i="29" s="1"/>
  <c r="Q201" i="29"/>
  <c r="M201" i="29"/>
  <c r="L200" i="29"/>
  <c r="N200" i="29" s="1"/>
  <c r="N199" i="29" s="1"/>
  <c r="N198" i="29" s="1"/>
  <c r="N197" i="29" s="1"/>
  <c r="N196" i="29" s="1"/>
  <c r="Q199" i="29"/>
  <c r="O199" i="29"/>
  <c r="M199" i="29"/>
  <c r="L199" i="29"/>
  <c r="L198" i="29" s="1"/>
  <c r="L197" i="29" s="1"/>
  <c r="L196" i="29" s="1"/>
  <c r="K199" i="29"/>
  <c r="J199" i="29"/>
  <c r="J198" i="29" s="1"/>
  <c r="Q198" i="29"/>
  <c r="O198" i="29"/>
  <c r="M198" i="29"/>
  <c r="M197" i="29" s="1"/>
  <c r="M196" i="29" s="1"/>
  <c r="K198" i="29"/>
  <c r="K197" i="29" s="1"/>
  <c r="K196" i="29"/>
  <c r="N195" i="29"/>
  <c r="P195" i="29" s="1"/>
  <c r="L195" i="29"/>
  <c r="L194" i="29" s="1"/>
  <c r="L193" i="29" s="1"/>
  <c r="Q194" i="29"/>
  <c r="O194" i="29"/>
  <c r="N194" i="29"/>
  <c r="N193" i="29" s="1"/>
  <c r="M194" i="29"/>
  <c r="K194" i="29"/>
  <c r="J194" i="29"/>
  <c r="J193" i="29" s="1"/>
  <c r="J188" i="29" s="1"/>
  <c r="Q193" i="29"/>
  <c r="O193" i="29"/>
  <c r="M193" i="29"/>
  <c r="K193" i="29"/>
  <c r="K188" i="29" s="1"/>
  <c r="N192" i="29"/>
  <c r="N191" i="29" s="1"/>
  <c r="N190" i="29" s="1"/>
  <c r="N189" i="29" s="1"/>
  <c r="Q191" i="29"/>
  <c r="Q190" i="29" s="1"/>
  <c r="Q189" i="29" s="1"/>
  <c r="Q188" i="29" s="1"/>
  <c r="O191" i="29"/>
  <c r="O190" i="29" s="1"/>
  <c r="O189" i="29" s="1"/>
  <c r="O188" i="29" s="1"/>
  <c r="M191" i="29"/>
  <c r="M190" i="29" s="1"/>
  <c r="M189" i="29" s="1"/>
  <c r="M188" i="29" s="1"/>
  <c r="L191" i="29"/>
  <c r="L190" i="29"/>
  <c r="L189" i="29" s="1"/>
  <c r="L187" i="29"/>
  <c r="N187" i="29" s="1"/>
  <c r="Q186" i="29"/>
  <c r="Q185" i="29" s="1"/>
  <c r="Q184" i="29" s="1"/>
  <c r="Q183" i="29" s="1"/>
  <c r="Q182" i="29" s="1"/>
  <c r="O186" i="29"/>
  <c r="O185" i="29" s="1"/>
  <c r="O184" i="29" s="1"/>
  <c r="O183" i="29" s="1"/>
  <c r="O182" i="29" s="1"/>
  <c r="M186" i="29"/>
  <c r="M185" i="29" s="1"/>
  <c r="M184" i="29" s="1"/>
  <c r="M183" i="29" s="1"/>
  <c r="M182" i="29" s="1"/>
  <c r="K186" i="29"/>
  <c r="K185" i="29" s="1"/>
  <c r="K184" i="29" s="1"/>
  <c r="K183" i="29" s="1"/>
  <c r="K182" i="29" s="1"/>
  <c r="J186" i="29"/>
  <c r="J185" i="29" s="1"/>
  <c r="J184" i="29" s="1"/>
  <c r="J183" i="29" s="1"/>
  <c r="J182" i="29" s="1"/>
  <c r="L180" i="29"/>
  <c r="N180" i="29" s="1"/>
  <c r="Q179" i="29"/>
  <c r="Q178" i="29" s="1"/>
  <c r="Q177" i="29" s="1"/>
  <c r="O179" i="29"/>
  <c r="O178" i="29" s="1"/>
  <c r="O177" i="29" s="1"/>
  <c r="M179" i="29"/>
  <c r="M178" i="29" s="1"/>
  <c r="M177" i="29" s="1"/>
  <c r="K179" i="29"/>
  <c r="K178" i="29" s="1"/>
  <c r="K177" i="29" s="1"/>
  <c r="J179" i="29"/>
  <c r="J178" i="29"/>
  <c r="J177" i="29" s="1"/>
  <c r="L176" i="29"/>
  <c r="N176" i="29" s="1"/>
  <c r="Q175" i="29"/>
  <c r="O175" i="29"/>
  <c r="O174" i="29" s="1"/>
  <c r="M175" i="29"/>
  <c r="K175" i="29"/>
  <c r="K174" i="29" s="1"/>
  <c r="J175" i="29"/>
  <c r="J174" i="29" s="1"/>
  <c r="Q174" i="29"/>
  <c r="M174" i="29"/>
  <c r="N173" i="29"/>
  <c r="P173" i="29" s="1"/>
  <c r="L173" i="29"/>
  <c r="Q172" i="29"/>
  <c r="Q171" i="29" s="1"/>
  <c r="O172" i="29"/>
  <c r="N172" i="29"/>
  <c r="N171" i="29" s="1"/>
  <c r="M172" i="29"/>
  <c r="L172" i="29"/>
  <c r="L171" i="29" s="1"/>
  <c r="K172" i="29"/>
  <c r="J172" i="29"/>
  <c r="J171" i="29" s="1"/>
  <c r="O171" i="29"/>
  <c r="M171" i="29"/>
  <c r="K171" i="29"/>
  <c r="L170" i="29"/>
  <c r="L169" i="29" s="1"/>
  <c r="Q169" i="29"/>
  <c r="O169" i="29"/>
  <c r="M169" i="29"/>
  <c r="K169" i="29"/>
  <c r="J169" i="29"/>
  <c r="L168" i="29"/>
  <c r="N168" i="29" s="1"/>
  <c r="Q167" i="29"/>
  <c r="Q166" i="29" s="1"/>
  <c r="Q165" i="29" s="1"/>
  <c r="Q164" i="29" s="1"/>
  <c r="O167" i="29"/>
  <c r="O166" i="29" s="1"/>
  <c r="O165" i="29" s="1"/>
  <c r="O164" i="29" s="1"/>
  <c r="M167" i="29"/>
  <c r="K167" i="29"/>
  <c r="K166" i="29" s="1"/>
  <c r="K165" i="29" s="1"/>
  <c r="K164" i="29" s="1"/>
  <c r="J167" i="29"/>
  <c r="J166" i="29" s="1"/>
  <c r="J165" i="29" s="1"/>
  <c r="J164" i="29" s="1"/>
  <c r="K163" i="29"/>
  <c r="K162" i="29" s="1"/>
  <c r="K159" i="29" s="1"/>
  <c r="K158" i="29" s="1"/>
  <c r="K157" i="29" s="1"/>
  <c r="Q162" i="29"/>
  <c r="O162" i="29"/>
  <c r="M162" i="29"/>
  <c r="J162" i="29"/>
  <c r="L161" i="29"/>
  <c r="N161" i="29" s="1"/>
  <c r="Q160" i="29"/>
  <c r="O160" i="29"/>
  <c r="M160" i="29"/>
  <c r="K160" i="29"/>
  <c r="J160" i="29"/>
  <c r="Q159" i="29"/>
  <c r="O159" i="29"/>
  <c r="M159" i="29"/>
  <c r="J159" i="29"/>
  <c r="J158" i="29" s="1"/>
  <c r="J157" i="29" s="1"/>
  <c r="Q158" i="29"/>
  <c r="Q157" i="29" s="1"/>
  <c r="O158" i="29"/>
  <c r="O157" i="29" s="1"/>
  <c r="M158" i="29"/>
  <c r="M157" i="29" s="1"/>
  <c r="L156" i="29"/>
  <c r="L155" i="29" s="1"/>
  <c r="L154" i="29" s="1"/>
  <c r="Q155" i="29"/>
  <c r="O155" i="29"/>
  <c r="M155" i="29"/>
  <c r="M154" i="29" s="1"/>
  <c r="K155" i="29"/>
  <c r="J155" i="29"/>
  <c r="J154" i="29" s="1"/>
  <c r="Q154" i="29"/>
  <c r="O154" i="29"/>
  <c r="K154" i="29"/>
  <c r="N153" i="29"/>
  <c r="P153" i="29" s="1"/>
  <c r="P152" i="29" s="1"/>
  <c r="L153" i="29"/>
  <c r="Q152" i="29"/>
  <c r="O152" i="29"/>
  <c r="N152" i="29"/>
  <c r="M152" i="29"/>
  <c r="L152" i="29"/>
  <c r="K152" i="29"/>
  <c r="J152" i="29"/>
  <c r="L151" i="29"/>
  <c r="N151" i="29" s="1"/>
  <c r="Q150" i="29"/>
  <c r="Q149" i="29" s="1"/>
  <c r="Q148" i="29" s="1"/>
  <c r="Q147" i="29" s="1"/>
  <c r="O150" i="29"/>
  <c r="M150" i="29"/>
  <c r="L150" i="29"/>
  <c r="L149" i="29" s="1"/>
  <c r="K150" i="29"/>
  <c r="J150" i="29"/>
  <c r="O149" i="29"/>
  <c r="M149" i="29"/>
  <c r="K149" i="29"/>
  <c r="N146" i="29"/>
  <c r="L146" i="29"/>
  <c r="Q145" i="29"/>
  <c r="O145" i="29"/>
  <c r="M145" i="29"/>
  <c r="M144" i="29" s="1"/>
  <c r="L145" i="29"/>
  <c r="L144" i="29" s="1"/>
  <c r="K145" i="29"/>
  <c r="J145" i="29"/>
  <c r="J144" i="29" s="1"/>
  <c r="Q144" i="29"/>
  <c r="O144" i="29"/>
  <c r="K144" i="29"/>
  <c r="L143" i="29"/>
  <c r="N143" i="29" s="1"/>
  <c r="N142" i="29" s="1"/>
  <c r="N141" i="29" s="1"/>
  <c r="Q142" i="29"/>
  <c r="Q141" i="29" s="1"/>
  <c r="O142" i="29"/>
  <c r="O141" i="29" s="1"/>
  <c r="O140" i="29" s="1"/>
  <c r="O139" i="29" s="1"/>
  <c r="M142" i="29"/>
  <c r="M141" i="29" s="1"/>
  <c r="K142" i="29"/>
  <c r="K141" i="29" s="1"/>
  <c r="K140" i="29" s="1"/>
  <c r="K139" i="29" s="1"/>
  <c r="J142" i="29"/>
  <c r="J141" i="29"/>
  <c r="J136" i="29"/>
  <c r="L136" i="29" s="1"/>
  <c r="N136" i="29" s="1"/>
  <c r="P136" i="29" s="1"/>
  <c r="R136" i="29" s="1"/>
  <c r="M135" i="29"/>
  <c r="M134" i="29" s="1"/>
  <c r="M133" i="29" s="1"/>
  <c r="M128" i="29" s="1"/>
  <c r="K135" i="29"/>
  <c r="L135" i="29" s="1"/>
  <c r="Q134" i="29"/>
  <c r="O134" i="29"/>
  <c r="O133" i="29" s="1"/>
  <c r="K134" i="29"/>
  <c r="J134" i="29"/>
  <c r="J133" i="29" s="1"/>
  <c r="Q133" i="29"/>
  <c r="K133" i="29"/>
  <c r="N132" i="29"/>
  <c r="L132" i="29"/>
  <c r="Q131" i="29"/>
  <c r="O131" i="29"/>
  <c r="M131" i="29"/>
  <c r="L131" i="29"/>
  <c r="K131" i="29"/>
  <c r="J131" i="29"/>
  <c r="Q130" i="29"/>
  <c r="Q129" i="29" s="1"/>
  <c r="O130" i="29"/>
  <c r="O129" i="29" s="1"/>
  <c r="M130" i="29"/>
  <c r="M129" i="29" s="1"/>
  <c r="L130" i="29"/>
  <c r="K130" i="29"/>
  <c r="K129" i="29" s="1"/>
  <c r="K128" i="29" s="1"/>
  <c r="J130" i="29"/>
  <c r="L129" i="29"/>
  <c r="J129" i="29"/>
  <c r="Q128" i="29"/>
  <c r="L127" i="29"/>
  <c r="N127" i="29" s="1"/>
  <c r="N126" i="29"/>
  <c r="P126" i="29" s="1"/>
  <c r="R126" i="29" s="1"/>
  <c r="L126" i="29"/>
  <c r="Q125" i="29"/>
  <c r="O125" i="29"/>
  <c r="O124" i="29" s="1"/>
  <c r="M125" i="29"/>
  <c r="L125" i="29"/>
  <c r="L124" i="29" s="1"/>
  <c r="K125" i="29"/>
  <c r="K124" i="29" s="1"/>
  <c r="J125" i="29"/>
  <c r="J124" i="29" s="1"/>
  <c r="Q124" i="29"/>
  <c r="M124" i="29"/>
  <c r="L123" i="29"/>
  <c r="L122" i="29" s="1"/>
  <c r="L121" i="29" s="1"/>
  <c r="Q122" i="29"/>
  <c r="O122" i="29"/>
  <c r="O121" i="29" s="1"/>
  <c r="M122" i="29"/>
  <c r="K122" i="29"/>
  <c r="J122" i="29"/>
  <c r="J121" i="29" s="1"/>
  <c r="Q121" i="29"/>
  <c r="Q116" i="29" s="1"/>
  <c r="M121" i="29"/>
  <c r="K121" i="29"/>
  <c r="L120" i="29"/>
  <c r="N120" i="29" s="1"/>
  <c r="N119" i="29" s="1"/>
  <c r="Q119" i="29"/>
  <c r="O119" i="29"/>
  <c r="M119" i="29"/>
  <c r="K119" i="29"/>
  <c r="J119" i="29"/>
  <c r="R114" i="29"/>
  <c r="R112" i="29" s="1"/>
  <c r="N114" i="29"/>
  <c r="P114" i="29" s="1"/>
  <c r="L114" i="29"/>
  <c r="Q113" i="29"/>
  <c r="P113" i="29"/>
  <c r="O113" i="29"/>
  <c r="M113" i="29"/>
  <c r="L113" i="29"/>
  <c r="K113" i="29"/>
  <c r="J113" i="29"/>
  <c r="Q112" i="29"/>
  <c r="P112" i="29"/>
  <c r="O112" i="29"/>
  <c r="N112" i="29"/>
  <c r="M112" i="29"/>
  <c r="L112" i="29"/>
  <c r="K112" i="29"/>
  <c r="J112" i="29"/>
  <c r="L111" i="29"/>
  <c r="N111" i="29" s="1"/>
  <c r="Q110" i="29"/>
  <c r="Q109" i="29" s="1"/>
  <c r="Q108" i="29" s="1"/>
  <c r="Q107" i="29" s="1"/>
  <c r="Q101" i="29" s="1"/>
  <c r="Q92" i="29" s="1"/>
  <c r="O110" i="29"/>
  <c r="O109" i="29" s="1"/>
  <c r="O108" i="29" s="1"/>
  <c r="O107" i="29" s="1"/>
  <c r="O101" i="29" s="1"/>
  <c r="O92" i="29" s="1"/>
  <c r="M110" i="29"/>
  <c r="M109" i="29" s="1"/>
  <c r="M108" i="29" s="1"/>
  <c r="M107" i="29" s="1"/>
  <c r="M101" i="29" s="1"/>
  <c r="M92" i="29" s="1"/>
  <c r="K110" i="29"/>
  <c r="K109" i="29" s="1"/>
  <c r="K108" i="29" s="1"/>
  <c r="K107" i="29" s="1"/>
  <c r="K101" i="29" s="1"/>
  <c r="K92" i="29" s="1"/>
  <c r="J110" i="29"/>
  <c r="J109" i="29" s="1"/>
  <c r="J108" i="29" s="1"/>
  <c r="J107" i="29" s="1"/>
  <c r="J101" i="29" s="1"/>
  <c r="J92" i="29" s="1"/>
  <c r="L106" i="29"/>
  <c r="N106" i="29" s="1"/>
  <c r="N105" i="29" s="1"/>
  <c r="R105" i="29"/>
  <c r="R104" i="29" s="1"/>
  <c r="R103" i="29" s="1"/>
  <c r="R102" i="29" s="1"/>
  <c r="Q105" i="29"/>
  <c r="O105" i="29"/>
  <c r="M105" i="29"/>
  <c r="L105" i="29"/>
  <c r="K105" i="29"/>
  <c r="J105" i="29"/>
  <c r="L100" i="29"/>
  <c r="N100" i="29" s="1"/>
  <c r="Q99" i="29"/>
  <c r="O99" i="29"/>
  <c r="M99" i="29"/>
  <c r="K99" i="29"/>
  <c r="J99" i="29"/>
  <c r="L99" i="29" s="1"/>
  <c r="B98" i="29"/>
  <c r="L97" i="29"/>
  <c r="N97" i="29" s="1"/>
  <c r="Q96" i="29"/>
  <c r="O96" i="29"/>
  <c r="M96" i="29"/>
  <c r="K96" i="29"/>
  <c r="L96" i="29" s="1"/>
  <c r="J96" i="29"/>
  <c r="L91" i="29"/>
  <c r="N91" i="29" s="1"/>
  <c r="Q90" i="29"/>
  <c r="Q89" i="29" s="1"/>
  <c r="Q88" i="29" s="1"/>
  <c r="O90" i="29"/>
  <c r="O89" i="29" s="1"/>
  <c r="O88" i="29" s="1"/>
  <c r="M90" i="29"/>
  <c r="M89" i="29" s="1"/>
  <c r="M88" i="29" s="1"/>
  <c r="K90" i="29"/>
  <c r="K89" i="29" s="1"/>
  <c r="K88" i="29" s="1"/>
  <c r="J90" i="29"/>
  <c r="J89" i="29"/>
  <c r="J88" i="29" s="1"/>
  <c r="J87" i="29"/>
  <c r="L87" i="29" s="1"/>
  <c r="Q86" i="29"/>
  <c r="O86" i="29"/>
  <c r="M86" i="29"/>
  <c r="K86" i="29"/>
  <c r="J85" i="29"/>
  <c r="L85" i="29" s="1"/>
  <c r="Q84" i="29"/>
  <c r="Q83" i="29" s="1"/>
  <c r="Q82" i="29" s="1"/>
  <c r="Q81" i="29" s="1"/>
  <c r="Q80" i="29" s="1"/>
  <c r="O84" i="29"/>
  <c r="O83" i="29" s="1"/>
  <c r="O82" i="29" s="1"/>
  <c r="O81" i="29" s="1"/>
  <c r="O80" i="29" s="1"/>
  <c r="M84" i="29"/>
  <c r="K84" i="29"/>
  <c r="K83" i="29" s="1"/>
  <c r="K82" i="29" s="1"/>
  <c r="K81" i="29" s="1"/>
  <c r="K80" i="29" s="1"/>
  <c r="L79" i="29"/>
  <c r="L78" i="29" s="1"/>
  <c r="L77" i="29" s="1"/>
  <c r="Q78" i="29"/>
  <c r="O78" i="29"/>
  <c r="M78" i="29"/>
  <c r="M77" i="29" s="1"/>
  <c r="K78" i="29"/>
  <c r="J78" i="29"/>
  <c r="J77" i="29" s="1"/>
  <c r="Q77" i="29"/>
  <c r="O77" i="29"/>
  <c r="K77" i="29"/>
  <c r="N76" i="29"/>
  <c r="P76" i="29" s="1"/>
  <c r="L76" i="29"/>
  <c r="Q75" i="29"/>
  <c r="O75" i="29"/>
  <c r="O74" i="29" s="1"/>
  <c r="O73" i="29" s="1"/>
  <c r="N75" i="29"/>
  <c r="N74" i="29" s="1"/>
  <c r="M75" i="29"/>
  <c r="L75" i="29"/>
  <c r="L74" i="29" s="1"/>
  <c r="K75" i="29"/>
  <c r="J75" i="29"/>
  <c r="J74" i="29" s="1"/>
  <c r="Q74" i="29"/>
  <c r="M74" i="29"/>
  <c r="K74" i="29"/>
  <c r="K73" i="29" s="1"/>
  <c r="K72" i="29" s="1"/>
  <c r="L71" i="29"/>
  <c r="N71" i="29" s="1"/>
  <c r="N70" i="29" s="1"/>
  <c r="N69" i="29" s="1"/>
  <c r="N68" i="29" s="1"/>
  <c r="N67" i="29" s="1"/>
  <c r="Q70" i="29"/>
  <c r="Q69" i="29" s="1"/>
  <c r="Q68" i="29" s="1"/>
  <c r="Q67" i="29" s="1"/>
  <c r="O70" i="29"/>
  <c r="O69" i="29" s="1"/>
  <c r="O68" i="29" s="1"/>
  <c r="O67" i="29" s="1"/>
  <c r="M70" i="29"/>
  <c r="L70" i="29"/>
  <c r="L69" i="29" s="1"/>
  <c r="L68" i="29" s="1"/>
  <c r="L67" i="29" s="1"/>
  <c r="K70" i="29"/>
  <c r="J70" i="29"/>
  <c r="J69" i="29" s="1"/>
  <c r="J68" i="29" s="1"/>
  <c r="J67" i="29" s="1"/>
  <c r="M69" i="29"/>
  <c r="M68" i="29" s="1"/>
  <c r="M67" i="29" s="1"/>
  <c r="K69" i="29"/>
  <c r="K68" i="29" s="1"/>
  <c r="K67" i="29" s="1"/>
  <c r="J66" i="29"/>
  <c r="L66" i="29" s="1"/>
  <c r="Q65" i="29"/>
  <c r="O65" i="29"/>
  <c r="M65" i="29"/>
  <c r="K65" i="29"/>
  <c r="J64" i="29"/>
  <c r="L64" i="29" s="1"/>
  <c r="L63" i="29"/>
  <c r="N63" i="29" s="1"/>
  <c r="P63" i="29" s="1"/>
  <c r="R63" i="29" s="1"/>
  <c r="Q62" i="29"/>
  <c r="Q61" i="29" s="1"/>
  <c r="Q60" i="29" s="1"/>
  <c r="O62" i="29"/>
  <c r="M62" i="29"/>
  <c r="K62" i="29"/>
  <c r="K61" i="29" s="1"/>
  <c r="K60" i="29" s="1"/>
  <c r="L57" i="29"/>
  <c r="N57" i="29" s="1"/>
  <c r="Q56" i="29"/>
  <c r="Q55" i="29" s="1"/>
  <c r="O56" i="29"/>
  <c r="O55" i="29" s="1"/>
  <c r="M56" i="29"/>
  <c r="M55" i="29" s="1"/>
  <c r="K56" i="29"/>
  <c r="K55" i="29" s="1"/>
  <c r="J56" i="29"/>
  <c r="J55" i="29"/>
  <c r="J54" i="29"/>
  <c r="J53" i="29" s="1"/>
  <c r="J52" i="29" s="1"/>
  <c r="Q53" i="29"/>
  <c r="O53" i="29"/>
  <c r="M53" i="29"/>
  <c r="M52" i="29" s="1"/>
  <c r="K53" i="29"/>
  <c r="Q52" i="29"/>
  <c r="O52" i="29"/>
  <c r="K52" i="29"/>
  <c r="L51" i="29"/>
  <c r="N51" i="29" s="1"/>
  <c r="Q50" i="29"/>
  <c r="O50" i="29"/>
  <c r="M50" i="29"/>
  <c r="K50" i="29"/>
  <c r="J50" i="29"/>
  <c r="J47" i="29" s="1"/>
  <c r="J46" i="29" s="1"/>
  <c r="J45" i="29" s="1"/>
  <c r="L49" i="29"/>
  <c r="N49" i="29" s="1"/>
  <c r="Q48" i="29"/>
  <c r="O48" i="29"/>
  <c r="O47" i="29" s="1"/>
  <c r="O46" i="29" s="1"/>
  <c r="O45" i="29" s="1"/>
  <c r="M48" i="29"/>
  <c r="M47" i="29" s="1"/>
  <c r="M46" i="29" s="1"/>
  <c r="M45" i="29" s="1"/>
  <c r="K48" i="29"/>
  <c r="J48" i="29"/>
  <c r="L44" i="29"/>
  <c r="N44" i="29" s="1"/>
  <c r="Q43" i="29"/>
  <c r="Q42" i="29" s="1"/>
  <c r="O43" i="29"/>
  <c r="O42" i="29" s="1"/>
  <c r="M43" i="29"/>
  <c r="M42" i="29" s="1"/>
  <c r="K43" i="29"/>
  <c r="K42" i="29" s="1"/>
  <c r="J43" i="29"/>
  <c r="J42" i="29"/>
  <c r="R39" i="29"/>
  <c r="N38" i="29"/>
  <c r="N37" i="29" s="1"/>
  <c r="N36" i="29" s="1"/>
  <c r="L38" i="29"/>
  <c r="Q37" i="29"/>
  <c r="O37" i="29"/>
  <c r="O36" i="29" s="1"/>
  <c r="M37" i="29"/>
  <c r="M36" i="29" s="1"/>
  <c r="M35" i="29" s="1"/>
  <c r="L37" i="29"/>
  <c r="L36" i="29" s="1"/>
  <c r="K37" i="29"/>
  <c r="J37" i="29"/>
  <c r="J36" i="29" s="1"/>
  <c r="J35" i="29" s="1"/>
  <c r="Q36" i="29"/>
  <c r="K36" i="29"/>
  <c r="N33" i="29"/>
  <c r="P33" i="29" s="1"/>
  <c r="L33" i="29"/>
  <c r="Q32" i="29"/>
  <c r="O32" i="29"/>
  <c r="O31" i="29" s="1"/>
  <c r="O30" i="29" s="1"/>
  <c r="O29" i="29" s="1"/>
  <c r="N32" i="29"/>
  <c r="N31" i="29" s="1"/>
  <c r="N30" i="29" s="1"/>
  <c r="N29" i="29" s="1"/>
  <c r="M32" i="29"/>
  <c r="L32" i="29"/>
  <c r="L31" i="29" s="1"/>
  <c r="L30" i="29" s="1"/>
  <c r="L29" i="29" s="1"/>
  <c r="K32" i="29"/>
  <c r="J32" i="29"/>
  <c r="J31" i="29" s="1"/>
  <c r="J30" i="29" s="1"/>
  <c r="J29" i="29" s="1"/>
  <c r="Q31" i="29"/>
  <c r="Q30" i="29" s="1"/>
  <c r="Q29" i="29" s="1"/>
  <c r="M31" i="29"/>
  <c r="M30" i="29" s="1"/>
  <c r="M29" i="29" s="1"/>
  <c r="K31" i="29"/>
  <c r="K30" i="29" s="1"/>
  <c r="K29" i="29" s="1"/>
  <c r="L28" i="29"/>
  <c r="N28" i="29" s="1"/>
  <c r="N27" i="29" s="1"/>
  <c r="N26" i="29" s="1"/>
  <c r="Q27" i="29"/>
  <c r="Q26" i="29" s="1"/>
  <c r="O27" i="29"/>
  <c r="O26" i="29" s="1"/>
  <c r="M27" i="29"/>
  <c r="L27" i="29"/>
  <c r="L26" i="29" s="1"/>
  <c r="K27" i="29"/>
  <c r="J27" i="29"/>
  <c r="J26" i="29" s="1"/>
  <c r="M26" i="29"/>
  <c r="K26" i="29"/>
  <c r="L25" i="29"/>
  <c r="N25" i="29" s="1"/>
  <c r="N24" i="29" s="1"/>
  <c r="N23" i="29" s="1"/>
  <c r="N22" i="29" s="1"/>
  <c r="N21" i="29" s="1"/>
  <c r="Q24" i="29"/>
  <c r="Q23" i="29" s="1"/>
  <c r="O24" i="29"/>
  <c r="O23" i="29" s="1"/>
  <c r="O22" i="29" s="1"/>
  <c r="O21" i="29" s="1"/>
  <c r="M24" i="29"/>
  <c r="L24" i="29"/>
  <c r="L23" i="29" s="1"/>
  <c r="L22" i="29" s="1"/>
  <c r="L21" i="29" s="1"/>
  <c r="K24" i="29"/>
  <c r="J24" i="29"/>
  <c r="J23" i="29" s="1"/>
  <c r="J22" i="29" s="1"/>
  <c r="J21" i="29" s="1"/>
  <c r="M23" i="29"/>
  <c r="M22" i="29" s="1"/>
  <c r="M21" i="29" s="1"/>
  <c r="K23" i="29"/>
  <c r="K22" i="29" s="1"/>
  <c r="K21" i="29" s="1"/>
  <c r="J20" i="29"/>
  <c r="Q19" i="29"/>
  <c r="Q18" i="29" s="1"/>
  <c r="O19" i="29"/>
  <c r="O18" i="29" s="1"/>
  <c r="M19" i="29"/>
  <c r="M18" i="29" s="1"/>
  <c r="K19" i="29"/>
  <c r="K18" i="29" s="1"/>
  <c r="L17" i="29"/>
  <c r="L16" i="29"/>
  <c r="N16" i="29" s="1"/>
  <c r="P16" i="29" s="1"/>
  <c r="R16" i="29" s="1"/>
  <c r="Q15" i="29"/>
  <c r="O15" i="29"/>
  <c r="M15" i="29"/>
  <c r="K15" i="29"/>
  <c r="J15" i="29"/>
  <c r="J14" i="29"/>
  <c r="L14" i="29" s="1"/>
  <c r="Q13" i="29"/>
  <c r="O13" i="29"/>
  <c r="M13" i="29"/>
  <c r="K13" i="29"/>
  <c r="J12" i="29"/>
  <c r="Q11" i="29"/>
  <c r="Q10" i="29" s="1"/>
  <c r="O11" i="29"/>
  <c r="O10" i="29" s="1"/>
  <c r="M11" i="29"/>
  <c r="K11" i="29"/>
  <c r="Q9" i="29"/>
  <c r="L489" i="28"/>
  <c r="N489" i="28" s="1"/>
  <c r="P489" i="28" s="1"/>
  <c r="R489" i="28" s="1"/>
  <c r="Q488" i="28"/>
  <c r="Q487" i="28" s="1"/>
  <c r="Q486" i="28" s="1"/>
  <c r="Q485" i="28" s="1"/>
  <c r="O488" i="28"/>
  <c r="O487" i="28" s="1"/>
  <c r="M488" i="28"/>
  <c r="L488" i="28"/>
  <c r="N488" i="28" s="1"/>
  <c r="P488" i="28" s="1"/>
  <c r="K488" i="28"/>
  <c r="K487" i="28" s="1"/>
  <c r="K486" i="28" s="1"/>
  <c r="K485" i="28" s="1"/>
  <c r="J488" i="28"/>
  <c r="M487" i="28"/>
  <c r="J487" i="28"/>
  <c r="J486" i="28" s="1"/>
  <c r="O486" i="28"/>
  <c r="M486" i="28"/>
  <c r="M485" i="28" s="1"/>
  <c r="O485" i="28"/>
  <c r="L484" i="28"/>
  <c r="N484" i="28" s="1"/>
  <c r="P484" i="28" s="1"/>
  <c r="Q483" i="28"/>
  <c r="Q482" i="28" s="1"/>
  <c r="O483" i="28"/>
  <c r="M483" i="28"/>
  <c r="M482" i="28" s="1"/>
  <c r="M481" i="28" s="1"/>
  <c r="M480" i="28" s="1"/>
  <c r="M479" i="28" s="1"/>
  <c r="K483" i="28"/>
  <c r="J483" i="28"/>
  <c r="O482" i="28"/>
  <c r="O481" i="28" s="1"/>
  <c r="O480" i="28" s="1"/>
  <c r="O479" i="28" s="1"/>
  <c r="K482" i="28"/>
  <c r="K481" i="28" s="1"/>
  <c r="J482" i="28"/>
  <c r="J481" i="28" s="1"/>
  <c r="J480" i="28" s="1"/>
  <c r="Q481" i="28"/>
  <c r="Q480" i="28" s="1"/>
  <c r="N478" i="28"/>
  <c r="P478" i="28" s="1"/>
  <c r="R478" i="28" s="1"/>
  <c r="L478" i="28"/>
  <c r="Q477" i="28"/>
  <c r="O477" i="28"/>
  <c r="N477" i="28"/>
  <c r="N476" i="28" s="1"/>
  <c r="N475" i="28" s="1"/>
  <c r="N474" i="28" s="1"/>
  <c r="N473" i="28" s="1"/>
  <c r="M477" i="28"/>
  <c r="M476" i="28" s="1"/>
  <c r="M475" i="28" s="1"/>
  <c r="M474" i="28" s="1"/>
  <c r="M473" i="28" s="1"/>
  <c r="M472" i="28" s="1"/>
  <c r="K477" i="28"/>
  <c r="J477" i="28"/>
  <c r="L477" i="28" s="1"/>
  <c r="Q476" i="28"/>
  <c r="Q475" i="28" s="1"/>
  <c r="Q474" i="28" s="1"/>
  <c r="Q473" i="28" s="1"/>
  <c r="O476" i="28"/>
  <c r="K476" i="28"/>
  <c r="K475" i="28" s="1"/>
  <c r="K474" i="28" s="1"/>
  <c r="K473" i="28" s="1"/>
  <c r="O475" i="28"/>
  <c r="O474" i="28" s="1"/>
  <c r="O473" i="28" s="1"/>
  <c r="O472" i="28"/>
  <c r="L471" i="28"/>
  <c r="N471" i="28" s="1"/>
  <c r="Q470" i="28"/>
  <c r="O470" i="28"/>
  <c r="M470" i="28"/>
  <c r="M469" i="28" s="1"/>
  <c r="M468" i="28" s="1"/>
  <c r="M467" i="28" s="1"/>
  <c r="M466" i="28" s="1"/>
  <c r="L470" i="28"/>
  <c r="K470" i="28"/>
  <c r="J470" i="28"/>
  <c r="Q469" i="28"/>
  <c r="Q468" i="28" s="1"/>
  <c r="Q467" i="28" s="1"/>
  <c r="Q466" i="28" s="1"/>
  <c r="O469" i="28"/>
  <c r="O468" i="28" s="1"/>
  <c r="O467" i="28" s="1"/>
  <c r="O466" i="28" s="1"/>
  <c r="K469" i="28"/>
  <c r="K468" i="28" s="1"/>
  <c r="K467" i="28" s="1"/>
  <c r="K466" i="28" s="1"/>
  <c r="J469" i="28"/>
  <c r="L465" i="28"/>
  <c r="N465" i="28" s="1"/>
  <c r="N464" i="28" s="1"/>
  <c r="Q464" i="28"/>
  <c r="Q461" i="28" s="1"/>
  <c r="O464" i="28"/>
  <c r="M464" i="28"/>
  <c r="L464" i="28"/>
  <c r="K464" i="28"/>
  <c r="J464" i="28"/>
  <c r="N463" i="28"/>
  <c r="P463" i="28" s="1"/>
  <c r="R463" i="28" s="1"/>
  <c r="L463" i="28"/>
  <c r="Q462" i="28"/>
  <c r="O462" i="28"/>
  <c r="M462" i="28"/>
  <c r="K462" i="28"/>
  <c r="K461" i="28" s="1"/>
  <c r="L461" i="28" s="1"/>
  <c r="J462" i="28"/>
  <c r="J461" i="28" s="1"/>
  <c r="M461" i="28"/>
  <c r="J460" i="28"/>
  <c r="J459" i="28" s="1"/>
  <c r="Q459" i="28"/>
  <c r="Q456" i="28" s="1"/>
  <c r="O459" i="28"/>
  <c r="M459" i="28"/>
  <c r="K459" i="28"/>
  <c r="L459" i="28" s="1"/>
  <c r="J458" i="28"/>
  <c r="J457" i="28" s="1"/>
  <c r="Q457" i="28"/>
  <c r="O457" i="28"/>
  <c r="M457" i="28"/>
  <c r="M456" i="28" s="1"/>
  <c r="K457" i="28"/>
  <c r="O456" i="28"/>
  <c r="L455" i="28"/>
  <c r="N455" i="28" s="1"/>
  <c r="J455" i="28"/>
  <c r="J454" i="28" s="1"/>
  <c r="Q454" i="28"/>
  <c r="O454" i="28"/>
  <c r="M454" i="28"/>
  <c r="M451" i="28" s="1"/>
  <c r="M450" i="28" s="1"/>
  <c r="M449" i="28" s="1"/>
  <c r="M448" i="28" s="1"/>
  <c r="K454" i="28"/>
  <c r="L454" i="28" s="1"/>
  <c r="J453" i="28"/>
  <c r="J452" i="28" s="1"/>
  <c r="Q452" i="28"/>
  <c r="O452" i="28"/>
  <c r="O451" i="28" s="1"/>
  <c r="O450" i="28" s="1"/>
  <c r="O449" i="28" s="1"/>
  <c r="M452" i="28"/>
  <c r="K452" i="28"/>
  <c r="L452" i="28" s="1"/>
  <c r="Q451" i="28"/>
  <c r="L447" i="28"/>
  <c r="N447" i="28" s="1"/>
  <c r="Q446" i="28"/>
  <c r="O446" i="28"/>
  <c r="M446" i="28"/>
  <c r="K446" i="28"/>
  <c r="J446" i="28"/>
  <c r="L445" i="28"/>
  <c r="N445" i="28" s="1"/>
  <c r="P445" i="28" s="1"/>
  <c r="Q444" i="28"/>
  <c r="Q443" i="28" s="1"/>
  <c r="O444" i="28"/>
  <c r="M444" i="28"/>
  <c r="K444" i="28"/>
  <c r="K443" i="28" s="1"/>
  <c r="K438" i="28" s="1"/>
  <c r="J444" i="28"/>
  <c r="L444" i="28" s="1"/>
  <c r="O443" i="28"/>
  <c r="L442" i="28"/>
  <c r="N442" i="28" s="1"/>
  <c r="P442" i="28" s="1"/>
  <c r="R442" i="28" s="1"/>
  <c r="N441" i="28"/>
  <c r="L441" i="28"/>
  <c r="Q440" i="28"/>
  <c r="O440" i="28"/>
  <c r="O439" i="28" s="1"/>
  <c r="M440" i="28"/>
  <c r="M439" i="28" s="1"/>
  <c r="K440" i="28"/>
  <c r="K439" i="28" s="1"/>
  <c r="J440" i="28"/>
  <c r="J439" i="28" s="1"/>
  <c r="L439" i="28" s="1"/>
  <c r="Q439" i="28"/>
  <c r="Q438" i="28" s="1"/>
  <c r="P437" i="28"/>
  <c r="P436" i="28" s="1"/>
  <c r="P435" i="28" s="1"/>
  <c r="N437" i="28"/>
  <c r="N436" i="28" s="1"/>
  <c r="N435" i="28" s="1"/>
  <c r="L437" i="28"/>
  <c r="Q436" i="28"/>
  <c r="Q435" i="28" s="1"/>
  <c r="O436" i="28"/>
  <c r="O435" i="28" s="1"/>
  <c r="M436" i="28"/>
  <c r="L436" i="28"/>
  <c r="M435" i="28"/>
  <c r="L435" i="28"/>
  <c r="L434" i="28"/>
  <c r="N434" i="28" s="1"/>
  <c r="Q433" i="28"/>
  <c r="Q432" i="28" s="1"/>
  <c r="O433" i="28"/>
  <c r="M433" i="28"/>
  <c r="M432" i="28" s="1"/>
  <c r="L433" i="28"/>
  <c r="K433" i="28"/>
  <c r="J433" i="28"/>
  <c r="O432" i="28"/>
  <c r="K432" i="28"/>
  <c r="J432" i="28"/>
  <c r="N431" i="28"/>
  <c r="N430" i="28" s="1"/>
  <c r="N429" i="28" s="1"/>
  <c r="N428" i="28" s="1"/>
  <c r="L431" i="28"/>
  <c r="Q430" i="28"/>
  <c r="O430" i="28"/>
  <c r="O429" i="28" s="1"/>
  <c r="O428" i="28" s="1"/>
  <c r="M430" i="28"/>
  <c r="M429" i="28" s="1"/>
  <c r="M428" i="28" s="1"/>
  <c r="K430" i="28"/>
  <c r="J430" i="28"/>
  <c r="L430" i="28" s="1"/>
  <c r="Q429" i="28"/>
  <c r="Q428" i="28" s="1"/>
  <c r="K429" i="28"/>
  <c r="K428" i="28" s="1"/>
  <c r="K427" i="28" s="1"/>
  <c r="J429" i="28"/>
  <c r="L429" i="28" s="1"/>
  <c r="L425" i="28"/>
  <c r="N425" i="28" s="1"/>
  <c r="N424" i="28" s="1"/>
  <c r="N423" i="28" s="1"/>
  <c r="Q424" i="28"/>
  <c r="Q423" i="28" s="1"/>
  <c r="O424" i="28"/>
  <c r="O423" i="28" s="1"/>
  <c r="M424" i="28"/>
  <c r="M423" i="28" s="1"/>
  <c r="K424" i="28"/>
  <c r="K423" i="28" s="1"/>
  <c r="J424" i="28"/>
  <c r="J423" i="28"/>
  <c r="L423" i="28" s="1"/>
  <c r="L422" i="28"/>
  <c r="N422" i="28" s="1"/>
  <c r="Q421" i="28"/>
  <c r="Q420" i="28" s="1"/>
  <c r="O421" i="28"/>
  <c r="O420" i="28" s="1"/>
  <c r="M421" i="28"/>
  <c r="M420" i="28" s="1"/>
  <c r="K421" i="28"/>
  <c r="K420" i="28" s="1"/>
  <c r="J421" i="28"/>
  <c r="J420" i="28"/>
  <c r="L420" i="28" s="1"/>
  <c r="L419" i="28"/>
  <c r="N419" i="28" s="1"/>
  <c r="Q418" i="28"/>
  <c r="O418" i="28"/>
  <c r="O417" i="28" s="1"/>
  <c r="O416" i="28" s="1"/>
  <c r="M418" i="28"/>
  <c r="M417" i="28" s="1"/>
  <c r="M416" i="28" s="1"/>
  <c r="K418" i="28"/>
  <c r="K417" i="28" s="1"/>
  <c r="K416" i="28" s="1"/>
  <c r="K411" i="28" s="1"/>
  <c r="J418" i="28"/>
  <c r="Q417" i="28"/>
  <c r="J417" i="28"/>
  <c r="L417" i="28" s="1"/>
  <c r="Q416" i="28"/>
  <c r="P415" i="28"/>
  <c r="R415" i="28" s="1"/>
  <c r="N415" i="28"/>
  <c r="L415" i="28"/>
  <c r="Q414" i="28"/>
  <c r="Q413" i="28" s="1"/>
  <c r="Q412" i="28" s="1"/>
  <c r="O414" i="28"/>
  <c r="N414" i="28"/>
  <c r="N413" i="28" s="1"/>
  <c r="M414" i="28"/>
  <c r="L414" i="28"/>
  <c r="O413" i="28"/>
  <c r="O412" i="28" s="1"/>
  <c r="O411" i="28" s="1"/>
  <c r="M413" i="28"/>
  <c r="M412" i="28" s="1"/>
  <c r="L413" i="28"/>
  <c r="N412" i="28"/>
  <c r="L412" i="28"/>
  <c r="J410" i="28"/>
  <c r="Q409" i="28"/>
  <c r="Q408" i="28" s="1"/>
  <c r="Q407" i="28" s="1"/>
  <c r="Q406" i="28" s="1"/>
  <c r="Q405" i="28" s="1"/>
  <c r="O409" i="28"/>
  <c r="M409" i="28"/>
  <c r="M408" i="28" s="1"/>
  <c r="M407" i="28" s="1"/>
  <c r="M406" i="28" s="1"/>
  <c r="M405" i="28" s="1"/>
  <c r="K409" i="28"/>
  <c r="K408" i="28" s="1"/>
  <c r="K407" i="28" s="1"/>
  <c r="K406" i="28" s="1"/>
  <c r="K405" i="28" s="1"/>
  <c r="O408" i="28"/>
  <c r="O407" i="28" s="1"/>
  <c r="O406" i="28" s="1"/>
  <c r="O405" i="28"/>
  <c r="L403" i="28"/>
  <c r="N403" i="28" s="1"/>
  <c r="P403" i="28" s="1"/>
  <c r="Q402" i="28"/>
  <c r="Q401" i="28" s="1"/>
  <c r="O402" i="28"/>
  <c r="M402" i="28"/>
  <c r="L402" i="28"/>
  <c r="K402" i="28"/>
  <c r="K401" i="28" s="1"/>
  <c r="L401" i="28" s="1"/>
  <c r="J402" i="28"/>
  <c r="J401" i="28" s="1"/>
  <c r="O401" i="28"/>
  <c r="M401" i="28"/>
  <c r="L400" i="28"/>
  <c r="N400" i="28" s="1"/>
  <c r="J400" i="28"/>
  <c r="J399" i="28" s="1"/>
  <c r="J398" i="28" s="1"/>
  <c r="J397" i="28" s="1"/>
  <c r="L397" i="28" s="1"/>
  <c r="Q399" i="28"/>
  <c r="O399" i="28"/>
  <c r="O398" i="28" s="1"/>
  <c r="M399" i="28"/>
  <c r="M398" i="28" s="1"/>
  <c r="M397" i="28" s="1"/>
  <c r="K399" i="28"/>
  <c r="K398" i="28" s="1"/>
  <c r="K397" i="28" s="1"/>
  <c r="Q398" i="28"/>
  <c r="Q397" i="28" s="1"/>
  <c r="O397" i="28"/>
  <c r="N396" i="28"/>
  <c r="P396" i="28" s="1"/>
  <c r="L396" i="28"/>
  <c r="Q395" i="28"/>
  <c r="O395" i="28"/>
  <c r="O394" i="28" s="1"/>
  <c r="O390" i="28" s="1"/>
  <c r="O389" i="28" s="1"/>
  <c r="O388" i="28" s="1"/>
  <c r="N395" i="28"/>
  <c r="N394" i="28" s="1"/>
  <c r="M395" i="28"/>
  <c r="K395" i="28"/>
  <c r="J395" i="28"/>
  <c r="L395" i="28" s="1"/>
  <c r="Q394" i="28"/>
  <c r="M394" i="28"/>
  <c r="K394" i="28"/>
  <c r="N393" i="28"/>
  <c r="N391" i="28" s="1"/>
  <c r="L393" i="28"/>
  <c r="Q392" i="28"/>
  <c r="O392" i="28"/>
  <c r="N392" i="28"/>
  <c r="M392" i="28"/>
  <c r="K392" i="28"/>
  <c r="J392" i="28"/>
  <c r="L392" i="28" s="1"/>
  <c r="Q391" i="28"/>
  <c r="Q390" i="28" s="1"/>
  <c r="O391" i="28"/>
  <c r="M391" i="28"/>
  <c r="M390" i="28" s="1"/>
  <c r="K391" i="28"/>
  <c r="K390" i="28" s="1"/>
  <c r="K389" i="28" s="1"/>
  <c r="K388" i="28" s="1"/>
  <c r="J391" i="28"/>
  <c r="L387" i="28"/>
  <c r="N387" i="28" s="1"/>
  <c r="Q386" i="28"/>
  <c r="Q385" i="28" s="1"/>
  <c r="O386" i="28"/>
  <c r="O385" i="28" s="1"/>
  <c r="M386" i="28"/>
  <c r="L386" i="28"/>
  <c r="K386" i="28"/>
  <c r="K385" i="28" s="1"/>
  <c r="J386" i="28"/>
  <c r="M385" i="28"/>
  <c r="J385" i="28"/>
  <c r="L385" i="28" s="1"/>
  <c r="N384" i="28"/>
  <c r="N383" i="28" s="1"/>
  <c r="N382" i="28" s="1"/>
  <c r="L384" i="28"/>
  <c r="Q383" i="28"/>
  <c r="O383" i="28"/>
  <c r="O382" i="28" s="1"/>
  <c r="M383" i="28"/>
  <c r="M382" i="28" s="1"/>
  <c r="K383" i="28"/>
  <c r="K382" i="28" s="1"/>
  <c r="J383" i="28"/>
  <c r="J382" i="28" s="1"/>
  <c r="L382" i="28" s="1"/>
  <c r="Q382" i="28"/>
  <c r="K381" i="28"/>
  <c r="L381" i="28" s="1"/>
  <c r="N381" i="28" s="1"/>
  <c r="Q380" i="28"/>
  <c r="O380" i="28"/>
  <c r="M380" i="28"/>
  <c r="K380" i="28"/>
  <c r="J380" i="28"/>
  <c r="L379" i="28"/>
  <c r="N379" i="28" s="1"/>
  <c r="N378" i="28" s="1"/>
  <c r="Q378" i="28"/>
  <c r="Q377" i="28" s="1"/>
  <c r="Q376" i="28" s="1"/>
  <c r="Q375" i="28" s="1"/>
  <c r="O378" i="28"/>
  <c r="O377" i="28" s="1"/>
  <c r="O376" i="28" s="1"/>
  <c r="O375" i="28" s="1"/>
  <c r="M378" i="28"/>
  <c r="K378" i="28"/>
  <c r="J378" i="28"/>
  <c r="K374" i="28"/>
  <c r="L374" i="28" s="1"/>
  <c r="N374" i="28" s="1"/>
  <c r="Q373" i="28"/>
  <c r="O373" i="28"/>
  <c r="M373" i="28"/>
  <c r="K373" i="28"/>
  <c r="J373" i="28"/>
  <c r="L372" i="28"/>
  <c r="N372" i="28" s="1"/>
  <c r="P372" i="28" s="1"/>
  <c r="P371" i="28" s="1"/>
  <c r="Q371" i="28"/>
  <c r="Q370" i="28" s="1"/>
  <c r="Q369" i="28" s="1"/>
  <c r="Q368" i="28" s="1"/>
  <c r="O371" i="28"/>
  <c r="M371" i="28"/>
  <c r="M370" i="28" s="1"/>
  <c r="K371" i="28"/>
  <c r="K370" i="28" s="1"/>
  <c r="K369" i="28" s="1"/>
  <c r="J371" i="28"/>
  <c r="O370" i="28"/>
  <c r="O369" i="28" s="1"/>
  <c r="O368" i="28" s="1"/>
  <c r="J370" i="28"/>
  <c r="J369" i="28" s="1"/>
  <c r="J368" i="28" s="1"/>
  <c r="M369" i="28"/>
  <c r="M368" i="28" s="1"/>
  <c r="L367" i="28"/>
  <c r="N367" i="28" s="1"/>
  <c r="N366" i="28" s="1"/>
  <c r="N365" i="28" s="1"/>
  <c r="Q366" i="28"/>
  <c r="O366" i="28"/>
  <c r="O365" i="28" s="1"/>
  <c r="M366" i="28"/>
  <c r="M365" i="28" s="1"/>
  <c r="K366" i="28"/>
  <c r="K365" i="28" s="1"/>
  <c r="J366" i="28"/>
  <c r="Q365" i="28"/>
  <c r="J365" i="28"/>
  <c r="L364" i="28"/>
  <c r="N364" i="28" s="1"/>
  <c r="Q363" i="28"/>
  <c r="O363" i="28"/>
  <c r="M363" i="28"/>
  <c r="K363" i="28"/>
  <c r="J363" i="28"/>
  <c r="L363" i="28" s="1"/>
  <c r="J362" i="28"/>
  <c r="Q361" i="28"/>
  <c r="O361" i="28"/>
  <c r="M361" i="28"/>
  <c r="M360" i="28" s="1"/>
  <c r="M359" i="28" s="1"/>
  <c r="M358" i="28" s="1"/>
  <c r="K361" i="28"/>
  <c r="K360" i="28" s="1"/>
  <c r="K359" i="28" s="1"/>
  <c r="K358" i="28" s="1"/>
  <c r="L357" i="28"/>
  <c r="N357" i="28" s="1"/>
  <c r="P357" i="28" s="1"/>
  <c r="Q356" i="28"/>
  <c r="Q355" i="28" s="1"/>
  <c r="O356" i="28"/>
  <c r="M356" i="28"/>
  <c r="M355" i="28" s="1"/>
  <c r="K356" i="28"/>
  <c r="K355" i="28" s="1"/>
  <c r="J356" i="28"/>
  <c r="J355" i="28" s="1"/>
  <c r="O355" i="28"/>
  <c r="L354" i="28"/>
  <c r="N354" i="28" s="1"/>
  <c r="P354" i="28" s="1"/>
  <c r="Q353" i="28"/>
  <c r="Q352" i="28" s="1"/>
  <c r="Q351" i="28" s="1"/>
  <c r="Q350" i="28" s="1"/>
  <c r="O353" i="28"/>
  <c r="M353" i="28"/>
  <c r="M352" i="28" s="1"/>
  <c r="M351" i="28" s="1"/>
  <c r="K353" i="28"/>
  <c r="K352" i="28" s="1"/>
  <c r="K351" i="28" s="1"/>
  <c r="K350" i="28" s="1"/>
  <c r="J353" i="28"/>
  <c r="J352" i="28" s="1"/>
  <c r="O352" i="28"/>
  <c r="O351" i="28" s="1"/>
  <c r="O350" i="28" s="1"/>
  <c r="M350" i="28"/>
  <c r="L347" i="28"/>
  <c r="N347" i="28" s="1"/>
  <c r="Q346" i="28"/>
  <c r="Q345" i="28" s="1"/>
  <c r="O346" i="28"/>
  <c r="O345" i="28" s="1"/>
  <c r="M346" i="28"/>
  <c r="M345" i="28" s="1"/>
  <c r="K346" i="28"/>
  <c r="K345" i="28" s="1"/>
  <c r="J346" i="28"/>
  <c r="J345" i="28"/>
  <c r="L345" i="28" s="1"/>
  <c r="L344" i="28"/>
  <c r="N344" i="28" s="1"/>
  <c r="Q343" i="28"/>
  <c r="Q342" i="28" s="1"/>
  <c r="O343" i="28"/>
  <c r="M343" i="28"/>
  <c r="M342" i="28" s="1"/>
  <c r="K343" i="28"/>
  <c r="K342" i="28" s="1"/>
  <c r="J343" i="28"/>
  <c r="O342" i="28"/>
  <c r="L341" i="28"/>
  <c r="N341" i="28" s="1"/>
  <c r="Q340" i="28"/>
  <c r="Q339" i="28" s="1"/>
  <c r="O340" i="28"/>
  <c r="O339" i="28" s="1"/>
  <c r="M340" i="28"/>
  <c r="K340" i="28"/>
  <c r="K339" i="28" s="1"/>
  <c r="J340" i="28"/>
  <c r="M339" i="28"/>
  <c r="K338" i="28"/>
  <c r="L338" i="28" s="1"/>
  <c r="N338" i="28" s="1"/>
  <c r="Q337" i="28"/>
  <c r="O337" i="28"/>
  <c r="M337" i="28"/>
  <c r="J337" i="28"/>
  <c r="K336" i="28"/>
  <c r="L336" i="28" s="1"/>
  <c r="N336" i="28" s="1"/>
  <c r="Q335" i="28"/>
  <c r="O335" i="28"/>
  <c r="O334" i="28" s="1"/>
  <c r="M335" i="28"/>
  <c r="M334" i="28" s="1"/>
  <c r="M333" i="28" s="1"/>
  <c r="M332" i="28" s="1"/>
  <c r="J335" i="28"/>
  <c r="J334" i="28" s="1"/>
  <c r="L331" i="28"/>
  <c r="N331" i="28" s="1"/>
  <c r="P331" i="28" s="1"/>
  <c r="R331" i="28" s="1"/>
  <c r="L330" i="28"/>
  <c r="N330" i="28" s="1"/>
  <c r="N329" i="28" s="1"/>
  <c r="Q329" i="28"/>
  <c r="O329" i="28"/>
  <c r="M329" i="28"/>
  <c r="K329" i="28"/>
  <c r="J329" i="28"/>
  <c r="L328" i="28"/>
  <c r="N328" i="28" s="1"/>
  <c r="J328" i="28"/>
  <c r="J327" i="28" s="1"/>
  <c r="Q327" i="28"/>
  <c r="O327" i="28"/>
  <c r="M327" i="28"/>
  <c r="K327" i="28"/>
  <c r="L327" i="28" s="1"/>
  <c r="J326" i="28"/>
  <c r="J325" i="28" s="1"/>
  <c r="Q325" i="28"/>
  <c r="Q324" i="28" s="1"/>
  <c r="O325" i="28"/>
  <c r="O324" i="28" s="1"/>
  <c r="M325" i="28"/>
  <c r="K325" i="28"/>
  <c r="L325" i="28" s="1"/>
  <c r="L323" i="28"/>
  <c r="N323" i="28" s="1"/>
  <c r="J323" i="28"/>
  <c r="Q322" i="28"/>
  <c r="O322" i="28"/>
  <c r="O321" i="28" s="1"/>
  <c r="O320" i="28" s="1"/>
  <c r="O319" i="28" s="1"/>
  <c r="M322" i="28"/>
  <c r="M321" i="28" s="1"/>
  <c r="K322" i="28"/>
  <c r="J322" i="28"/>
  <c r="L322" i="28" s="1"/>
  <c r="Q321" i="28"/>
  <c r="K321" i="28"/>
  <c r="J321" i="28"/>
  <c r="L321" i="28" s="1"/>
  <c r="J318" i="28"/>
  <c r="J317" i="28" s="1"/>
  <c r="Q317" i="28"/>
  <c r="O317" i="28"/>
  <c r="O316" i="28" s="1"/>
  <c r="O315" i="28" s="1"/>
  <c r="O314" i="28" s="1"/>
  <c r="M317" i="28"/>
  <c r="M316" i="28" s="1"/>
  <c r="M315" i="28" s="1"/>
  <c r="M314" i="28" s="1"/>
  <c r="K317" i="28"/>
  <c r="K316" i="28" s="1"/>
  <c r="K315" i="28" s="1"/>
  <c r="K314" i="28" s="1"/>
  <c r="Q316" i="28"/>
  <c r="Q315" i="28" s="1"/>
  <c r="Q314" i="28" s="1"/>
  <c r="J316" i="28"/>
  <c r="J315" i="28" s="1"/>
  <c r="L313" i="28"/>
  <c r="N313" i="28" s="1"/>
  <c r="P313" i="28" s="1"/>
  <c r="Q312" i="28"/>
  <c r="Q311" i="28" s="1"/>
  <c r="O312" i="28"/>
  <c r="M312" i="28"/>
  <c r="M311" i="28" s="1"/>
  <c r="M310" i="28" s="1"/>
  <c r="K312" i="28"/>
  <c r="K311" i="28" s="1"/>
  <c r="K310" i="28" s="1"/>
  <c r="L310" i="28" s="1"/>
  <c r="J312" i="28"/>
  <c r="L312" i="28" s="1"/>
  <c r="O311" i="28"/>
  <c r="O310" i="28" s="1"/>
  <c r="J311" i="28"/>
  <c r="J310" i="28" s="1"/>
  <c r="Q310" i="28"/>
  <c r="J309" i="28"/>
  <c r="J308" i="28" s="1"/>
  <c r="Q308" i="28"/>
  <c r="Q307" i="28" s="1"/>
  <c r="Q304" i="28" s="1"/>
  <c r="Q303" i="28" s="1"/>
  <c r="O308" i="28"/>
  <c r="O307" i="28" s="1"/>
  <c r="M308" i="28"/>
  <c r="M307" i="28" s="1"/>
  <c r="M304" i="28" s="1"/>
  <c r="M303" i="28" s="1"/>
  <c r="K308" i="28"/>
  <c r="K307" i="28" s="1"/>
  <c r="J307" i="28"/>
  <c r="L307" i="28" s="1"/>
  <c r="L306" i="28"/>
  <c r="N306" i="28" s="1"/>
  <c r="Q305" i="28"/>
  <c r="O305" i="28"/>
  <c r="M305" i="28"/>
  <c r="K305" i="28"/>
  <c r="L305" i="28" s="1"/>
  <c r="J305" i="28"/>
  <c r="J301" i="28"/>
  <c r="L301" i="28" s="1"/>
  <c r="N301" i="28" s="1"/>
  <c r="Q300" i="28"/>
  <c r="O300" i="28"/>
  <c r="O299" i="28" s="1"/>
  <c r="O298" i="28" s="1"/>
  <c r="M300" i="28"/>
  <c r="M299" i="28" s="1"/>
  <c r="M298" i="28" s="1"/>
  <c r="K300" i="28"/>
  <c r="K299" i="28" s="1"/>
  <c r="K298" i="28" s="1"/>
  <c r="Q299" i="28"/>
  <c r="Q298" i="28" s="1"/>
  <c r="N297" i="28"/>
  <c r="N296" i="28" s="1"/>
  <c r="N295" i="28" s="1"/>
  <c r="L297" i="28"/>
  <c r="Q296" i="28"/>
  <c r="O296" i="28"/>
  <c r="O295" i="28" s="1"/>
  <c r="M296" i="28"/>
  <c r="M295" i="28" s="1"/>
  <c r="K296" i="28"/>
  <c r="K295" i="28" s="1"/>
  <c r="J296" i="28"/>
  <c r="Q295" i="28"/>
  <c r="L295" i="28"/>
  <c r="J295" i="28"/>
  <c r="Q294" i="28"/>
  <c r="Q293" i="28" s="1"/>
  <c r="M294" i="28"/>
  <c r="M293" i="28" s="1"/>
  <c r="L294" i="28"/>
  <c r="N294" i="28" s="1"/>
  <c r="O293" i="28"/>
  <c r="L293" i="28"/>
  <c r="J292" i="28"/>
  <c r="L292" i="28" s="1"/>
  <c r="N292" i="28" s="1"/>
  <c r="N291" i="28"/>
  <c r="P291" i="28" s="1"/>
  <c r="R291" i="28" s="1"/>
  <c r="M291" i="28"/>
  <c r="K291" i="28"/>
  <c r="L291" i="28" s="1"/>
  <c r="Q290" i="28"/>
  <c r="O290" i="28"/>
  <c r="O289" i="28" s="1"/>
  <c r="M290" i="28"/>
  <c r="K290" i="28"/>
  <c r="K289" i="28" s="1"/>
  <c r="J290" i="28"/>
  <c r="L290" i="28" s="1"/>
  <c r="L289" i="28" s="1"/>
  <c r="K288" i="28"/>
  <c r="L288" i="28" s="1"/>
  <c r="N288" i="28" s="1"/>
  <c r="Q287" i="28"/>
  <c r="O287" i="28"/>
  <c r="O284" i="28" s="1"/>
  <c r="M287" i="28"/>
  <c r="K287" i="28"/>
  <c r="J287" i="28"/>
  <c r="L287" i="28" s="1"/>
  <c r="L286" i="28"/>
  <c r="N286" i="28" s="1"/>
  <c r="P286" i="28" s="1"/>
  <c r="Q285" i="28"/>
  <c r="Q284" i="28" s="1"/>
  <c r="O285" i="28"/>
  <c r="M285" i="28"/>
  <c r="K285" i="28"/>
  <c r="K284" i="28" s="1"/>
  <c r="J285" i="28"/>
  <c r="J284" i="28"/>
  <c r="L283" i="28"/>
  <c r="N283" i="28" s="1"/>
  <c r="N282" i="28" s="1"/>
  <c r="K283" i="28"/>
  <c r="Q282" i="28"/>
  <c r="O282" i="28"/>
  <c r="M282" i="28"/>
  <c r="K282" i="28"/>
  <c r="J282" i="28"/>
  <c r="L282" i="28" s="1"/>
  <c r="L281" i="28"/>
  <c r="N281" i="28" s="1"/>
  <c r="P281" i="28" s="1"/>
  <c r="Q280" i="28"/>
  <c r="O280" i="28"/>
  <c r="M280" i="28"/>
  <c r="M279" i="28" s="1"/>
  <c r="K280" i="28"/>
  <c r="K279" i="28" s="1"/>
  <c r="J280" i="28"/>
  <c r="J279" i="28"/>
  <c r="L278" i="28"/>
  <c r="N278" i="28" s="1"/>
  <c r="Q277" i="28"/>
  <c r="Q276" i="28" s="1"/>
  <c r="O277" i="28"/>
  <c r="M277" i="28"/>
  <c r="M276" i="28" s="1"/>
  <c r="K277" i="28"/>
  <c r="J277" i="28"/>
  <c r="O276" i="28"/>
  <c r="K276" i="28"/>
  <c r="J276" i="28"/>
  <c r="L273" i="28"/>
  <c r="N273" i="28" s="1"/>
  <c r="Q272" i="28"/>
  <c r="Q271" i="28" s="1"/>
  <c r="Q270" i="28" s="1"/>
  <c r="O272" i="28"/>
  <c r="O271" i="28" s="1"/>
  <c r="O270" i="28" s="1"/>
  <c r="M272" i="28"/>
  <c r="K272" i="28"/>
  <c r="J272" i="28"/>
  <c r="M271" i="28"/>
  <c r="M270" i="28" s="1"/>
  <c r="J271" i="28"/>
  <c r="J270" i="28" s="1"/>
  <c r="R269" i="28"/>
  <c r="R268" i="28" s="1"/>
  <c r="R267" i="28" s="1"/>
  <c r="R260" i="28" s="1"/>
  <c r="L269" i="28"/>
  <c r="Q268" i="28"/>
  <c r="Q267" i="28" s="1"/>
  <c r="P268" i="28"/>
  <c r="P267" i="28" s="1"/>
  <c r="L268" i="28"/>
  <c r="L267" i="28"/>
  <c r="R266" i="28"/>
  <c r="R265" i="28" s="1"/>
  <c r="R264" i="28" s="1"/>
  <c r="L266" i="28"/>
  <c r="Q265" i="28"/>
  <c r="P265" i="28"/>
  <c r="L265" i="28"/>
  <c r="Q264" i="28"/>
  <c r="Q260" i="28" s="1"/>
  <c r="P264" i="28"/>
  <c r="L264" i="28"/>
  <c r="R263" i="28"/>
  <c r="L263" i="28"/>
  <c r="R262" i="28"/>
  <c r="Q262" i="28"/>
  <c r="P262" i="28"/>
  <c r="L262" i="28"/>
  <c r="R261" i="28"/>
  <c r="Q261" i="28"/>
  <c r="P261" i="28"/>
  <c r="P260" i="28" s="1"/>
  <c r="L261" i="28"/>
  <c r="L260" i="28"/>
  <c r="N259" i="28"/>
  <c r="L259" i="28"/>
  <c r="Q258" i="28"/>
  <c r="O258" i="28"/>
  <c r="M258" i="28"/>
  <c r="L258" i="28"/>
  <c r="K258" i="28"/>
  <c r="J258" i="28"/>
  <c r="Q257" i="28"/>
  <c r="O257" i="28"/>
  <c r="M257" i="28"/>
  <c r="M250" i="28" s="1"/>
  <c r="K257" i="28"/>
  <c r="K250" i="28" s="1"/>
  <c r="J257" i="28"/>
  <c r="L257" i="28" s="1"/>
  <c r="R256" i="28"/>
  <c r="R255" i="28" s="1"/>
  <c r="R254" i="28" s="1"/>
  <c r="L256" i="28"/>
  <c r="Q255" i="28"/>
  <c r="P255" i="28"/>
  <c r="L255" i="28"/>
  <c r="Q254" i="28"/>
  <c r="P254" i="28"/>
  <c r="L254" i="28"/>
  <c r="L253" i="28"/>
  <c r="R252" i="28"/>
  <c r="Q252" i="28"/>
  <c r="P252" i="28"/>
  <c r="L252" i="28"/>
  <c r="R251" i="28"/>
  <c r="O250" i="28"/>
  <c r="J246" i="28"/>
  <c r="L246" i="28" s="1"/>
  <c r="N246" i="28" s="1"/>
  <c r="Q245" i="28"/>
  <c r="O245" i="28"/>
  <c r="M245" i="28"/>
  <c r="K245" i="28"/>
  <c r="Q244" i="28"/>
  <c r="O244" i="28"/>
  <c r="M244" i="28"/>
  <c r="K244" i="28"/>
  <c r="J243" i="28"/>
  <c r="L243" i="28" s="1"/>
  <c r="N243" i="28" s="1"/>
  <c r="Q242" i="28"/>
  <c r="O242" i="28"/>
  <c r="O241" i="28" s="1"/>
  <c r="M242" i="28"/>
  <c r="M241" i="28" s="1"/>
  <c r="K242" i="28"/>
  <c r="K241" i="28" s="1"/>
  <c r="Q241" i="28"/>
  <c r="J240" i="28"/>
  <c r="J239" i="28" s="1"/>
  <c r="J238" i="28" s="1"/>
  <c r="Q239" i="28"/>
  <c r="Q238" i="28" s="1"/>
  <c r="Q237" i="28" s="1"/>
  <c r="Q236" i="28" s="1"/>
  <c r="O239" i="28"/>
  <c r="O238" i="28" s="1"/>
  <c r="O237" i="28" s="1"/>
  <c r="O236" i="28" s="1"/>
  <c r="M239" i="28"/>
  <c r="M238" i="28" s="1"/>
  <c r="K239" i="28"/>
  <c r="K238" i="28" s="1"/>
  <c r="J232" i="28"/>
  <c r="L232" i="28" s="1"/>
  <c r="N232" i="28" s="1"/>
  <c r="Q231" i="28"/>
  <c r="Q230" i="28" s="1"/>
  <c r="O231" i="28"/>
  <c r="O230" i="28" s="1"/>
  <c r="M231" i="28"/>
  <c r="M230" i="28" s="1"/>
  <c r="K231" i="28"/>
  <c r="K230" i="28" s="1"/>
  <c r="J229" i="28"/>
  <c r="L229" i="28" s="1"/>
  <c r="N229" i="28" s="1"/>
  <c r="Q228" i="28"/>
  <c r="Q227" i="28" s="1"/>
  <c r="O228" i="28"/>
  <c r="O227" i="28" s="1"/>
  <c r="M228" i="28"/>
  <c r="K228" i="28"/>
  <c r="K227" i="28" s="1"/>
  <c r="J228" i="28"/>
  <c r="J227" i="28" s="1"/>
  <c r="M227" i="28"/>
  <c r="J226" i="28"/>
  <c r="J225" i="28" s="1"/>
  <c r="J224" i="28" s="1"/>
  <c r="Q225" i="28"/>
  <c r="Q224" i="28" s="1"/>
  <c r="O225" i="28"/>
  <c r="O224" i="28" s="1"/>
  <c r="M225" i="28"/>
  <c r="K225" i="28"/>
  <c r="K224" i="28" s="1"/>
  <c r="M224" i="28"/>
  <c r="L223" i="28"/>
  <c r="N223" i="28" s="1"/>
  <c r="J223" i="28"/>
  <c r="Q222" i="28"/>
  <c r="O222" i="28"/>
  <c r="O221" i="28" s="1"/>
  <c r="M222" i="28"/>
  <c r="M221" i="28" s="1"/>
  <c r="K222" i="28"/>
  <c r="J222" i="28"/>
  <c r="L222" i="28" s="1"/>
  <c r="Q221" i="28"/>
  <c r="K221" i="28"/>
  <c r="J221" i="28"/>
  <c r="L221" i="28" s="1"/>
  <c r="J220" i="28"/>
  <c r="L220" i="28" s="1"/>
  <c r="N220" i="28" s="1"/>
  <c r="Q219" i="28"/>
  <c r="Q218" i="28" s="1"/>
  <c r="O219" i="28"/>
  <c r="O218" i="28" s="1"/>
  <c r="M219" i="28"/>
  <c r="M218" i="28" s="1"/>
  <c r="K219" i="28"/>
  <c r="K218" i="28" s="1"/>
  <c r="L217" i="28"/>
  <c r="N217" i="28" s="1"/>
  <c r="N216" i="28" s="1"/>
  <c r="N215" i="28" s="1"/>
  <c r="J217" i="28"/>
  <c r="J216" i="28" s="1"/>
  <c r="J215" i="28" s="1"/>
  <c r="Q216" i="28"/>
  <c r="O216" i="28"/>
  <c r="M216" i="28"/>
  <c r="M215" i="28" s="1"/>
  <c r="L216" i="28"/>
  <c r="K216" i="28"/>
  <c r="Q215" i="28"/>
  <c r="O215" i="28"/>
  <c r="K215" i="28"/>
  <c r="L214" i="28"/>
  <c r="N214" i="28" s="1"/>
  <c r="J214" i="28"/>
  <c r="J213" i="28" s="1"/>
  <c r="J212" i="28" s="1"/>
  <c r="Q213" i="28"/>
  <c r="O213" i="28"/>
  <c r="O212" i="28" s="1"/>
  <c r="M213" i="28"/>
  <c r="M212" i="28" s="1"/>
  <c r="K213" i="28"/>
  <c r="K212" i="28" s="1"/>
  <c r="Q212" i="28"/>
  <c r="L211" i="28"/>
  <c r="N211" i="28" s="1"/>
  <c r="P211" i="28" s="1"/>
  <c r="J211" i="28"/>
  <c r="Q210" i="28"/>
  <c r="O210" i="28"/>
  <c r="M210" i="28"/>
  <c r="M209" i="28" s="1"/>
  <c r="M208" i="28" s="1"/>
  <c r="M207" i="28" s="1"/>
  <c r="K210" i="28"/>
  <c r="J210" i="28"/>
  <c r="L210" i="28" s="1"/>
  <c r="Q209" i="28"/>
  <c r="O209" i="28"/>
  <c r="K209" i="28"/>
  <c r="L205" i="28"/>
  <c r="N205" i="28" s="1"/>
  <c r="Q204" i="28"/>
  <c r="O204" i="28"/>
  <c r="M204" i="28"/>
  <c r="K204" i="28"/>
  <c r="L204" i="28" s="1"/>
  <c r="Q203" i="28"/>
  <c r="O203" i="28"/>
  <c r="M203" i="28"/>
  <c r="L202" i="28"/>
  <c r="N202" i="28" s="1"/>
  <c r="Q201" i="28"/>
  <c r="O201" i="28"/>
  <c r="M201" i="28"/>
  <c r="L201" i="28"/>
  <c r="L200" i="28"/>
  <c r="N200" i="28" s="1"/>
  <c r="L199" i="28"/>
  <c r="N199" i="28" s="1"/>
  <c r="P199" i="28" s="1"/>
  <c r="R199" i="28" s="1"/>
  <c r="Q198" i="28"/>
  <c r="O198" i="28"/>
  <c r="M198" i="28"/>
  <c r="L198" i="28"/>
  <c r="K198" i="28"/>
  <c r="J198" i="28"/>
  <c r="Q197" i="28"/>
  <c r="O197" i="28"/>
  <c r="K197" i="28"/>
  <c r="J197" i="28"/>
  <c r="L196" i="28"/>
  <c r="N196" i="28" s="1"/>
  <c r="P196" i="28" s="1"/>
  <c r="Q195" i="28"/>
  <c r="O195" i="28"/>
  <c r="M195" i="28"/>
  <c r="M194" i="28" s="1"/>
  <c r="L195" i="28"/>
  <c r="K195" i="28"/>
  <c r="J195" i="28"/>
  <c r="Q194" i="28"/>
  <c r="O194" i="28"/>
  <c r="K194" i="28"/>
  <c r="J194" i="28"/>
  <c r="K193" i="28"/>
  <c r="L193" i="28" s="1"/>
  <c r="N193" i="28" s="1"/>
  <c r="Q192" i="28"/>
  <c r="O192" i="28"/>
  <c r="M192" i="28"/>
  <c r="J192" i="28"/>
  <c r="N191" i="28"/>
  <c r="P191" i="28" s="1"/>
  <c r="L191" i="28"/>
  <c r="Q190" i="28"/>
  <c r="O190" i="28"/>
  <c r="O189" i="28" s="1"/>
  <c r="N190" i="28"/>
  <c r="M190" i="28"/>
  <c r="M189" i="28" s="1"/>
  <c r="K190" i="28"/>
  <c r="J190" i="28"/>
  <c r="L190" i="28" s="1"/>
  <c r="Q189" i="28"/>
  <c r="K188" i="28"/>
  <c r="L188" i="28" s="1"/>
  <c r="N188" i="28" s="1"/>
  <c r="Q187" i="28"/>
  <c r="O187" i="28"/>
  <c r="O184" i="28" s="1"/>
  <c r="M187" i="28"/>
  <c r="K187" i="28"/>
  <c r="J187" i="28"/>
  <c r="L187" i="28" s="1"/>
  <c r="L186" i="28"/>
  <c r="N186" i="28" s="1"/>
  <c r="Q185" i="28"/>
  <c r="O185" i="28"/>
  <c r="M185" i="28"/>
  <c r="M184" i="28" s="1"/>
  <c r="K185" i="28"/>
  <c r="K184" i="28" s="1"/>
  <c r="J185" i="28"/>
  <c r="J184" i="28"/>
  <c r="L181" i="28"/>
  <c r="N181" i="28" s="1"/>
  <c r="Q180" i="28"/>
  <c r="O180" i="28"/>
  <c r="M180" i="28"/>
  <c r="K180" i="28"/>
  <c r="J180" i="28"/>
  <c r="L180" i="28" s="1"/>
  <c r="J174" i="28"/>
  <c r="J172" i="28" s="1"/>
  <c r="Q173" i="28"/>
  <c r="O173" i="28"/>
  <c r="M173" i="28"/>
  <c r="K173" i="28"/>
  <c r="Q172" i="28"/>
  <c r="O172" i="28"/>
  <c r="M172" i="28"/>
  <c r="K172" i="28"/>
  <c r="J171" i="28"/>
  <c r="L171" i="28" s="1"/>
  <c r="N171" i="28" s="1"/>
  <c r="Q170" i="28"/>
  <c r="Q169" i="28" s="1"/>
  <c r="Q168" i="28" s="1"/>
  <c r="Q167" i="28" s="1"/>
  <c r="O170" i="28"/>
  <c r="M170" i="28"/>
  <c r="K170" i="28"/>
  <c r="O169" i="28"/>
  <c r="O168" i="28" s="1"/>
  <c r="O167" i="28" s="1"/>
  <c r="M169" i="28"/>
  <c r="M168" i="28" s="1"/>
  <c r="M167" i="28" s="1"/>
  <c r="K169" i="28"/>
  <c r="K168" i="28"/>
  <c r="K167" i="28" s="1"/>
  <c r="L164" i="28"/>
  <c r="N164" i="28" s="1"/>
  <c r="N163" i="28" s="1"/>
  <c r="Q163" i="28"/>
  <c r="O163" i="28"/>
  <c r="M163" i="28"/>
  <c r="K163" i="28"/>
  <c r="L163" i="28" s="1"/>
  <c r="J163" i="28"/>
  <c r="Q162" i="28"/>
  <c r="O162" i="28"/>
  <c r="M162" i="28"/>
  <c r="K162" i="28"/>
  <c r="J162" i="28"/>
  <c r="L162" i="28" s="1"/>
  <c r="L161" i="28"/>
  <c r="N161" i="28" s="1"/>
  <c r="N160" i="28" s="1"/>
  <c r="N159" i="28" s="1"/>
  <c r="N158" i="28" s="1"/>
  <c r="Q160" i="28"/>
  <c r="O160" i="28"/>
  <c r="M160" i="28"/>
  <c r="M159" i="28" s="1"/>
  <c r="M158" i="28" s="1"/>
  <c r="L160" i="28"/>
  <c r="K160" i="28"/>
  <c r="J160" i="28"/>
  <c r="Q159" i="28"/>
  <c r="Q158" i="28" s="1"/>
  <c r="Q157" i="28" s="1"/>
  <c r="O159" i="28"/>
  <c r="O158" i="28" s="1"/>
  <c r="O157" i="28" s="1"/>
  <c r="O151" i="28" s="1"/>
  <c r="O142" i="28" s="1"/>
  <c r="K159" i="28"/>
  <c r="K158" i="28" s="1"/>
  <c r="K157" i="28" s="1"/>
  <c r="K151" i="28" s="1"/>
  <c r="K142" i="28" s="1"/>
  <c r="J159" i="28"/>
  <c r="J158" i="28"/>
  <c r="L156" i="28"/>
  <c r="N156" i="28" s="1"/>
  <c r="N155" i="28" s="1"/>
  <c r="R155" i="28"/>
  <c r="R154" i="28" s="1"/>
  <c r="R153" i="28" s="1"/>
  <c r="R152" i="28" s="1"/>
  <c r="Q155" i="28"/>
  <c r="O155" i="28"/>
  <c r="M155" i="28"/>
  <c r="K155" i="28"/>
  <c r="J155" i="28"/>
  <c r="L155" i="28" s="1"/>
  <c r="Q151" i="28"/>
  <c r="Q142" i="28" s="1"/>
  <c r="L150" i="28"/>
  <c r="N150" i="28" s="1"/>
  <c r="Q149" i="28"/>
  <c r="O149" i="28"/>
  <c r="M149" i="28"/>
  <c r="K149" i="28"/>
  <c r="L149" i="28" s="1"/>
  <c r="J149" i="28"/>
  <c r="L147" i="28"/>
  <c r="N147" i="28" s="1"/>
  <c r="Q146" i="28"/>
  <c r="O146" i="28"/>
  <c r="M146" i="28"/>
  <c r="K146" i="28"/>
  <c r="J146" i="28"/>
  <c r="L146" i="28" s="1"/>
  <c r="L141" i="28"/>
  <c r="N141" i="28" s="1"/>
  <c r="P141" i="28" s="1"/>
  <c r="Q140" i="28"/>
  <c r="Q139" i="28" s="1"/>
  <c r="Q138" i="28" s="1"/>
  <c r="O140" i="28"/>
  <c r="M140" i="28"/>
  <c r="M139" i="28" s="1"/>
  <c r="M138" i="28" s="1"/>
  <c r="K140" i="28"/>
  <c r="K139" i="28" s="1"/>
  <c r="K138" i="28" s="1"/>
  <c r="J140" i="28"/>
  <c r="L140" i="28" s="1"/>
  <c r="O139" i="28"/>
  <c r="O138" i="28"/>
  <c r="J137" i="28"/>
  <c r="J136" i="28" s="1"/>
  <c r="Q136" i="28"/>
  <c r="O136" i="28"/>
  <c r="M136" i="28"/>
  <c r="K136" i="28"/>
  <c r="L136" i="28" s="1"/>
  <c r="J135" i="28"/>
  <c r="J134" i="28" s="1"/>
  <c r="J133" i="28" s="1"/>
  <c r="Q134" i="28"/>
  <c r="O134" i="28"/>
  <c r="M134" i="28"/>
  <c r="M133" i="28" s="1"/>
  <c r="M132" i="28" s="1"/>
  <c r="M131" i="28" s="1"/>
  <c r="M130" i="28" s="1"/>
  <c r="K134" i="28"/>
  <c r="K133" i="28" s="1"/>
  <c r="K132" i="28" s="1"/>
  <c r="K131" i="28" s="1"/>
  <c r="Q133" i="28"/>
  <c r="Q132" i="28" s="1"/>
  <c r="Q131" i="28" s="1"/>
  <c r="Q130" i="28" s="1"/>
  <c r="L129" i="28"/>
  <c r="N129" i="28" s="1"/>
  <c r="Q128" i="28"/>
  <c r="O128" i="28"/>
  <c r="O127" i="28" s="1"/>
  <c r="O126" i="28" s="1"/>
  <c r="O125" i="28" s="1"/>
  <c r="O124" i="28" s="1"/>
  <c r="M128" i="28"/>
  <c r="K128" i="28"/>
  <c r="K127" i="28" s="1"/>
  <c r="J128" i="28"/>
  <c r="J127" i="28" s="1"/>
  <c r="J126" i="28" s="1"/>
  <c r="Q127" i="28"/>
  <c r="Q126" i="28" s="1"/>
  <c r="Q125" i="28" s="1"/>
  <c r="Q124" i="28" s="1"/>
  <c r="M127" i="28"/>
  <c r="M126" i="28" s="1"/>
  <c r="M125" i="28" s="1"/>
  <c r="M124" i="28" s="1"/>
  <c r="L123" i="28"/>
  <c r="N123" i="28" s="1"/>
  <c r="P123" i="28" s="1"/>
  <c r="Q122" i="28"/>
  <c r="Q121" i="28" s="1"/>
  <c r="O122" i="28"/>
  <c r="M122" i="28"/>
  <c r="M121" i="28" s="1"/>
  <c r="K122" i="28"/>
  <c r="K121" i="28" s="1"/>
  <c r="J122" i="28"/>
  <c r="J121" i="28" s="1"/>
  <c r="L121" i="28" s="1"/>
  <c r="O121" i="28"/>
  <c r="L120" i="28"/>
  <c r="N120" i="28" s="1"/>
  <c r="P120" i="28" s="1"/>
  <c r="Q119" i="28"/>
  <c r="Q118" i="28" s="1"/>
  <c r="Q117" i="28" s="1"/>
  <c r="O119" i="28"/>
  <c r="M119" i="28"/>
  <c r="M118" i="28" s="1"/>
  <c r="M117" i="28" s="1"/>
  <c r="K119" i="28"/>
  <c r="K118" i="28" s="1"/>
  <c r="J119" i="28"/>
  <c r="J118" i="28" s="1"/>
  <c r="O118" i="28"/>
  <c r="O117" i="28" s="1"/>
  <c r="R113" i="28"/>
  <c r="R112" i="28" s="1"/>
  <c r="R111" i="28" s="1"/>
  <c r="R110" i="28" s="1"/>
  <c r="L108" i="28"/>
  <c r="N108" i="28" s="1"/>
  <c r="P108" i="28" s="1"/>
  <c r="P107" i="28" s="1"/>
  <c r="P106" i="28" s="1"/>
  <c r="P105" i="28" s="1"/>
  <c r="P104" i="28" s="1"/>
  <c r="Q107" i="28"/>
  <c r="Q106" i="28" s="1"/>
  <c r="Q105" i="28" s="1"/>
  <c r="Q104" i="28" s="1"/>
  <c r="O107" i="28"/>
  <c r="O106" i="28" s="1"/>
  <c r="O105" i="28" s="1"/>
  <c r="O104" i="28" s="1"/>
  <c r="M107" i="28"/>
  <c r="M106" i="28" s="1"/>
  <c r="K107" i="28"/>
  <c r="J107" i="28"/>
  <c r="L107" i="28" s="1"/>
  <c r="K106" i="28"/>
  <c r="K105" i="28" s="1"/>
  <c r="J106" i="28"/>
  <c r="J105" i="28" s="1"/>
  <c r="J104" i="28" s="1"/>
  <c r="M105" i="28"/>
  <c r="M104" i="28" s="1"/>
  <c r="J103" i="28"/>
  <c r="L103" i="28" s="1"/>
  <c r="N103" i="28" s="1"/>
  <c r="P103" i="28" s="1"/>
  <c r="Q102" i="28"/>
  <c r="O102" i="28"/>
  <c r="M102" i="28"/>
  <c r="K102" i="28"/>
  <c r="J102" i="28"/>
  <c r="L102" i="28" s="1"/>
  <c r="J101" i="28"/>
  <c r="L101" i="28" s="1"/>
  <c r="N101" i="28" s="1"/>
  <c r="P101" i="28" s="1"/>
  <c r="R101" i="28" s="1"/>
  <c r="K100" i="28"/>
  <c r="L100" i="28" s="1"/>
  <c r="N100" i="28" s="1"/>
  <c r="Q99" i="28"/>
  <c r="Q98" i="28" s="1"/>
  <c r="Q97" i="28" s="1"/>
  <c r="O99" i="28"/>
  <c r="M99" i="28"/>
  <c r="M98" i="28" s="1"/>
  <c r="M97" i="28" s="1"/>
  <c r="M96" i="28" s="1"/>
  <c r="M95" i="28" s="1"/>
  <c r="K99" i="28"/>
  <c r="K98" i="28" s="1"/>
  <c r="J99" i="28"/>
  <c r="J98" i="28" s="1"/>
  <c r="K97" i="28"/>
  <c r="L94" i="28"/>
  <c r="N94" i="28" s="1"/>
  <c r="P94" i="28" s="1"/>
  <c r="Q93" i="28"/>
  <c r="Q92" i="28" s="1"/>
  <c r="Q91" i="28" s="1"/>
  <c r="Q90" i="28" s="1"/>
  <c r="Q89" i="28" s="1"/>
  <c r="Q88" i="28" s="1"/>
  <c r="O93" i="28"/>
  <c r="M93" i="28"/>
  <c r="M92" i="28" s="1"/>
  <c r="M91" i="28" s="1"/>
  <c r="M90" i="28" s="1"/>
  <c r="M89" i="28" s="1"/>
  <c r="M88" i="28" s="1"/>
  <c r="L93" i="28"/>
  <c r="K93" i="28"/>
  <c r="K92" i="28" s="1"/>
  <c r="J93" i="28"/>
  <c r="J92" i="28" s="1"/>
  <c r="O92" i="28"/>
  <c r="O91" i="28" s="1"/>
  <c r="O90" i="28" s="1"/>
  <c r="O89" i="28" s="1"/>
  <c r="O88" i="28" s="1"/>
  <c r="J91" i="28"/>
  <c r="J90" i="28" s="1"/>
  <c r="L87" i="28"/>
  <c r="N87" i="28" s="1"/>
  <c r="Q86" i="28"/>
  <c r="O86" i="28"/>
  <c r="O85" i="28" s="1"/>
  <c r="M86" i="28"/>
  <c r="K86" i="28"/>
  <c r="K85" i="28" s="1"/>
  <c r="L85" i="28" s="1"/>
  <c r="J86" i="28"/>
  <c r="J85" i="28" s="1"/>
  <c r="Q85" i="28"/>
  <c r="M85" i="28"/>
  <c r="J84" i="28"/>
  <c r="J83" i="28" s="1"/>
  <c r="J82" i="28" s="1"/>
  <c r="Q83" i="28"/>
  <c r="O83" i="28"/>
  <c r="O82" i="28" s="1"/>
  <c r="M83" i="28"/>
  <c r="K83" i="28"/>
  <c r="K82" i="28" s="1"/>
  <c r="Q82" i="28"/>
  <c r="M82" i="28"/>
  <c r="L81" i="28"/>
  <c r="N81" i="28" s="1"/>
  <c r="Q80" i="28"/>
  <c r="Q79" i="28" s="1"/>
  <c r="O80" i="28"/>
  <c r="O79" i="28" s="1"/>
  <c r="M80" i="28"/>
  <c r="M79" i="28" s="1"/>
  <c r="K80" i="28"/>
  <c r="K79" i="28" s="1"/>
  <c r="J80" i="28"/>
  <c r="J79" i="28"/>
  <c r="L79" i="28" s="1"/>
  <c r="J78" i="28"/>
  <c r="L78" i="28" s="1"/>
  <c r="N78" i="28" s="1"/>
  <c r="Q77" i="28"/>
  <c r="O77" i="28"/>
  <c r="M77" i="28"/>
  <c r="K77" i="28"/>
  <c r="K74" i="28" s="1"/>
  <c r="K73" i="28" s="1"/>
  <c r="K72" i="28" s="1"/>
  <c r="J77" i="28"/>
  <c r="L77" i="28" s="1"/>
  <c r="J76" i="28"/>
  <c r="L76" i="28" s="1"/>
  <c r="N76" i="28" s="1"/>
  <c r="Q75" i="28"/>
  <c r="O75" i="28"/>
  <c r="M75" i="28"/>
  <c r="K75" i="28"/>
  <c r="J75" i="28"/>
  <c r="L75" i="28" s="1"/>
  <c r="O74" i="28"/>
  <c r="O73" i="28" s="1"/>
  <c r="O72" i="28" s="1"/>
  <c r="M74" i="28"/>
  <c r="L71" i="28"/>
  <c r="N71" i="28" s="1"/>
  <c r="Q70" i="28"/>
  <c r="Q69" i="28" s="1"/>
  <c r="O70" i="28"/>
  <c r="M70" i="28"/>
  <c r="M69" i="28" s="1"/>
  <c r="L70" i="28"/>
  <c r="K70" i="28"/>
  <c r="J70" i="28"/>
  <c r="J69" i="28" s="1"/>
  <c r="L69" i="28" s="1"/>
  <c r="O69" i="28"/>
  <c r="K69" i="28"/>
  <c r="R66" i="28"/>
  <c r="L65" i="28"/>
  <c r="N65" i="28" s="1"/>
  <c r="P65" i="28" s="1"/>
  <c r="Q64" i="28"/>
  <c r="O64" i="28"/>
  <c r="O63" i="28" s="1"/>
  <c r="M64" i="28"/>
  <c r="L64" i="28"/>
  <c r="K64" i="28"/>
  <c r="K63" i="28" s="1"/>
  <c r="J64" i="28"/>
  <c r="J63" i="28" s="1"/>
  <c r="Q63" i="28"/>
  <c r="M63" i="28"/>
  <c r="M62" i="28" s="1"/>
  <c r="L60" i="28"/>
  <c r="N60" i="28" s="1"/>
  <c r="Q59" i="28"/>
  <c r="Q58" i="28" s="1"/>
  <c r="Q57" i="28" s="1"/>
  <c r="Q56" i="28" s="1"/>
  <c r="O59" i="28"/>
  <c r="M59" i="28"/>
  <c r="M58" i="28" s="1"/>
  <c r="M57" i="28" s="1"/>
  <c r="M56" i="28" s="1"/>
  <c r="K59" i="28"/>
  <c r="K58" i="28" s="1"/>
  <c r="K57" i="28" s="1"/>
  <c r="K56" i="28" s="1"/>
  <c r="J59" i="28"/>
  <c r="J58" i="28" s="1"/>
  <c r="O58" i="28"/>
  <c r="O57" i="28" s="1"/>
  <c r="O56" i="28" s="1"/>
  <c r="L55" i="28"/>
  <c r="N55" i="28" s="1"/>
  <c r="P55" i="28" s="1"/>
  <c r="Q54" i="28"/>
  <c r="O54" i="28"/>
  <c r="O53" i="28" s="1"/>
  <c r="O52" i="28" s="1"/>
  <c r="O51" i="28" s="1"/>
  <c r="M54" i="28"/>
  <c r="L54" i="28"/>
  <c r="K54" i="28"/>
  <c r="K53" i="28" s="1"/>
  <c r="J54" i="28"/>
  <c r="J53" i="28" s="1"/>
  <c r="J52" i="28" s="1"/>
  <c r="J51" i="28" s="1"/>
  <c r="Q53" i="28"/>
  <c r="Q52" i="28" s="1"/>
  <c r="Q51" i="28" s="1"/>
  <c r="M53" i="28"/>
  <c r="M52" i="28" s="1"/>
  <c r="M51" i="28" s="1"/>
  <c r="K50" i="28"/>
  <c r="K49" i="28" s="1"/>
  <c r="K48" i="28" s="1"/>
  <c r="J50" i="28"/>
  <c r="L50" i="28" s="1"/>
  <c r="N50" i="28" s="1"/>
  <c r="Q49" i="28"/>
  <c r="O49" i="28"/>
  <c r="O48" i="28" s="1"/>
  <c r="M49" i="28"/>
  <c r="M48" i="28" s="1"/>
  <c r="Q48" i="28"/>
  <c r="L47" i="28"/>
  <c r="N47" i="28" s="1"/>
  <c r="R46" i="28"/>
  <c r="L46" i="28"/>
  <c r="N46" i="28" s="1"/>
  <c r="P46" i="28" s="1"/>
  <c r="Q45" i="28"/>
  <c r="O45" i="28"/>
  <c r="M45" i="28"/>
  <c r="K45" i="28"/>
  <c r="J45" i="28"/>
  <c r="L45" i="28" s="1"/>
  <c r="N44" i="28"/>
  <c r="N43" i="28" s="1"/>
  <c r="L44" i="28"/>
  <c r="Q43" i="28"/>
  <c r="O43" i="28"/>
  <c r="O40" i="28" s="1"/>
  <c r="O39" i="28" s="1"/>
  <c r="O38" i="28" s="1"/>
  <c r="M43" i="28"/>
  <c r="K43" i="28"/>
  <c r="J43" i="28"/>
  <c r="L43" i="28" s="1"/>
  <c r="K42" i="28"/>
  <c r="J42" i="28"/>
  <c r="L42" i="28" s="1"/>
  <c r="N42" i="28" s="1"/>
  <c r="P42" i="28" s="1"/>
  <c r="Q41" i="28"/>
  <c r="O41" i="28"/>
  <c r="M41" i="28"/>
  <c r="K41" i="28"/>
  <c r="K40" i="28" s="1"/>
  <c r="K39" i="28" s="1"/>
  <c r="J41" i="28"/>
  <c r="L41" i="28" s="1"/>
  <c r="L37" i="28"/>
  <c r="N37" i="28" s="1"/>
  <c r="Q36" i="28"/>
  <c r="Q35" i="28" s="1"/>
  <c r="O36" i="28"/>
  <c r="O35" i="28" s="1"/>
  <c r="M36" i="28"/>
  <c r="K36" i="28"/>
  <c r="K35" i="28" s="1"/>
  <c r="J36" i="28"/>
  <c r="L36" i="28" s="1"/>
  <c r="M35" i="28"/>
  <c r="M31" i="28" s="1"/>
  <c r="M30" i="28" s="1"/>
  <c r="L34" i="28"/>
  <c r="N34" i="28" s="1"/>
  <c r="Q33" i="28"/>
  <c r="O33" i="28"/>
  <c r="O32" i="28" s="1"/>
  <c r="M33" i="28"/>
  <c r="K33" i="28"/>
  <c r="K32" i="28" s="1"/>
  <c r="J33" i="28"/>
  <c r="J32" i="28" s="1"/>
  <c r="Q32" i="28"/>
  <c r="Q31" i="28" s="1"/>
  <c r="Q30" i="28" s="1"/>
  <c r="M32" i="28"/>
  <c r="K29" i="28"/>
  <c r="K28" i="28" s="1"/>
  <c r="K27" i="28" s="1"/>
  <c r="J29" i="28"/>
  <c r="Q28" i="28"/>
  <c r="O28" i="28"/>
  <c r="O27" i="28" s="1"/>
  <c r="M28" i="28"/>
  <c r="M27" i="28" s="1"/>
  <c r="Q27" i="28"/>
  <c r="L26" i="28"/>
  <c r="N26" i="28" s="1"/>
  <c r="P26" i="28" s="1"/>
  <c r="R26" i="28" s="1"/>
  <c r="L25" i="28"/>
  <c r="N25" i="28" s="1"/>
  <c r="P25" i="28" s="1"/>
  <c r="Q24" i="28"/>
  <c r="O24" i="28"/>
  <c r="M24" i="28"/>
  <c r="K24" i="28"/>
  <c r="J24" i="28"/>
  <c r="L24" i="28" s="1"/>
  <c r="J23" i="28"/>
  <c r="L23" i="28" s="1"/>
  <c r="N23" i="28" s="1"/>
  <c r="Q22" i="28"/>
  <c r="O22" i="28"/>
  <c r="M22" i="28"/>
  <c r="M19" i="28" s="1"/>
  <c r="K22" i="28"/>
  <c r="J22" i="28"/>
  <c r="L22" i="28" s="1"/>
  <c r="K21" i="28"/>
  <c r="J21" i="28"/>
  <c r="L21" i="28" s="1"/>
  <c r="N21" i="28" s="1"/>
  <c r="Q20" i="28"/>
  <c r="O20" i="28"/>
  <c r="O19" i="28" s="1"/>
  <c r="M20" i="28"/>
  <c r="K20" i="28"/>
  <c r="K19" i="28" s="1"/>
  <c r="L16" i="28"/>
  <c r="N16" i="28" s="1"/>
  <c r="P16" i="28" s="1"/>
  <c r="R16" i="28" s="1"/>
  <c r="L15" i="28"/>
  <c r="N15" i="28" s="1"/>
  <c r="Q14" i="28"/>
  <c r="O14" i="28"/>
  <c r="M14" i="28"/>
  <c r="K14" i="28"/>
  <c r="L14" i="28" s="1"/>
  <c r="J14" i="28"/>
  <c r="J13" i="28"/>
  <c r="L13" i="28" s="1"/>
  <c r="N13" i="28" s="1"/>
  <c r="Q12" i="28"/>
  <c r="Q9" i="28" s="1"/>
  <c r="Q8" i="28" s="1"/>
  <c r="Q7" i="28" s="1"/>
  <c r="O12" i="28"/>
  <c r="M12" i="28"/>
  <c r="K12" i="28"/>
  <c r="J12" i="28"/>
  <c r="L12" i="28" s="1"/>
  <c r="J11" i="28"/>
  <c r="L11" i="28" s="1"/>
  <c r="Q10" i="28"/>
  <c r="O10" i="28"/>
  <c r="M10" i="28"/>
  <c r="M9" i="28" s="1"/>
  <c r="M8" i="28" s="1"/>
  <c r="M7" i="28" s="1"/>
  <c r="K10" i="28"/>
  <c r="K9" i="28" s="1"/>
  <c r="K8" i="28" s="1"/>
  <c r="K7" i="28" s="1"/>
  <c r="E127" i="4"/>
  <c r="G127" i="4" s="1"/>
  <c r="H126" i="4"/>
  <c r="F126" i="4"/>
  <c r="F125" i="4" s="1"/>
  <c r="D126" i="4"/>
  <c r="C126" i="4"/>
  <c r="C125" i="4" s="1"/>
  <c r="H125" i="4"/>
  <c r="D125" i="4"/>
  <c r="E124" i="4"/>
  <c r="G124" i="4" s="1"/>
  <c r="H123" i="4"/>
  <c r="F123" i="4"/>
  <c r="F122" i="4" s="1"/>
  <c r="D123" i="4"/>
  <c r="C123" i="4"/>
  <c r="C122" i="4" s="1"/>
  <c r="H122" i="4"/>
  <c r="D122" i="4"/>
  <c r="I121" i="4"/>
  <c r="I120" i="4" s="1"/>
  <c r="G121" i="4"/>
  <c r="H120" i="4"/>
  <c r="G120" i="4"/>
  <c r="F120" i="4"/>
  <c r="E120" i="4"/>
  <c r="D120" i="4"/>
  <c r="C120" i="4"/>
  <c r="E119" i="4"/>
  <c r="G119" i="4" s="1"/>
  <c r="H118" i="4"/>
  <c r="F118" i="4"/>
  <c r="D118" i="4"/>
  <c r="C118" i="4"/>
  <c r="E117" i="4"/>
  <c r="G117" i="4" s="1"/>
  <c r="H116" i="4"/>
  <c r="F116" i="4"/>
  <c r="D116" i="4"/>
  <c r="C116" i="4"/>
  <c r="E115" i="4"/>
  <c r="G115" i="4" s="1"/>
  <c r="H114" i="4"/>
  <c r="F114" i="4"/>
  <c r="E114" i="4"/>
  <c r="D114" i="4"/>
  <c r="C114" i="4"/>
  <c r="G113" i="4"/>
  <c r="I113" i="4" s="1"/>
  <c r="E113" i="4"/>
  <c r="E112" i="4"/>
  <c r="G112" i="4" s="1"/>
  <c r="I112" i="4" s="1"/>
  <c r="G111" i="4"/>
  <c r="I111" i="4" s="1"/>
  <c r="E111" i="4"/>
  <c r="E110" i="4"/>
  <c r="G110" i="4" s="1"/>
  <c r="I110" i="4" s="1"/>
  <c r="E109" i="4"/>
  <c r="G109" i="4" s="1"/>
  <c r="I109" i="4" s="1"/>
  <c r="E108" i="4"/>
  <c r="G108" i="4" s="1"/>
  <c r="I108" i="4" s="1"/>
  <c r="E107" i="4"/>
  <c r="G107" i="4" s="1"/>
  <c r="I107" i="4" s="1"/>
  <c r="E106" i="4"/>
  <c r="G106" i="4" s="1"/>
  <c r="I106" i="4" s="1"/>
  <c r="G105" i="4"/>
  <c r="I105" i="4" s="1"/>
  <c r="E105" i="4"/>
  <c r="E104" i="4"/>
  <c r="G104" i="4" s="1"/>
  <c r="I104" i="4" s="1"/>
  <c r="E103" i="4"/>
  <c r="G103" i="4" s="1"/>
  <c r="I103" i="4" s="1"/>
  <c r="E102" i="4"/>
  <c r="G102" i="4" s="1"/>
  <c r="I102" i="4" s="1"/>
  <c r="E101" i="4"/>
  <c r="G101" i="4" s="1"/>
  <c r="H100" i="4"/>
  <c r="H99" i="4" s="1"/>
  <c r="F100" i="4"/>
  <c r="F99" i="4" s="1"/>
  <c r="D100" i="4"/>
  <c r="D99" i="4" s="1"/>
  <c r="C100" i="4"/>
  <c r="C99" i="4"/>
  <c r="G98" i="4"/>
  <c r="G97" i="4" s="1"/>
  <c r="E98" i="4"/>
  <c r="H97" i="4"/>
  <c r="F97" i="4"/>
  <c r="E97" i="4"/>
  <c r="D97" i="4"/>
  <c r="C97" i="4"/>
  <c r="E96" i="4"/>
  <c r="G96" i="4" s="1"/>
  <c r="H95" i="4"/>
  <c r="F95" i="4"/>
  <c r="D95" i="4"/>
  <c r="C95" i="4"/>
  <c r="E94" i="4"/>
  <c r="H93" i="4"/>
  <c r="F93" i="4"/>
  <c r="D93" i="4"/>
  <c r="C93" i="4"/>
  <c r="E91" i="4"/>
  <c r="G91" i="4" s="1"/>
  <c r="I89" i="4"/>
  <c r="H88" i="4"/>
  <c r="H87" i="4" s="1"/>
  <c r="F88" i="4"/>
  <c r="E88" i="4"/>
  <c r="D88" i="4"/>
  <c r="D87" i="4" s="1"/>
  <c r="C88" i="4"/>
  <c r="C87" i="4" s="1"/>
  <c r="F87" i="4"/>
  <c r="E87" i="4"/>
  <c r="I85" i="4"/>
  <c r="E82" i="4"/>
  <c r="G82" i="4" s="1"/>
  <c r="I82" i="4" s="1"/>
  <c r="E81" i="4"/>
  <c r="G81" i="4" s="1"/>
  <c r="I81" i="4" s="1"/>
  <c r="E80" i="4"/>
  <c r="G80" i="4" s="1"/>
  <c r="I80" i="4" s="1"/>
  <c r="E78" i="4"/>
  <c r="H77" i="4"/>
  <c r="H76" i="4" s="1"/>
  <c r="H75" i="4" s="1"/>
  <c r="F77" i="4"/>
  <c r="F76" i="4" s="1"/>
  <c r="D77" i="4"/>
  <c r="D76" i="4" s="1"/>
  <c r="D75" i="4" s="1"/>
  <c r="C76" i="4"/>
  <c r="E74" i="4"/>
  <c r="H73" i="4"/>
  <c r="F73" i="4"/>
  <c r="D73" i="4"/>
  <c r="C73" i="4"/>
  <c r="E72" i="4"/>
  <c r="G72" i="4" s="1"/>
  <c r="I72" i="4" s="1"/>
  <c r="H71" i="4"/>
  <c r="H70" i="4" s="1"/>
  <c r="G71" i="4"/>
  <c r="F71" i="4"/>
  <c r="E71" i="4"/>
  <c r="D71" i="4"/>
  <c r="D70" i="4" s="1"/>
  <c r="C71" i="4"/>
  <c r="C70" i="4" s="1"/>
  <c r="E67" i="4"/>
  <c r="G67" i="4" s="1"/>
  <c r="H66" i="4"/>
  <c r="F66" i="4"/>
  <c r="E66" i="4"/>
  <c r="D66" i="4"/>
  <c r="C66" i="4"/>
  <c r="E65" i="4"/>
  <c r="G65" i="4" s="1"/>
  <c r="I65" i="4" s="1"/>
  <c r="G64" i="4"/>
  <c r="I64" i="4" s="1"/>
  <c r="E64" i="4"/>
  <c r="H63" i="4"/>
  <c r="F63" i="4"/>
  <c r="F58" i="4" s="1"/>
  <c r="E63" i="4"/>
  <c r="D63" i="4"/>
  <c r="C63" i="4"/>
  <c r="C58" i="4" s="1"/>
  <c r="G62" i="4"/>
  <c r="I62" i="4" s="1"/>
  <c r="E62" i="4"/>
  <c r="E61" i="4"/>
  <c r="G61" i="4" s="1"/>
  <c r="I61" i="4" s="1"/>
  <c r="E60" i="4"/>
  <c r="G60" i="4" s="1"/>
  <c r="H59" i="4"/>
  <c r="H58" i="4" s="1"/>
  <c r="F59" i="4"/>
  <c r="D59" i="4"/>
  <c r="D58" i="4" s="1"/>
  <c r="C59" i="4"/>
  <c r="E57" i="4"/>
  <c r="G57" i="4" s="1"/>
  <c r="H56" i="4"/>
  <c r="H55" i="4" s="1"/>
  <c r="H54" i="4" s="1"/>
  <c r="F56" i="4"/>
  <c r="F55" i="4" s="1"/>
  <c r="F54" i="4" s="1"/>
  <c r="D56" i="4"/>
  <c r="D55" i="4" s="1"/>
  <c r="D54" i="4" s="1"/>
  <c r="C56" i="4"/>
  <c r="C55" i="4" s="1"/>
  <c r="C54" i="4" s="1"/>
  <c r="I53" i="4"/>
  <c r="G53" i="4"/>
  <c r="E53" i="4"/>
  <c r="H52" i="4"/>
  <c r="H51" i="4" s="1"/>
  <c r="G52" i="4"/>
  <c r="G51" i="4" s="1"/>
  <c r="F52" i="4"/>
  <c r="F51" i="4" s="1"/>
  <c r="E52" i="4"/>
  <c r="E51" i="4" s="1"/>
  <c r="D52" i="4"/>
  <c r="D51" i="4" s="1"/>
  <c r="C52" i="4"/>
  <c r="C51" i="4" s="1"/>
  <c r="G50" i="4"/>
  <c r="I50" i="4" s="1"/>
  <c r="E50" i="4"/>
  <c r="E49" i="4"/>
  <c r="G49" i="4" s="1"/>
  <c r="I49" i="4" s="1"/>
  <c r="E48" i="4"/>
  <c r="G48" i="4" s="1"/>
  <c r="I48" i="4" s="1"/>
  <c r="E47" i="4"/>
  <c r="G47" i="4" s="1"/>
  <c r="I47" i="4" s="1"/>
  <c r="H46" i="4"/>
  <c r="F46" i="4"/>
  <c r="F45" i="4" s="1"/>
  <c r="D46" i="4"/>
  <c r="C46" i="4"/>
  <c r="C45" i="4" s="1"/>
  <c r="H45" i="4"/>
  <c r="D45" i="4"/>
  <c r="E44" i="4"/>
  <c r="G44" i="4" s="1"/>
  <c r="H43" i="4"/>
  <c r="H42" i="4" s="1"/>
  <c r="F43" i="4"/>
  <c r="D43" i="4"/>
  <c r="D42" i="4" s="1"/>
  <c r="C43" i="4"/>
  <c r="C42" i="4" s="1"/>
  <c r="F42" i="4"/>
  <c r="E41" i="4"/>
  <c r="E40" i="4" s="1"/>
  <c r="H40" i="4"/>
  <c r="F40" i="4"/>
  <c r="D40" i="4"/>
  <c r="C40" i="4"/>
  <c r="E39" i="4"/>
  <c r="H38" i="4"/>
  <c r="F38" i="4"/>
  <c r="F37" i="4" s="1"/>
  <c r="F36" i="4" s="1"/>
  <c r="D38" i="4"/>
  <c r="C38" i="4"/>
  <c r="H37" i="4"/>
  <c r="D37" i="4"/>
  <c r="D36" i="4" s="1"/>
  <c r="C37" i="4"/>
  <c r="E35" i="4"/>
  <c r="E34" i="4" s="1"/>
  <c r="E33" i="4" s="1"/>
  <c r="H34" i="4"/>
  <c r="H33" i="4" s="1"/>
  <c r="F34" i="4"/>
  <c r="D34" i="4"/>
  <c r="C34" i="4"/>
  <c r="F33" i="4"/>
  <c r="D33" i="4"/>
  <c r="C33" i="4"/>
  <c r="E32" i="4"/>
  <c r="G32" i="4" s="1"/>
  <c r="I32" i="4" s="1"/>
  <c r="H31" i="4"/>
  <c r="F31" i="4"/>
  <c r="D31" i="4"/>
  <c r="E31" i="4" s="1"/>
  <c r="G31" i="4" s="1"/>
  <c r="I31" i="4" s="1"/>
  <c r="E29" i="4"/>
  <c r="G29" i="4" s="1"/>
  <c r="H28" i="4"/>
  <c r="F28" i="4"/>
  <c r="D28" i="4"/>
  <c r="C28" i="4"/>
  <c r="E27" i="4"/>
  <c r="G27" i="4" s="1"/>
  <c r="I27" i="4" s="1"/>
  <c r="E26" i="4"/>
  <c r="G26" i="4" s="1"/>
  <c r="H25" i="4"/>
  <c r="F25" i="4"/>
  <c r="D25" i="4"/>
  <c r="C25" i="4"/>
  <c r="E24" i="4"/>
  <c r="G24" i="4" s="1"/>
  <c r="I24" i="4" s="1"/>
  <c r="G23" i="4"/>
  <c r="I23" i="4" s="1"/>
  <c r="E23" i="4"/>
  <c r="H22" i="4"/>
  <c r="F22" i="4"/>
  <c r="E22" i="4"/>
  <c r="D22" i="4"/>
  <c r="C22" i="4"/>
  <c r="E21" i="4"/>
  <c r="G21" i="4" s="1"/>
  <c r="I21" i="4" s="1"/>
  <c r="E20" i="4"/>
  <c r="G20" i="4" s="1"/>
  <c r="H19" i="4"/>
  <c r="F19" i="4"/>
  <c r="D19" i="4"/>
  <c r="D15" i="4" s="1"/>
  <c r="D14" i="4" s="1"/>
  <c r="C19" i="4"/>
  <c r="G18" i="4"/>
  <c r="I18" i="4" s="1"/>
  <c r="E18" i="4"/>
  <c r="E17" i="4"/>
  <c r="G17" i="4" s="1"/>
  <c r="H16" i="4"/>
  <c r="F16" i="4"/>
  <c r="D16" i="4"/>
  <c r="C16" i="4"/>
  <c r="H15" i="4"/>
  <c r="H14" i="4" s="1"/>
  <c r="E13" i="4"/>
  <c r="G13" i="4" s="1"/>
  <c r="I13" i="4" s="1"/>
  <c r="E12" i="4"/>
  <c r="G12" i="4" s="1"/>
  <c r="I12" i="4" s="1"/>
  <c r="E11" i="4"/>
  <c r="G11" i="4" s="1"/>
  <c r="I11" i="4" s="1"/>
  <c r="E10" i="4"/>
  <c r="G10" i="4" s="1"/>
  <c r="H9" i="4"/>
  <c r="F9" i="4"/>
  <c r="F8" i="4" s="1"/>
  <c r="D9" i="4"/>
  <c r="D8" i="4" s="1"/>
  <c r="C9" i="4"/>
  <c r="H8" i="4"/>
  <c r="C8" i="4"/>
  <c r="N14" i="29" l="1"/>
  <c r="L13" i="29"/>
  <c r="Q22" i="29"/>
  <c r="Q21" i="29" s="1"/>
  <c r="M34" i="29"/>
  <c r="P127" i="29"/>
  <c r="N125" i="29"/>
  <c r="N124" i="29" s="1"/>
  <c r="L134" i="29"/>
  <c r="L133" i="29" s="1"/>
  <c r="N135" i="29"/>
  <c r="P135" i="29" s="1"/>
  <c r="R135" i="29" s="1"/>
  <c r="P240" i="29"/>
  <c r="N239" i="29"/>
  <c r="P245" i="29"/>
  <c r="N244" i="29"/>
  <c r="N262" i="29"/>
  <c r="L261" i="29"/>
  <c r="L260" i="29" s="1"/>
  <c r="P100" i="29"/>
  <c r="N99" i="29"/>
  <c r="P151" i="29"/>
  <c r="N150" i="29"/>
  <c r="P176" i="29"/>
  <c r="N175" i="29"/>
  <c r="N174" i="29" s="1"/>
  <c r="P215" i="29"/>
  <c r="P214" i="29" s="1"/>
  <c r="P213" i="29" s="1"/>
  <c r="P212" i="29" s="1"/>
  <c r="P211" i="29" s="1"/>
  <c r="P210" i="29" s="1"/>
  <c r="N214" i="29"/>
  <c r="N213" i="29" s="1"/>
  <c r="N212" i="29" s="1"/>
  <c r="N211" i="29" s="1"/>
  <c r="N210" i="29" s="1"/>
  <c r="R229" i="29"/>
  <c r="R228" i="29" s="1"/>
  <c r="R227" i="29" s="1"/>
  <c r="P228" i="29"/>
  <c r="P227" i="29" s="1"/>
  <c r="N268" i="29"/>
  <c r="L267" i="29"/>
  <c r="L266" i="29" s="1"/>
  <c r="Q8" i="29"/>
  <c r="L148" i="29"/>
  <c r="L147" i="29" s="1"/>
  <c r="O197" i="29"/>
  <c r="O196" i="29" s="1"/>
  <c r="L273" i="29"/>
  <c r="L272" i="29" s="1"/>
  <c r="M285" i="29"/>
  <c r="M284" i="29" s="1"/>
  <c r="J292" i="29"/>
  <c r="J344" i="29"/>
  <c r="Q344" i="29"/>
  <c r="R395" i="29"/>
  <c r="R394" i="29" s="1"/>
  <c r="R393" i="29" s="1"/>
  <c r="R392" i="29" s="1"/>
  <c r="P398" i="29"/>
  <c r="Q399" i="29"/>
  <c r="N435" i="29"/>
  <c r="P451" i="29"/>
  <c r="P450" i="29" s="1"/>
  <c r="P449" i="29" s="1"/>
  <c r="P448" i="29" s="1"/>
  <c r="P447" i="29" s="1"/>
  <c r="P446" i="29" s="1"/>
  <c r="M462" i="29"/>
  <c r="M461" i="29" s="1"/>
  <c r="M460" i="29" s="1"/>
  <c r="M428" i="29" s="1"/>
  <c r="K474" i="29"/>
  <c r="M493" i="29"/>
  <c r="M492" i="29" s="1"/>
  <c r="K10" i="29"/>
  <c r="K9" i="29" s="1"/>
  <c r="K8" i="29" s="1"/>
  <c r="J34" i="29"/>
  <c r="L54" i="29"/>
  <c r="M73" i="29"/>
  <c r="N79" i="29"/>
  <c r="M116" i="29"/>
  <c r="M115" i="29" s="1"/>
  <c r="N123" i="29"/>
  <c r="L116" i="29"/>
  <c r="N156" i="29"/>
  <c r="L163" i="29"/>
  <c r="M166" i="29"/>
  <c r="M165" i="29" s="1"/>
  <c r="M164" i="29" s="1"/>
  <c r="N170" i="29"/>
  <c r="L175" i="29"/>
  <c r="L174" i="29" s="1"/>
  <c r="Q197" i="29"/>
  <c r="Q196" i="29" s="1"/>
  <c r="Q181" i="29" s="1"/>
  <c r="P202" i="29"/>
  <c r="P201" i="29" s="1"/>
  <c r="L214" i="29"/>
  <c r="L213" i="29" s="1"/>
  <c r="L212" i="29" s="1"/>
  <c r="L211" i="29" s="1"/>
  <c r="L210" i="29" s="1"/>
  <c r="J238" i="29"/>
  <c r="J237" i="29" s="1"/>
  <c r="J236" i="29" s="1"/>
  <c r="J224" i="29" s="1"/>
  <c r="N242" i="29"/>
  <c r="Q256" i="29"/>
  <c r="Q255" i="29" s="1"/>
  <c r="P338" i="29"/>
  <c r="P337" i="29" s="1"/>
  <c r="P364" i="29"/>
  <c r="P363" i="29" s="1"/>
  <c r="N369" i="29"/>
  <c r="M391" i="29"/>
  <c r="L433" i="29"/>
  <c r="N444" i="29"/>
  <c r="N443" i="29" s="1"/>
  <c r="N442" i="29" s="1"/>
  <c r="N441" i="29" s="1"/>
  <c r="N440" i="29" s="1"/>
  <c r="M10" i="29"/>
  <c r="M9" i="29" s="1"/>
  <c r="M8" i="29" s="1"/>
  <c r="M7" i="29" s="1"/>
  <c r="J13" i="29"/>
  <c r="Q47" i="29"/>
  <c r="Q46" i="29" s="1"/>
  <c r="Q45" i="29" s="1"/>
  <c r="M61" i="29"/>
  <c r="M60" i="29" s="1"/>
  <c r="M59" i="29" s="1"/>
  <c r="M58" i="29" s="1"/>
  <c r="M6" i="29" s="1"/>
  <c r="L73" i="29"/>
  <c r="L119" i="29"/>
  <c r="M181" i="29"/>
  <c r="L188" i="29"/>
  <c r="J267" i="29"/>
  <c r="J266" i="29" s="1"/>
  <c r="L280" i="29"/>
  <c r="Q285" i="29"/>
  <c r="Q284" i="29" s="1"/>
  <c r="L290" i="29"/>
  <c r="L289" i="29" s="1"/>
  <c r="R298" i="29"/>
  <c r="P322" i="29"/>
  <c r="P321" i="29" s="1"/>
  <c r="M320" i="29"/>
  <c r="M319" i="29" s="1"/>
  <c r="M344" i="29"/>
  <c r="K405" i="29"/>
  <c r="K399" i="29" s="1"/>
  <c r="K390" i="29" s="1"/>
  <c r="N451" i="29"/>
  <c r="N450" i="29" s="1"/>
  <c r="N449" i="29" s="1"/>
  <c r="N448" i="29" s="1"/>
  <c r="N447" i="29" s="1"/>
  <c r="N446" i="29" s="1"/>
  <c r="Q463" i="29"/>
  <c r="L463" i="29"/>
  <c r="K47" i="29"/>
  <c r="K46" i="29" s="1"/>
  <c r="K45" i="29" s="1"/>
  <c r="O61" i="29"/>
  <c r="O60" i="29" s="1"/>
  <c r="O59" i="29" s="1"/>
  <c r="O58" i="29" s="1"/>
  <c r="Q73" i="29"/>
  <c r="Q72" i="29" s="1"/>
  <c r="M83" i="29"/>
  <c r="M82" i="29" s="1"/>
  <c r="M81" i="29" s="1"/>
  <c r="M80" i="29" s="1"/>
  <c r="Q115" i="29"/>
  <c r="J116" i="29"/>
  <c r="O128" i="29"/>
  <c r="Q140" i="29"/>
  <c r="Q139" i="29" s="1"/>
  <c r="Q138" i="29" s="1"/>
  <c r="Q137" i="29" s="1"/>
  <c r="M148" i="29"/>
  <c r="M147" i="29" s="1"/>
  <c r="L238" i="29"/>
  <c r="L237" i="29" s="1"/>
  <c r="L236" i="29" s="1"/>
  <c r="L224" i="29" s="1"/>
  <c r="N247" i="29"/>
  <c r="M256" i="29"/>
  <c r="M255" i="29" s="1"/>
  <c r="M254" i="29" s="1"/>
  <c r="K285" i="29"/>
  <c r="K284" i="29" s="1"/>
  <c r="O9" i="29"/>
  <c r="O8" i="29" s="1"/>
  <c r="L12" i="29"/>
  <c r="J11" i="29"/>
  <c r="K35" i="29"/>
  <c r="K34" i="29" s="1"/>
  <c r="K7" i="29" s="1"/>
  <c r="O72" i="29"/>
  <c r="J73" i="29"/>
  <c r="L20" i="29"/>
  <c r="J19" i="29"/>
  <c r="J18" i="29" s="1"/>
  <c r="N35" i="29"/>
  <c r="N43" i="29"/>
  <c r="N42" i="29" s="1"/>
  <c r="P44" i="29"/>
  <c r="N56" i="29"/>
  <c r="N55" i="29" s="1"/>
  <c r="P57" i="29"/>
  <c r="N66" i="29"/>
  <c r="L65" i="29"/>
  <c r="N87" i="29"/>
  <c r="L86" i="29"/>
  <c r="L15" i="29"/>
  <c r="N17" i="29"/>
  <c r="O35" i="29"/>
  <c r="O34" i="29" s="1"/>
  <c r="P49" i="29"/>
  <c r="N48" i="29"/>
  <c r="Q59" i="29"/>
  <c r="Q58" i="29" s="1"/>
  <c r="N64" i="29"/>
  <c r="L62" i="29"/>
  <c r="L61" i="29" s="1"/>
  <c r="L60" i="29" s="1"/>
  <c r="L59" i="29" s="1"/>
  <c r="L58" i="29" s="1"/>
  <c r="P75" i="29"/>
  <c r="P74" i="29" s="1"/>
  <c r="R76" i="29"/>
  <c r="N85" i="29"/>
  <c r="L84" i="29"/>
  <c r="L83" i="29" s="1"/>
  <c r="L82" i="29" s="1"/>
  <c r="L81" i="29" s="1"/>
  <c r="N90" i="29"/>
  <c r="N89" i="29" s="1"/>
  <c r="N88" i="29" s="1"/>
  <c r="P91" i="29"/>
  <c r="P99" i="29"/>
  <c r="R100" i="29"/>
  <c r="R99" i="29" s="1"/>
  <c r="P32" i="29"/>
  <c r="P31" i="29" s="1"/>
  <c r="P30" i="29" s="1"/>
  <c r="P29" i="29" s="1"/>
  <c r="R33" i="29"/>
  <c r="Q35" i="29"/>
  <c r="Q34" i="29" s="1"/>
  <c r="Q7" i="29" s="1"/>
  <c r="P51" i="29"/>
  <c r="N50" i="29"/>
  <c r="K59" i="29"/>
  <c r="K58" i="29" s="1"/>
  <c r="M72" i="29"/>
  <c r="P97" i="29"/>
  <c r="N96" i="29"/>
  <c r="P111" i="29"/>
  <c r="N110" i="29"/>
  <c r="N109" i="29" s="1"/>
  <c r="N108" i="29" s="1"/>
  <c r="N107" i="29" s="1"/>
  <c r="N101" i="29" s="1"/>
  <c r="N92" i="29" s="1"/>
  <c r="L43" i="29"/>
  <c r="L42" i="29" s="1"/>
  <c r="L35" i="29" s="1"/>
  <c r="L56" i="29"/>
  <c r="L55" i="29" s="1"/>
  <c r="J65" i="29"/>
  <c r="J84" i="29"/>
  <c r="J86" i="29"/>
  <c r="L90" i="29"/>
  <c r="L89" i="29" s="1"/>
  <c r="L88" i="29" s="1"/>
  <c r="N113" i="29"/>
  <c r="R113" i="29"/>
  <c r="K116" i="29"/>
  <c r="K115" i="29" s="1"/>
  <c r="J128" i="29"/>
  <c r="J115" i="29" s="1"/>
  <c r="P134" i="29"/>
  <c r="P133" i="29" s="1"/>
  <c r="M140" i="29"/>
  <c r="M139" i="29" s="1"/>
  <c r="M138" i="29" s="1"/>
  <c r="M137" i="29" s="1"/>
  <c r="O148" i="29"/>
  <c r="O147" i="29" s="1"/>
  <c r="O138" i="29" s="1"/>
  <c r="O137" i="29" s="1"/>
  <c r="P161" i="29"/>
  <c r="N160" i="29"/>
  <c r="P175" i="29"/>
  <c r="P174" i="29" s="1"/>
  <c r="R176" i="29"/>
  <c r="K181" i="29"/>
  <c r="R215" i="29"/>
  <c r="L128" i="29"/>
  <c r="L115" i="29" s="1"/>
  <c r="P132" i="29"/>
  <c r="N130" i="29"/>
  <c r="N129" i="29" s="1"/>
  <c r="N179" i="29"/>
  <c r="N178" i="29" s="1"/>
  <c r="N177" i="29" s="1"/>
  <c r="P180" i="29"/>
  <c r="P25" i="29"/>
  <c r="P28" i="29"/>
  <c r="P38" i="29"/>
  <c r="L48" i="29"/>
  <c r="L50" i="29"/>
  <c r="J62" i="29"/>
  <c r="P71" i="29"/>
  <c r="P106" i="29"/>
  <c r="P105" i="29" s="1"/>
  <c r="L110" i="29"/>
  <c r="L109" i="29" s="1"/>
  <c r="L108" i="29" s="1"/>
  <c r="L107" i="29" s="1"/>
  <c r="L101" i="29" s="1"/>
  <c r="L92" i="29" s="1"/>
  <c r="P120" i="29"/>
  <c r="O116" i="29"/>
  <c r="O115" i="29" s="1"/>
  <c r="N134" i="29"/>
  <c r="N133" i="29" s="1"/>
  <c r="R134" i="29"/>
  <c r="R133" i="29" s="1"/>
  <c r="J140" i="29"/>
  <c r="J139" i="29" s="1"/>
  <c r="P143" i="29"/>
  <c r="N145" i="29"/>
  <c r="N144" i="29" s="1"/>
  <c r="N140" i="29" s="1"/>
  <c r="N139" i="29" s="1"/>
  <c r="P146" i="29"/>
  <c r="K148" i="29"/>
  <c r="K147" i="29" s="1"/>
  <c r="K138" i="29" s="1"/>
  <c r="K137" i="29" s="1"/>
  <c r="R153" i="29"/>
  <c r="O181" i="29"/>
  <c r="N186" i="29"/>
  <c r="N185" i="29" s="1"/>
  <c r="N184" i="29" s="1"/>
  <c r="N183" i="29" s="1"/>
  <c r="N182" i="29" s="1"/>
  <c r="P187" i="29"/>
  <c r="N188" i="29"/>
  <c r="N131" i="29"/>
  <c r="J149" i="29"/>
  <c r="J148" i="29" s="1"/>
  <c r="J147" i="29" s="1"/>
  <c r="N149" i="29"/>
  <c r="N167" i="29"/>
  <c r="P168" i="29"/>
  <c r="P172" i="29"/>
  <c r="P171" i="29" s="1"/>
  <c r="R173" i="29"/>
  <c r="P194" i="29"/>
  <c r="P193" i="29" s="1"/>
  <c r="R195" i="29"/>
  <c r="J197" i="29"/>
  <c r="J196" i="29"/>
  <c r="J181" i="29" s="1"/>
  <c r="R202" i="29"/>
  <c r="R201" i="29" s="1"/>
  <c r="N208" i="29"/>
  <c r="N205" i="29" s="1"/>
  <c r="N204" i="29" s="1"/>
  <c r="P209" i="29"/>
  <c r="L142" i="29"/>
  <c r="L141" i="29" s="1"/>
  <c r="L140" i="29" s="1"/>
  <c r="L139" i="29" s="1"/>
  <c r="L167" i="29"/>
  <c r="L166" i="29" s="1"/>
  <c r="L165" i="29" s="1"/>
  <c r="L164" i="29" s="1"/>
  <c r="L179" i="29"/>
  <c r="L178" i="29" s="1"/>
  <c r="L177" i="29" s="1"/>
  <c r="L186" i="29"/>
  <c r="L185" i="29" s="1"/>
  <c r="L184" i="29" s="1"/>
  <c r="L183" i="29" s="1"/>
  <c r="L182" i="29" s="1"/>
  <c r="P192" i="29"/>
  <c r="L208" i="29"/>
  <c r="L205" i="29" s="1"/>
  <c r="L204" i="29" s="1"/>
  <c r="O226" i="29"/>
  <c r="O225" i="29" s="1"/>
  <c r="N228" i="29"/>
  <c r="N227" i="29" s="1"/>
  <c r="K241" i="29"/>
  <c r="K238" i="29" s="1"/>
  <c r="K237" i="29" s="1"/>
  <c r="K236" i="29" s="1"/>
  <c r="K224" i="29" s="1"/>
  <c r="O237" i="29"/>
  <c r="O236" i="29" s="1"/>
  <c r="P249" i="29"/>
  <c r="P248" i="29" s="1"/>
  <c r="N277" i="29"/>
  <c r="L276" i="29"/>
  <c r="L275" i="29" s="1"/>
  <c r="P335" i="29"/>
  <c r="P334" i="29" s="1"/>
  <c r="R336" i="29"/>
  <c r="Q237" i="29"/>
  <c r="Q236" i="29" s="1"/>
  <c r="Q224" i="29" s="1"/>
  <c r="P247" i="29"/>
  <c r="N246" i="29"/>
  <c r="N243" i="29" s="1"/>
  <c r="P274" i="29"/>
  <c r="N273" i="29"/>
  <c r="N272" i="29" s="1"/>
  <c r="P326" i="29"/>
  <c r="N325" i="29"/>
  <c r="P328" i="29"/>
  <c r="N327" i="29"/>
  <c r="L160" i="29"/>
  <c r="P200" i="29"/>
  <c r="P207" i="29"/>
  <c r="J258" i="29"/>
  <c r="J257" i="29" s="1"/>
  <c r="L259" i="29"/>
  <c r="L265" i="29"/>
  <c r="J264" i="29"/>
  <c r="J263" i="29" s="1"/>
  <c r="R322" i="29"/>
  <c r="R321" i="29" s="1"/>
  <c r="P232" i="29"/>
  <c r="N230" i="29"/>
  <c r="P242" i="29"/>
  <c r="N241" i="29"/>
  <c r="N238" i="29" s="1"/>
  <c r="M237" i="29"/>
  <c r="M236" i="29" s="1"/>
  <c r="M224" i="29" s="1"/>
  <c r="M223" i="29" s="1"/>
  <c r="N288" i="29"/>
  <c r="L287" i="29"/>
  <c r="L286" i="29" s="1"/>
  <c r="P291" i="29"/>
  <c r="N290" i="29"/>
  <c r="N289" i="29" s="1"/>
  <c r="N333" i="29"/>
  <c r="L332" i="29"/>
  <c r="R338" i="29"/>
  <c r="R337" i="29" s="1"/>
  <c r="L271" i="29"/>
  <c r="J276" i="29"/>
  <c r="J275" i="29" s="1"/>
  <c r="J287" i="29"/>
  <c r="J286" i="29" s="1"/>
  <c r="J285" i="29" s="1"/>
  <c r="J284" i="29" s="1"/>
  <c r="L294" i="29"/>
  <c r="K320" i="29"/>
  <c r="K319" i="29" s="1"/>
  <c r="K254" i="29" s="1"/>
  <c r="L327" i="29"/>
  <c r="L342" i="29"/>
  <c r="L341" i="29" s="1"/>
  <c r="L340" i="29" s="1"/>
  <c r="N347" i="29"/>
  <c r="P348" i="29"/>
  <c r="N350" i="29"/>
  <c r="N349" i="29" s="1"/>
  <c r="N346" i="29" s="1"/>
  <c r="N345" i="29" s="1"/>
  <c r="P351" i="29"/>
  <c r="P359" i="29"/>
  <c r="P358" i="29" s="1"/>
  <c r="P357" i="29" s="1"/>
  <c r="P356" i="29" s="1"/>
  <c r="R360" i="29"/>
  <c r="N371" i="29"/>
  <c r="N366" i="29" s="1"/>
  <c r="N362" i="29" s="1"/>
  <c r="N361" i="29" s="1"/>
  <c r="P372" i="29"/>
  <c r="N382" i="29"/>
  <c r="N381" i="29" s="1"/>
  <c r="N375" i="29" s="1"/>
  <c r="N374" i="29" s="1"/>
  <c r="P383" i="29"/>
  <c r="O399" i="29"/>
  <c r="P412" i="29"/>
  <c r="N411" i="29"/>
  <c r="N318" i="29"/>
  <c r="L317" i="29"/>
  <c r="L316" i="29" s="1"/>
  <c r="L315" i="29" s="1"/>
  <c r="L325" i="29"/>
  <c r="N331" i="29"/>
  <c r="L330" i="29"/>
  <c r="L329" i="29" s="1"/>
  <c r="N335" i="29"/>
  <c r="N334" i="29" s="1"/>
  <c r="R367" i="29"/>
  <c r="N388" i="29"/>
  <c r="N387" i="29" s="1"/>
  <c r="P389" i="29"/>
  <c r="O320" i="29"/>
  <c r="O319" i="29" s="1"/>
  <c r="O254" i="29" s="1"/>
  <c r="P343" i="29"/>
  <c r="N342" i="29"/>
  <c r="N341" i="29" s="1"/>
  <c r="N340" i="29" s="1"/>
  <c r="R369" i="29"/>
  <c r="L347" i="29"/>
  <c r="L350" i="29"/>
  <c r="L349" i="29" s="1"/>
  <c r="L346" i="29" s="1"/>
  <c r="L345" i="29" s="1"/>
  <c r="L344" i="29" s="1"/>
  <c r="N359" i="29"/>
  <c r="N358" i="29" s="1"/>
  <c r="N357" i="29" s="1"/>
  <c r="N356" i="29" s="1"/>
  <c r="P367" i="29"/>
  <c r="P386" i="29"/>
  <c r="L411" i="29"/>
  <c r="P420" i="29"/>
  <c r="N419" i="29"/>
  <c r="N418" i="29" s="1"/>
  <c r="R422" i="29"/>
  <c r="P421" i="29"/>
  <c r="O362" i="29"/>
  <c r="O361" i="29" s="1"/>
  <c r="O344" i="29" s="1"/>
  <c r="P355" i="29"/>
  <c r="P378" i="29"/>
  <c r="P380" i="29"/>
  <c r="N404" i="29"/>
  <c r="L403" i="29"/>
  <c r="L402" i="29" s="1"/>
  <c r="L401" i="29" s="1"/>
  <c r="L400" i="29" s="1"/>
  <c r="M405" i="29"/>
  <c r="M399" i="29" s="1"/>
  <c r="M390" i="29" s="1"/>
  <c r="R434" i="29"/>
  <c r="P433" i="29"/>
  <c r="R364" i="29"/>
  <c r="R363" i="29" s="1"/>
  <c r="N414" i="29"/>
  <c r="L413" i="29"/>
  <c r="J418" i="29"/>
  <c r="Q423" i="29"/>
  <c r="Q417" i="29" s="1"/>
  <c r="Q416" i="29" s="1"/>
  <c r="Q415" i="29" s="1"/>
  <c r="Q390" i="29" s="1"/>
  <c r="K462" i="29"/>
  <c r="K461" i="29" s="1"/>
  <c r="K460" i="29" s="1"/>
  <c r="K428" i="29" s="1"/>
  <c r="Q462" i="29"/>
  <c r="Q461" i="29" s="1"/>
  <c r="Q460" i="29" s="1"/>
  <c r="Q428" i="29" s="1"/>
  <c r="J462" i="29"/>
  <c r="J461" i="29" s="1"/>
  <c r="J460" i="29" s="1"/>
  <c r="J481" i="29"/>
  <c r="L427" i="29"/>
  <c r="N427" i="29" s="1"/>
  <c r="J426" i="29"/>
  <c r="L426" i="29" s="1"/>
  <c r="J432" i="29"/>
  <c r="J431" i="29" s="1"/>
  <c r="J430" i="29" s="1"/>
  <c r="J429" i="29" s="1"/>
  <c r="P465" i="29"/>
  <c r="P464" i="29"/>
  <c r="R466" i="29"/>
  <c r="N438" i="29"/>
  <c r="L437" i="29"/>
  <c r="L432" i="29" s="1"/>
  <c r="L431" i="29" s="1"/>
  <c r="L430" i="29" s="1"/>
  <c r="L429" i="29" s="1"/>
  <c r="P468" i="29"/>
  <c r="P467" i="29" s="1"/>
  <c r="R469" i="29"/>
  <c r="J474" i="29"/>
  <c r="M417" i="29"/>
  <c r="M416" i="29" s="1"/>
  <c r="M415" i="29" s="1"/>
  <c r="O423" i="29"/>
  <c r="O417" i="29" s="1"/>
  <c r="O416" i="29" s="1"/>
  <c r="O415" i="29" s="1"/>
  <c r="L425" i="29"/>
  <c r="N425" i="29" s="1"/>
  <c r="J424" i="29"/>
  <c r="R451" i="29"/>
  <c r="R450" i="29" s="1"/>
  <c r="R449" i="29" s="1"/>
  <c r="R448" i="29" s="1"/>
  <c r="R447" i="29" s="1"/>
  <c r="R446" i="29" s="1"/>
  <c r="R459" i="29"/>
  <c r="N464" i="29"/>
  <c r="N463" i="29" s="1"/>
  <c r="N473" i="29"/>
  <c r="L472" i="29"/>
  <c r="L471" i="29" s="1"/>
  <c r="L470" i="29" s="1"/>
  <c r="L462" i="29" s="1"/>
  <c r="L461" i="29" s="1"/>
  <c r="L460" i="29" s="1"/>
  <c r="J499" i="29"/>
  <c r="J496" i="29" s="1"/>
  <c r="J495" i="29" s="1"/>
  <c r="J494" i="29" s="1"/>
  <c r="L500" i="29"/>
  <c r="N486" i="29"/>
  <c r="L485" i="29"/>
  <c r="L484" i="29" s="1"/>
  <c r="L483" i="29" s="1"/>
  <c r="L482" i="29" s="1"/>
  <c r="L481" i="29" s="1"/>
  <c r="K493" i="29"/>
  <c r="K492" i="29" s="1"/>
  <c r="L497" i="29"/>
  <c r="N498" i="29"/>
  <c r="R502" i="29"/>
  <c r="P501" i="29"/>
  <c r="O504" i="29"/>
  <c r="N507" i="29"/>
  <c r="N506" i="29" s="1"/>
  <c r="N505" i="29" s="1"/>
  <c r="P508" i="29"/>
  <c r="N480" i="29"/>
  <c r="L479" i="29"/>
  <c r="L478" i="29" s="1"/>
  <c r="L477" i="29" s="1"/>
  <c r="L476" i="29" s="1"/>
  <c r="L475" i="29" s="1"/>
  <c r="L474" i="29" s="1"/>
  <c r="O481" i="29"/>
  <c r="O474" i="29" s="1"/>
  <c r="O428" i="29" s="1"/>
  <c r="R491" i="29"/>
  <c r="P490" i="29"/>
  <c r="P489" i="29" s="1"/>
  <c r="P488" i="29" s="1"/>
  <c r="P487" i="29" s="1"/>
  <c r="J504" i="29"/>
  <c r="O496" i="29"/>
  <c r="O495" i="29" s="1"/>
  <c r="O494" i="29" s="1"/>
  <c r="O493" i="29" s="1"/>
  <c r="O492" i="29" s="1"/>
  <c r="N513" i="29"/>
  <c r="L512" i="29"/>
  <c r="L511" i="29" s="1"/>
  <c r="L510" i="29" s="1"/>
  <c r="L509" i="29" s="1"/>
  <c r="L504" i="29" s="1"/>
  <c r="P47" i="28"/>
  <c r="R47" i="28" s="1"/>
  <c r="R45" i="28" s="1"/>
  <c r="N45" i="28"/>
  <c r="L98" i="28"/>
  <c r="J97" i="28"/>
  <c r="J117" i="28"/>
  <c r="J62" i="28"/>
  <c r="N70" i="28"/>
  <c r="N69" i="28" s="1"/>
  <c r="P71" i="28"/>
  <c r="R71" i="28" s="1"/>
  <c r="O183" i="28"/>
  <c r="O182" i="28" s="1"/>
  <c r="R94" i="28"/>
  <c r="R93" i="28" s="1"/>
  <c r="R92" i="28" s="1"/>
  <c r="R91" i="28" s="1"/>
  <c r="R90" i="28" s="1"/>
  <c r="R89" i="28" s="1"/>
  <c r="R88" i="28" s="1"/>
  <c r="P93" i="28"/>
  <c r="P92" i="28" s="1"/>
  <c r="P91" i="28" s="1"/>
  <c r="P90" i="28" s="1"/>
  <c r="P89" i="28" s="1"/>
  <c r="P88" i="28" s="1"/>
  <c r="O166" i="28"/>
  <c r="M18" i="28"/>
  <c r="M17" i="28" s="1"/>
  <c r="M40" i="28"/>
  <c r="M39" i="28" s="1"/>
  <c r="M38" i="28" s="1"/>
  <c r="L82" i="28"/>
  <c r="M157" i="28"/>
  <c r="M151" i="28" s="1"/>
  <c r="M142" i="28" s="1"/>
  <c r="M73" i="28"/>
  <c r="M72" i="28" s="1"/>
  <c r="O98" i="28"/>
  <c r="O97" i="28" s="1"/>
  <c r="O96" i="28" s="1"/>
  <c r="O95" i="28" s="1"/>
  <c r="N107" i="28"/>
  <c r="N106" i="28" s="1"/>
  <c r="N105" i="28" s="1"/>
  <c r="N104" i="28" s="1"/>
  <c r="L137" i="28"/>
  <c r="N137" i="28" s="1"/>
  <c r="L159" i="28"/>
  <c r="M183" i="28"/>
  <c r="M182" i="28" s="1"/>
  <c r="M166" i="28" s="1"/>
  <c r="L212" i="28"/>
  <c r="N433" i="28"/>
  <c r="N432" i="28" s="1"/>
  <c r="P434" i="28"/>
  <c r="P433" i="28" s="1"/>
  <c r="P432" i="28" s="1"/>
  <c r="O31" i="28"/>
  <c r="O30" i="28" s="1"/>
  <c r="J35" i="28"/>
  <c r="L35" i="28" s="1"/>
  <c r="M61" i="28"/>
  <c r="Q96" i="28"/>
  <c r="Q95" i="28" s="1"/>
  <c r="L184" i="28"/>
  <c r="R403" i="28"/>
  <c r="P402" i="28"/>
  <c r="P401" i="28" s="1"/>
  <c r="Q74" i="28"/>
  <c r="Q73" i="28" s="1"/>
  <c r="Q72" i="28" s="1"/>
  <c r="K130" i="28"/>
  <c r="J139" i="28"/>
  <c r="L158" i="28"/>
  <c r="K426" i="28"/>
  <c r="O9" i="28"/>
  <c r="O8" i="28" s="1"/>
  <c r="O7" i="28" s="1"/>
  <c r="K31" i="28"/>
  <c r="K30" i="28" s="1"/>
  <c r="O62" i="28"/>
  <c r="J170" i="28"/>
  <c r="P202" i="28"/>
  <c r="P201" i="28" s="1"/>
  <c r="N201" i="28"/>
  <c r="K275" i="28"/>
  <c r="K274" i="28" s="1"/>
  <c r="O427" i="28"/>
  <c r="P447" i="28"/>
  <c r="N446" i="28"/>
  <c r="L185" i="28"/>
  <c r="Q184" i="28"/>
  <c r="Q183" i="28" s="1"/>
  <c r="Q182" i="28" s="1"/>
  <c r="L194" i="28"/>
  <c r="L197" i="28"/>
  <c r="K208" i="28"/>
  <c r="K207" i="28" s="1"/>
  <c r="J231" i="28"/>
  <c r="L231" i="28" s="1"/>
  <c r="M237" i="28"/>
  <c r="M236" i="28" s="1"/>
  <c r="L277" i="28"/>
  <c r="L280" i="28"/>
  <c r="Q279" i="28"/>
  <c r="Q275" i="28" s="1"/>
  <c r="Q274" i="28" s="1"/>
  <c r="L318" i="28"/>
  <c r="N318" i="28" s="1"/>
  <c r="M324" i="28"/>
  <c r="Q334" i="28"/>
  <c r="Q333" i="28" s="1"/>
  <c r="Q332" i="28" s="1"/>
  <c r="O333" i="28"/>
  <c r="O332" i="28" s="1"/>
  <c r="L343" i="28"/>
  <c r="O349" i="28"/>
  <c r="O348" i="28" s="1"/>
  <c r="Q360" i="28"/>
  <c r="Q359" i="28" s="1"/>
  <c r="Q358" i="28" s="1"/>
  <c r="Q349" i="28" s="1"/>
  <c r="Q348" i="28" s="1"/>
  <c r="L373" i="28"/>
  <c r="M377" i="28"/>
  <c r="M376" i="28" s="1"/>
  <c r="M375" i="28" s="1"/>
  <c r="M349" i="28" s="1"/>
  <c r="M348" i="28" s="1"/>
  <c r="Q389" i="28"/>
  <c r="Q388" i="28" s="1"/>
  <c r="M443" i="28"/>
  <c r="L446" i="28"/>
  <c r="J451" i="28"/>
  <c r="L462" i="28"/>
  <c r="O461" i="28"/>
  <c r="Q479" i="28"/>
  <c r="L483" i="28"/>
  <c r="O208" i="28"/>
  <c r="O207" i="28" s="1"/>
  <c r="L276" i="28"/>
  <c r="L285" i="28"/>
  <c r="L365" i="28"/>
  <c r="L380" i="28"/>
  <c r="L391" i="28"/>
  <c r="M411" i="28"/>
  <c r="Q427" i="28"/>
  <c r="Q426" i="28" s="1"/>
  <c r="M427" i="28"/>
  <c r="M438" i="28"/>
  <c r="N440" i="28"/>
  <c r="N439" i="28" s="1"/>
  <c r="O438" i="28"/>
  <c r="J456" i="28"/>
  <c r="K237" i="28"/>
  <c r="K236" i="28" s="1"/>
  <c r="Q250" i="28"/>
  <c r="L279" i="28"/>
  <c r="L284" i="28"/>
  <c r="N427" i="28"/>
  <c r="Q450" i="28"/>
  <c r="Q449" i="28" s="1"/>
  <c r="Q448" i="28" s="1"/>
  <c r="O448" i="28"/>
  <c r="M197" i="28"/>
  <c r="L215" i="28"/>
  <c r="L224" i="28"/>
  <c r="L227" i="28"/>
  <c r="L239" i="28"/>
  <c r="O279" i="28"/>
  <c r="O275" i="28" s="1"/>
  <c r="O274" i="28" s="1"/>
  <c r="M284" i="28"/>
  <c r="J304" i="28"/>
  <c r="J324" i="28"/>
  <c r="L329" i="28"/>
  <c r="O360" i="28"/>
  <c r="O359" i="28" s="1"/>
  <c r="O358" i="28" s="1"/>
  <c r="N371" i="28"/>
  <c r="K377" i="28"/>
  <c r="K376" i="28" s="1"/>
  <c r="K375" i="28" s="1"/>
  <c r="M389" i="28"/>
  <c r="M388" i="28" s="1"/>
  <c r="Q411" i="28"/>
  <c r="Q404" i="28" s="1"/>
  <c r="P431" i="28"/>
  <c r="J443" i="28"/>
  <c r="L443" i="28" s="1"/>
  <c r="L460" i="28"/>
  <c r="N460" i="28" s="1"/>
  <c r="P462" i="28"/>
  <c r="N11" i="28"/>
  <c r="L10" i="28"/>
  <c r="L9" i="28" s="1"/>
  <c r="L8" i="28" s="1"/>
  <c r="L7" i="28" s="1"/>
  <c r="P13" i="28"/>
  <c r="N12" i="28"/>
  <c r="P15" i="28"/>
  <c r="N14" i="28"/>
  <c r="P24" i="28"/>
  <c r="R25" i="28"/>
  <c r="K18" i="28"/>
  <c r="K17" i="28" s="1"/>
  <c r="M6" i="28"/>
  <c r="N20" i="28"/>
  <c r="P21" i="28"/>
  <c r="P23" i="28"/>
  <c r="N22" i="28"/>
  <c r="N59" i="28"/>
  <c r="N58" i="28" s="1"/>
  <c r="N57" i="28" s="1"/>
  <c r="N56" i="28" s="1"/>
  <c r="P60" i="28"/>
  <c r="Q62" i="28"/>
  <c r="Q61" i="28" s="1"/>
  <c r="R70" i="28"/>
  <c r="R69" i="28" s="1"/>
  <c r="K104" i="28"/>
  <c r="L104" i="28" s="1"/>
  <c r="L105" i="28"/>
  <c r="O109" i="28"/>
  <c r="M109" i="28"/>
  <c r="P122" i="28"/>
  <c r="P121" i="28" s="1"/>
  <c r="R123" i="28"/>
  <c r="J10" i="28"/>
  <c r="J9" i="28" s="1"/>
  <c r="J8" i="28" s="1"/>
  <c r="J7" i="28" s="1"/>
  <c r="O18" i="28"/>
  <c r="O17" i="28" s="1"/>
  <c r="J20" i="28"/>
  <c r="Q19" i="28"/>
  <c r="Q18" i="28" s="1"/>
  <c r="Q17" i="28" s="1"/>
  <c r="N24" i="28"/>
  <c r="L32" i="28"/>
  <c r="L33" i="28"/>
  <c r="P44" i="28"/>
  <c r="P45" i="28"/>
  <c r="P50" i="28"/>
  <c r="N49" i="28"/>
  <c r="N48" i="28" s="1"/>
  <c r="K52" i="28"/>
  <c r="K51" i="28" s="1"/>
  <c r="K38" i="28" s="1"/>
  <c r="L53" i="28"/>
  <c r="P54" i="28"/>
  <c r="P53" i="28" s="1"/>
  <c r="P52" i="28" s="1"/>
  <c r="P51" i="28" s="1"/>
  <c r="R55" i="28"/>
  <c r="J57" i="28"/>
  <c r="L58" i="28"/>
  <c r="O61" i="28"/>
  <c r="P64" i="28"/>
  <c r="P63" i="28" s="1"/>
  <c r="R65" i="28"/>
  <c r="P76" i="28"/>
  <c r="N75" i="28"/>
  <c r="N80" i="28"/>
  <c r="N79" i="28" s="1"/>
  <c r="P81" i="28"/>
  <c r="P119" i="28"/>
  <c r="P118" i="28" s="1"/>
  <c r="P117" i="28" s="1"/>
  <c r="R120" i="28"/>
  <c r="J132" i="28"/>
  <c r="L133" i="28"/>
  <c r="L29" i="28"/>
  <c r="N29" i="28" s="1"/>
  <c r="J28" i="28"/>
  <c r="N33" i="28"/>
  <c r="N32" i="28" s="1"/>
  <c r="P34" i="28"/>
  <c r="J40" i="28"/>
  <c r="Q40" i="28"/>
  <c r="Q39" i="28" s="1"/>
  <c r="Q38" i="28" s="1"/>
  <c r="Q6" i="28" s="1"/>
  <c r="R42" i="28"/>
  <c r="P41" i="28"/>
  <c r="K62" i="28"/>
  <c r="K61" i="28" s="1"/>
  <c r="L63" i="28"/>
  <c r="J89" i="28"/>
  <c r="K96" i="28"/>
  <c r="K95" i="28" s="1"/>
  <c r="P100" i="28"/>
  <c r="N99" i="28"/>
  <c r="P129" i="28"/>
  <c r="N128" i="28"/>
  <c r="N127" i="28" s="1"/>
  <c r="N126" i="28" s="1"/>
  <c r="N125" i="28" s="1"/>
  <c r="N124" i="28" s="1"/>
  <c r="P140" i="28"/>
  <c r="P139" i="28" s="1"/>
  <c r="P138" i="28" s="1"/>
  <c r="R141" i="28"/>
  <c r="N36" i="28"/>
  <c r="N35" i="28" s="1"/>
  <c r="P37" i="28"/>
  <c r="L51" i="28"/>
  <c r="P78" i="28"/>
  <c r="N77" i="28"/>
  <c r="K91" i="28"/>
  <c r="L92" i="28"/>
  <c r="R103" i="28"/>
  <c r="P102" i="28"/>
  <c r="K117" i="28"/>
  <c r="N41" i="28"/>
  <c r="N40" i="28" s="1"/>
  <c r="P87" i="28"/>
  <c r="N86" i="28"/>
  <c r="N85" i="28" s="1"/>
  <c r="K126" i="28"/>
  <c r="K125" i="28" s="1"/>
  <c r="K124" i="28" s="1"/>
  <c r="L127" i="28"/>
  <c r="J49" i="28"/>
  <c r="N54" i="28"/>
  <c r="N53" i="28" s="1"/>
  <c r="N52" i="28" s="1"/>
  <c r="N51" i="28" s="1"/>
  <c r="L59" i="28"/>
  <c r="L62" i="28"/>
  <c r="N64" i="28"/>
  <c r="N63" i="28" s="1"/>
  <c r="N62" i="28" s="1"/>
  <c r="L84" i="28"/>
  <c r="N84" i="28" s="1"/>
  <c r="L86" i="28"/>
  <c r="N93" i="28"/>
  <c r="N92" i="28" s="1"/>
  <c r="N91" i="28" s="1"/>
  <c r="N90" i="28" s="1"/>
  <c r="N89" i="28" s="1"/>
  <c r="N88" i="28" s="1"/>
  <c r="L118" i="28"/>
  <c r="L119" i="28"/>
  <c r="L122" i="28"/>
  <c r="J125" i="28"/>
  <c r="L135" i="28"/>
  <c r="N135" i="28" s="1"/>
  <c r="N140" i="28"/>
  <c r="N139" i="28" s="1"/>
  <c r="N138" i="28" s="1"/>
  <c r="P150" i="28"/>
  <c r="N149" i="28"/>
  <c r="Q166" i="28"/>
  <c r="P171" i="28"/>
  <c r="N170" i="28"/>
  <c r="N169" i="28" s="1"/>
  <c r="P190" i="28"/>
  <c r="R191" i="28"/>
  <c r="P200" i="28"/>
  <c r="N198" i="28"/>
  <c r="N197" i="28" s="1"/>
  <c r="N204" i="28"/>
  <c r="N203" i="28" s="1"/>
  <c r="P205" i="28"/>
  <c r="P243" i="28"/>
  <c r="N242" i="28"/>
  <c r="N241" i="28" s="1"/>
  <c r="P70" i="28"/>
  <c r="P69" i="28" s="1"/>
  <c r="L97" i="28"/>
  <c r="O133" i="28"/>
  <c r="O132" i="28" s="1"/>
  <c r="O131" i="28" s="1"/>
  <c r="O130" i="28" s="1"/>
  <c r="P137" i="28"/>
  <c r="N136" i="28"/>
  <c r="P147" i="28"/>
  <c r="N146" i="28"/>
  <c r="L172" i="28"/>
  <c r="N185" i="28"/>
  <c r="P186" i="28"/>
  <c r="N187" i="28"/>
  <c r="P188" i="28"/>
  <c r="P214" i="28"/>
  <c r="N213" i="28"/>
  <c r="N212" i="28" s="1"/>
  <c r="L238" i="28"/>
  <c r="P246" i="28"/>
  <c r="N245" i="28"/>
  <c r="N244" i="28"/>
  <c r="Q109" i="28"/>
  <c r="L139" i="28"/>
  <c r="J138" i="28"/>
  <c r="L138" i="28" s="1"/>
  <c r="N180" i="28"/>
  <c r="P181" i="28"/>
  <c r="R211" i="28"/>
  <c r="P210" i="28"/>
  <c r="P209" i="28" s="1"/>
  <c r="P220" i="28"/>
  <c r="N219" i="28"/>
  <c r="N218" i="28" s="1"/>
  <c r="P223" i="28"/>
  <c r="N222" i="28"/>
  <c r="N221" i="28" s="1"/>
  <c r="N228" i="28"/>
  <c r="N227" i="28" s="1"/>
  <c r="P229" i="28"/>
  <c r="J74" i="28"/>
  <c r="L80" i="28"/>
  <c r="L83" i="28"/>
  <c r="J96" i="28"/>
  <c r="L99" i="28"/>
  <c r="N102" i="28"/>
  <c r="L106" i="28"/>
  <c r="R108" i="28"/>
  <c r="N119" i="28"/>
  <c r="N118" i="28" s="1"/>
  <c r="N122" i="28"/>
  <c r="N121" i="28" s="1"/>
  <c r="L128" i="28"/>
  <c r="L134" i="28"/>
  <c r="P156" i="28"/>
  <c r="P155" i="28" s="1"/>
  <c r="P193" i="28"/>
  <c r="N192" i="28"/>
  <c r="N189" i="28" s="1"/>
  <c r="P195" i="28"/>
  <c r="P194" i="28" s="1"/>
  <c r="R196" i="28"/>
  <c r="P232" i="28"/>
  <c r="N231" i="28"/>
  <c r="N230" i="28" s="1"/>
  <c r="J157" i="28"/>
  <c r="J173" i="28"/>
  <c r="L173" i="28" s="1"/>
  <c r="K192" i="28"/>
  <c r="K189" i="28" s="1"/>
  <c r="K183" i="28" s="1"/>
  <c r="K182" i="28" s="1"/>
  <c r="N195" i="28"/>
  <c r="N194" i="28" s="1"/>
  <c r="K203" i="28"/>
  <c r="L203" i="28" s="1"/>
  <c r="J209" i="28"/>
  <c r="L213" i="28"/>
  <c r="J242" i="28"/>
  <c r="J250" i="28"/>
  <c r="L250" i="28" s="1"/>
  <c r="M275" i="28"/>
  <c r="M274" i="28" s="1"/>
  <c r="P280" i="28"/>
  <c r="R281" i="28"/>
  <c r="N293" i="28"/>
  <c r="P294" i="28"/>
  <c r="N305" i="28"/>
  <c r="P306" i="28"/>
  <c r="L315" i="28"/>
  <c r="J314" i="28"/>
  <c r="L314" i="28" s="1"/>
  <c r="P328" i="28"/>
  <c r="N327" i="28"/>
  <c r="P338" i="28"/>
  <c r="N337" i="28"/>
  <c r="Q208" i="28"/>
  <c r="Q207" i="28" s="1"/>
  <c r="N258" i="28"/>
  <c r="P259" i="28"/>
  <c r="N257" i="28"/>
  <c r="N250" i="28" s="1"/>
  <c r="L272" i="28"/>
  <c r="K271" i="28"/>
  <c r="N277" i="28"/>
  <c r="N276" i="28" s="1"/>
  <c r="P278" i="28"/>
  <c r="P285" i="28"/>
  <c r="R286" i="28"/>
  <c r="N287" i="28"/>
  <c r="P288" i="28"/>
  <c r="P312" i="28"/>
  <c r="P311" i="28" s="1"/>
  <c r="P310" i="28" s="1"/>
  <c r="R313" i="28"/>
  <c r="P336" i="28"/>
  <c r="N335" i="28"/>
  <c r="P161" i="28"/>
  <c r="N162" i="28"/>
  <c r="N157" i="28" s="1"/>
  <c r="N151" i="28" s="1"/>
  <c r="N142" i="28" s="1"/>
  <c r="P164" i="28"/>
  <c r="L174" i="28"/>
  <c r="N174" i="28" s="1"/>
  <c r="R202" i="28"/>
  <c r="N210" i="28"/>
  <c r="N209" i="28" s="1"/>
  <c r="P217" i="28"/>
  <c r="L225" i="28"/>
  <c r="L240" i="28"/>
  <c r="N240" i="28" s="1"/>
  <c r="J244" i="28"/>
  <c r="L244" i="28" s="1"/>
  <c r="P292" i="28"/>
  <c r="N290" i="28"/>
  <c r="N289" i="28" s="1"/>
  <c r="Q302" i="28"/>
  <c r="P318" i="28"/>
  <c r="N317" i="28"/>
  <c r="N316" i="28" s="1"/>
  <c r="N315" i="28" s="1"/>
  <c r="N314" i="28" s="1"/>
  <c r="J189" i="28"/>
  <c r="J219" i="28"/>
  <c r="L226" i="28"/>
  <c r="N226" i="28" s="1"/>
  <c r="L228" i="28"/>
  <c r="J230" i="28"/>
  <c r="L230" i="28" s="1"/>
  <c r="J245" i="28"/>
  <c r="L245" i="28" s="1"/>
  <c r="P273" i="28"/>
  <c r="N272" i="28"/>
  <c r="N271" i="28" s="1"/>
  <c r="N270" i="28" s="1"/>
  <c r="P301" i="28"/>
  <c r="N300" i="28"/>
  <c r="N299" i="28" s="1"/>
  <c r="N298" i="28" s="1"/>
  <c r="P323" i="28"/>
  <c r="N322" i="28"/>
  <c r="N321" i="28" s="1"/>
  <c r="J275" i="28"/>
  <c r="N280" i="28"/>
  <c r="N279" i="28" s="1"/>
  <c r="L296" i="28"/>
  <c r="J300" i="28"/>
  <c r="J303" i="28"/>
  <c r="O304" i="28"/>
  <c r="O303" i="28" s="1"/>
  <c r="O302" i="28" s="1"/>
  <c r="L317" i="28"/>
  <c r="K324" i="28"/>
  <c r="L324" i="28" s="1"/>
  <c r="K335" i="28"/>
  <c r="K337" i="28"/>
  <c r="L337" i="28" s="1"/>
  <c r="L340" i="28"/>
  <c r="J339" i="28"/>
  <c r="L339" i="28" s="1"/>
  <c r="J342" i="28"/>
  <c r="L342" i="28" s="1"/>
  <c r="P344" i="28"/>
  <c r="N343" i="28"/>
  <c r="N342" i="28" s="1"/>
  <c r="L355" i="28"/>
  <c r="P356" i="28"/>
  <c r="P355" i="28" s="1"/>
  <c r="R357" i="28"/>
  <c r="N363" i="28"/>
  <c r="P364" i="28"/>
  <c r="P381" i="28"/>
  <c r="N380" i="28"/>
  <c r="N377" i="28" s="1"/>
  <c r="N376" i="28" s="1"/>
  <c r="N375" i="28" s="1"/>
  <c r="N386" i="28"/>
  <c r="N385" i="28" s="1"/>
  <c r="P387" i="28"/>
  <c r="K304" i="28"/>
  <c r="K303" i="28" s="1"/>
  <c r="P341" i="28"/>
  <c r="N340" i="28"/>
  <c r="N339" i="28" s="1"/>
  <c r="J351" i="28"/>
  <c r="L352" i="28"/>
  <c r="K368" i="28"/>
  <c r="K349" i="28" s="1"/>
  <c r="K348" i="28" s="1"/>
  <c r="L369" i="28"/>
  <c r="N373" i="28"/>
  <c r="N370" i="28" s="1"/>
  <c r="N369" i="28" s="1"/>
  <c r="N368" i="28" s="1"/>
  <c r="P374" i="28"/>
  <c r="R402" i="28"/>
  <c r="R401" i="28" s="1"/>
  <c r="P283" i="28"/>
  <c r="N285" i="28"/>
  <c r="Q289" i="28"/>
  <c r="P297" i="28"/>
  <c r="L308" i="28"/>
  <c r="N312" i="28"/>
  <c r="N311" i="28" s="1"/>
  <c r="N310" i="28" s="1"/>
  <c r="L316" i="28"/>
  <c r="Q320" i="28"/>
  <c r="Q319" i="28" s="1"/>
  <c r="L326" i="28"/>
  <c r="N326" i="28" s="1"/>
  <c r="P330" i="28"/>
  <c r="L346" i="28"/>
  <c r="P353" i="28"/>
  <c r="P352" i="28" s="1"/>
  <c r="R354" i="28"/>
  <c r="J361" i="28"/>
  <c r="L362" i="28"/>
  <c r="N362" i="28" s="1"/>
  <c r="J289" i="28"/>
  <c r="M289" i="28"/>
  <c r="L309" i="28"/>
  <c r="N309" i="28" s="1"/>
  <c r="L311" i="28"/>
  <c r="J320" i="28"/>
  <c r="M320" i="28"/>
  <c r="M319" i="28" s="1"/>
  <c r="M302" i="28" s="1"/>
  <c r="P347" i="28"/>
  <c r="N346" i="28"/>
  <c r="N345" i="28" s="1"/>
  <c r="N390" i="28"/>
  <c r="P395" i="28"/>
  <c r="P394" i="28" s="1"/>
  <c r="R396" i="28"/>
  <c r="P400" i="28"/>
  <c r="N399" i="28"/>
  <c r="N398" i="28" s="1"/>
  <c r="N397" i="28" s="1"/>
  <c r="L353" i="28"/>
  <c r="L356" i="28"/>
  <c r="P367" i="28"/>
  <c r="L370" i="28"/>
  <c r="L371" i="28"/>
  <c r="R372" i="28"/>
  <c r="J377" i="28"/>
  <c r="L378" i="28"/>
  <c r="L383" i="28"/>
  <c r="P393" i="28"/>
  <c r="L399" i="28"/>
  <c r="N418" i="28"/>
  <c r="N417" i="28" s="1"/>
  <c r="N416" i="28" s="1"/>
  <c r="P419" i="28"/>
  <c r="O426" i="28"/>
  <c r="O404" i="28" s="1"/>
  <c r="P460" i="28"/>
  <c r="N459" i="28"/>
  <c r="L366" i="28"/>
  <c r="P379" i="28"/>
  <c r="P384" i="28"/>
  <c r="L398" i="28"/>
  <c r="R414" i="28"/>
  <c r="R413" i="28" s="1"/>
  <c r="R412" i="28" s="1"/>
  <c r="N438" i="28"/>
  <c r="N426" i="28" s="1"/>
  <c r="P444" i="28"/>
  <c r="R445" i="28"/>
  <c r="N353" i="28"/>
  <c r="N352" i="28" s="1"/>
  <c r="N356" i="28"/>
  <c r="N355" i="28" s="1"/>
  <c r="J394" i="28"/>
  <c r="N402" i="28"/>
  <c r="N401" i="28" s="1"/>
  <c r="L410" i="28"/>
  <c r="N410" i="28" s="1"/>
  <c r="J409" i="28"/>
  <c r="N421" i="28"/>
  <c r="N420" i="28" s="1"/>
  <c r="P422" i="28"/>
  <c r="J450" i="28"/>
  <c r="P455" i="28"/>
  <c r="N454" i="28"/>
  <c r="P414" i="28"/>
  <c r="P413" i="28" s="1"/>
  <c r="P412" i="28" s="1"/>
  <c r="J416" i="28"/>
  <c r="L424" i="28"/>
  <c r="J428" i="28"/>
  <c r="R434" i="28"/>
  <c r="R437" i="28"/>
  <c r="L440" i="28"/>
  <c r="L453" i="28"/>
  <c r="N453" i="28" s="1"/>
  <c r="K456" i="28"/>
  <c r="L456" i="28" s="1"/>
  <c r="N462" i="28"/>
  <c r="N461" i="28" s="1"/>
  <c r="R462" i="28"/>
  <c r="P465" i="28"/>
  <c r="L469" i="28"/>
  <c r="J468" i="28"/>
  <c r="Q472" i="28"/>
  <c r="K480" i="28"/>
  <c r="K479" i="28" s="1"/>
  <c r="K472" i="28" s="1"/>
  <c r="L481" i="28"/>
  <c r="L486" i="28"/>
  <c r="J485" i="28"/>
  <c r="L485" i="28" s="1"/>
  <c r="N470" i="28"/>
  <c r="N469" i="28" s="1"/>
  <c r="N468" i="28" s="1"/>
  <c r="N467" i="28" s="1"/>
  <c r="N466" i="28" s="1"/>
  <c r="P471" i="28"/>
  <c r="R477" i="28"/>
  <c r="R476" i="28" s="1"/>
  <c r="R475" i="28" s="1"/>
  <c r="R474" i="28" s="1"/>
  <c r="R473" i="28" s="1"/>
  <c r="P483" i="28"/>
  <c r="P482" i="28" s="1"/>
  <c r="P481" i="28" s="1"/>
  <c r="P480" i="28" s="1"/>
  <c r="R484" i="28"/>
  <c r="R488" i="28"/>
  <c r="P487" i="28"/>
  <c r="P486" i="28" s="1"/>
  <c r="P485" i="28" s="1"/>
  <c r="L418" i="28"/>
  <c r="P425" i="28"/>
  <c r="L432" i="28"/>
  <c r="J438" i="28"/>
  <c r="L438" i="28" s="1"/>
  <c r="P441" i="28"/>
  <c r="N444" i="28"/>
  <c r="N443" i="28" s="1"/>
  <c r="K451" i="28"/>
  <c r="L451" i="28" s="1"/>
  <c r="L457" i="28"/>
  <c r="L458" i="28"/>
  <c r="N458" i="28" s="1"/>
  <c r="L421" i="28"/>
  <c r="J476" i="28"/>
  <c r="P477" i="28"/>
  <c r="P476" i="28" s="1"/>
  <c r="P475" i="28" s="1"/>
  <c r="P474" i="28" s="1"/>
  <c r="P473" i="28" s="1"/>
  <c r="N487" i="28"/>
  <c r="N486" i="28" s="1"/>
  <c r="N485" i="28" s="1"/>
  <c r="N483" i="28"/>
  <c r="N482" i="28" s="1"/>
  <c r="N481" i="28" s="1"/>
  <c r="N480" i="28" s="1"/>
  <c r="N479" i="28" s="1"/>
  <c r="N472" i="28" s="1"/>
  <c r="L487" i="28"/>
  <c r="L482" i="28"/>
  <c r="H69" i="4"/>
  <c r="H68" i="4" s="1"/>
  <c r="H92" i="4"/>
  <c r="H36" i="4"/>
  <c r="H7" i="4" s="1"/>
  <c r="H130" i="4" s="1"/>
  <c r="F15" i="4"/>
  <c r="F14" i="4" s="1"/>
  <c r="F7" i="4" s="1"/>
  <c r="E56" i="4"/>
  <c r="E55" i="4" s="1"/>
  <c r="E54" i="4" s="1"/>
  <c r="C92" i="4"/>
  <c r="E100" i="4"/>
  <c r="E99" i="4" s="1"/>
  <c r="G35" i="4"/>
  <c r="I35" i="4" s="1"/>
  <c r="E59" i="4"/>
  <c r="E58" i="4" s="1"/>
  <c r="G63" i="4"/>
  <c r="C36" i="4"/>
  <c r="E46" i="4"/>
  <c r="E45" i="4" s="1"/>
  <c r="F70" i="4"/>
  <c r="D92" i="4"/>
  <c r="D69" i="4" s="1"/>
  <c r="D68" i="4" s="1"/>
  <c r="C15" i="4"/>
  <c r="C14" i="4" s="1"/>
  <c r="C75" i="4"/>
  <c r="C69" i="4" s="1"/>
  <c r="C68" i="4" s="1"/>
  <c r="F75" i="4"/>
  <c r="E95" i="4"/>
  <c r="I22" i="4"/>
  <c r="D7" i="4"/>
  <c r="I44" i="4"/>
  <c r="G43" i="4"/>
  <c r="G42" i="4" s="1"/>
  <c r="I63" i="4"/>
  <c r="C7" i="4"/>
  <c r="G28" i="4"/>
  <c r="I29" i="4"/>
  <c r="G59" i="4"/>
  <c r="I60" i="4"/>
  <c r="I17" i="4"/>
  <c r="G16" i="4"/>
  <c r="G15" i="4" s="1"/>
  <c r="I46" i="4"/>
  <c r="I45" i="4" s="1"/>
  <c r="G66" i="4"/>
  <c r="I67" i="4"/>
  <c r="I71" i="4"/>
  <c r="G56" i="4"/>
  <c r="G55" i="4" s="1"/>
  <c r="G54" i="4" s="1"/>
  <c r="I57" i="4"/>
  <c r="I34" i="4"/>
  <c r="I33" i="4" s="1"/>
  <c r="I10" i="4"/>
  <c r="G9" i="4"/>
  <c r="G8" i="4" s="1"/>
  <c r="G19" i="4"/>
  <c r="I20" i="4"/>
  <c r="G25" i="4"/>
  <c r="I26" i="4"/>
  <c r="E25" i="4"/>
  <c r="E16" i="4"/>
  <c r="G22" i="4"/>
  <c r="E28" i="4"/>
  <c r="G41" i="4"/>
  <c r="E9" i="4"/>
  <c r="E8" i="4" s="1"/>
  <c r="E19" i="4"/>
  <c r="I52" i="4"/>
  <c r="I51" i="4" s="1"/>
  <c r="G74" i="4"/>
  <c r="E73" i="4"/>
  <c r="E70" i="4" s="1"/>
  <c r="G78" i="4"/>
  <c r="E77" i="4"/>
  <c r="E76" i="4" s="1"/>
  <c r="E75" i="4" s="1"/>
  <c r="I96" i="4"/>
  <c r="G95" i="4"/>
  <c r="G39" i="4"/>
  <c r="E38" i="4"/>
  <c r="E37" i="4" s="1"/>
  <c r="E43" i="4"/>
  <c r="E42" i="4" s="1"/>
  <c r="G46" i="4"/>
  <c r="G45" i="4" s="1"/>
  <c r="I91" i="4"/>
  <c r="G88" i="4"/>
  <c r="G87" i="4" s="1"/>
  <c r="I98" i="4"/>
  <c r="G126" i="4"/>
  <c r="G125" i="4" s="1"/>
  <c r="I127" i="4"/>
  <c r="G114" i="4"/>
  <c r="I115" i="4"/>
  <c r="G116" i="4"/>
  <c r="I117" i="4"/>
  <c r="I119" i="4"/>
  <c r="G118" i="4"/>
  <c r="G123" i="4"/>
  <c r="G122" i="4" s="1"/>
  <c r="I124" i="4"/>
  <c r="G94" i="4"/>
  <c r="E93" i="4"/>
  <c r="F92" i="4"/>
  <c r="F69" i="4" s="1"/>
  <c r="F68" i="4" s="1"/>
  <c r="G100" i="4"/>
  <c r="G99" i="4" s="1"/>
  <c r="I101" i="4"/>
  <c r="E123" i="4"/>
  <c r="E122" i="4" s="1"/>
  <c r="E126" i="4"/>
  <c r="E125" i="4" s="1"/>
  <c r="E118" i="4"/>
  <c r="E116" i="4"/>
  <c r="O14" i="30"/>
  <c r="O16" i="30"/>
  <c r="O13" i="30" s="1"/>
  <c r="O12" i="30" s="1"/>
  <c r="O18" i="30"/>
  <c r="O21" i="30"/>
  <c r="O22" i="30"/>
  <c r="O26" i="30"/>
  <c r="O25" i="30" s="1"/>
  <c r="O24" i="30" s="1"/>
  <c r="O27" i="30"/>
  <c r="O30" i="30"/>
  <c r="O29" i="30" s="1"/>
  <c r="O35" i="30"/>
  <c r="O34" i="30" s="1"/>
  <c r="O33" i="30" s="1"/>
  <c r="O32" i="30" s="1"/>
  <c r="O40" i="30"/>
  <c r="O41" i="30"/>
  <c r="O45" i="30"/>
  <c r="O44" i="30" s="1"/>
  <c r="O43" i="30" s="1"/>
  <c r="O46" i="30"/>
  <c r="O48" i="30"/>
  <c r="O50" i="30"/>
  <c r="O51" i="30"/>
  <c r="O54" i="30"/>
  <c r="O59" i="30"/>
  <c r="O58" i="30" s="1"/>
  <c r="O57" i="30" s="1"/>
  <c r="O56" i="30" s="1"/>
  <c r="O60" i="30"/>
  <c r="O63" i="30"/>
  <c r="O67" i="30"/>
  <c r="O66" i="30" s="1"/>
  <c r="O65" i="30" s="1"/>
  <c r="O68" i="30"/>
  <c r="O73" i="30"/>
  <c r="O72" i="30" s="1"/>
  <c r="O71" i="30" s="1"/>
  <c r="O70" i="30" s="1"/>
  <c r="O76" i="30"/>
  <c r="O75" i="30" s="1"/>
  <c r="O82" i="30"/>
  <c r="O81" i="30" s="1"/>
  <c r="O80" i="30" s="1"/>
  <c r="O79" i="30" s="1"/>
  <c r="O78" i="30" s="1"/>
  <c r="O84" i="30"/>
  <c r="O95" i="30"/>
  <c r="O97" i="30"/>
  <c r="O98" i="30"/>
  <c r="O101" i="30"/>
  <c r="O100" i="30" s="1"/>
  <c r="O106" i="30"/>
  <c r="O105" i="30" s="1"/>
  <c r="O104" i="30" s="1"/>
  <c r="O107" i="30"/>
  <c r="O109" i="30"/>
  <c r="O110" i="30"/>
  <c r="O118" i="30"/>
  <c r="O117" i="30" s="1"/>
  <c r="O116" i="30" s="1"/>
  <c r="O115" i="30" s="1"/>
  <c r="O120" i="30"/>
  <c r="O121" i="30"/>
  <c r="O125" i="30"/>
  <c r="O126" i="30"/>
  <c r="O128" i="30"/>
  <c r="O130" i="30"/>
  <c r="O131" i="30"/>
  <c r="O136" i="30"/>
  <c r="O135" i="30" s="1"/>
  <c r="O134" i="30" s="1"/>
  <c r="O133" i="30" s="1"/>
  <c r="O138" i="30"/>
  <c r="O143" i="30"/>
  <c r="O142" i="30" s="1"/>
  <c r="O141" i="30" s="1"/>
  <c r="O140" i="30" s="1"/>
  <c r="O145" i="30"/>
  <c r="O148" i="30"/>
  <c r="O147" i="30" s="1"/>
  <c r="O150" i="30"/>
  <c r="O151" i="30"/>
  <c r="O153" i="30"/>
  <c r="O155" i="30"/>
  <c r="O154" i="30" s="1"/>
  <c r="O162" i="30"/>
  <c r="O161" i="30" s="1"/>
  <c r="O160" i="30" s="1"/>
  <c r="O159" i="30" s="1"/>
  <c r="O158" i="30" s="1"/>
  <c r="O166" i="30"/>
  <c r="O165" i="30" s="1"/>
  <c r="O167" i="30"/>
  <c r="N168" i="30"/>
  <c r="N167" i="30" s="1"/>
  <c r="N166" i="30" s="1"/>
  <c r="N165" i="30" s="1"/>
  <c r="O170" i="30"/>
  <c r="O169" i="30" s="1"/>
  <c r="O164" i="30" s="1"/>
  <c r="O173" i="30"/>
  <c r="O172" i="30" s="1"/>
  <c r="O175" i="30"/>
  <c r="O174" i="30" s="1"/>
  <c r="O177" i="30"/>
  <c r="N178" i="30"/>
  <c r="N177" i="30" s="1"/>
  <c r="O178" i="30"/>
  <c r="N179" i="30"/>
  <c r="O182" i="30"/>
  <c r="O181" i="30" s="1"/>
  <c r="O180" i="30" s="1"/>
  <c r="O184" i="30"/>
  <c r="O187" i="30"/>
  <c r="O186" i="30" s="1"/>
  <c r="O189" i="30"/>
  <c r="O188" i="30" s="1"/>
  <c r="O190" i="30"/>
  <c r="O196" i="30"/>
  <c r="O195" i="30" s="1"/>
  <c r="O194" i="30" s="1"/>
  <c r="O193" i="30" s="1"/>
  <c r="O192" i="30" s="1"/>
  <c r="O197" i="30"/>
  <c r="O204" i="30"/>
  <c r="O203" i="30" s="1"/>
  <c r="O202" i="30" s="1"/>
  <c r="O201" i="30" s="1"/>
  <c r="O200" i="30" s="1"/>
  <c r="O199" i="30" s="1"/>
  <c r="O205" i="30"/>
  <c r="O209" i="30"/>
  <c r="O208" i="30" s="1"/>
  <c r="O207" i="30" s="1"/>
  <c r="O210" i="30"/>
  <c r="O211" i="30"/>
  <c r="O212" i="30"/>
  <c r="O220" i="30"/>
  <c r="N223" i="30"/>
  <c r="O223" i="30"/>
  <c r="O227" i="30"/>
  <c r="N231" i="30"/>
  <c r="O231" i="30"/>
  <c r="O241" i="30"/>
  <c r="O240" i="30" s="1"/>
  <c r="O239" i="30" s="1"/>
  <c r="O242" i="30"/>
  <c r="O244" i="30"/>
  <c r="O245" i="30"/>
  <c r="O253" i="30"/>
  <c r="O255" i="30"/>
  <c r="O258" i="30"/>
  <c r="O257" i="30" s="1"/>
  <c r="O260" i="30"/>
  <c r="N262" i="30"/>
  <c r="N263" i="30"/>
  <c r="O263" i="30"/>
  <c r="O262" i="30" s="1"/>
  <c r="N264" i="30"/>
  <c r="O265" i="30"/>
  <c r="N266" i="30"/>
  <c r="N265" i="30" s="1"/>
  <c r="O266" i="30"/>
  <c r="N267" i="30"/>
  <c r="O272" i="30"/>
  <c r="O271" i="30" s="1"/>
  <c r="O275" i="30"/>
  <c r="O274" i="30" s="1"/>
  <c r="O270" i="30" s="1"/>
  <c r="O269" i="30" s="1"/>
  <c r="O278" i="30"/>
  <c r="O277" i="30" s="1"/>
  <c r="O280" i="30"/>
  <c r="O281" i="30"/>
  <c r="O283" i="30"/>
  <c r="O284" i="30"/>
  <c r="O287" i="30"/>
  <c r="O286" i="30" s="1"/>
  <c r="O290" i="30"/>
  <c r="O289" i="30" s="1"/>
  <c r="O292" i="30"/>
  <c r="O293" i="30"/>
  <c r="O300" i="30"/>
  <c r="O301" i="30"/>
  <c r="O304" i="30"/>
  <c r="O303" i="30" s="1"/>
  <c r="O306" i="30"/>
  <c r="O307" i="30"/>
  <c r="N312" i="30"/>
  <c r="O312" i="30"/>
  <c r="O330" i="30"/>
  <c r="O329" i="30" s="1"/>
  <c r="O331" i="30"/>
  <c r="O335" i="30"/>
  <c r="O336" i="30"/>
  <c r="O339" i="30"/>
  <c r="O338" i="30" s="1"/>
  <c r="O341" i="30"/>
  <c r="O344" i="30"/>
  <c r="O343" i="30" s="1"/>
  <c r="O346" i="30"/>
  <c r="O349" i="30"/>
  <c r="O348" i="30" s="1"/>
  <c r="N352" i="30"/>
  <c r="N351" i="30" s="1"/>
  <c r="O352" i="30"/>
  <c r="O351" i="30" s="1"/>
  <c r="N353" i="30"/>
  <c r="O356" i="30"/>
  <c r="O355" i="30" s="1"/>
  <c r="O354" i="30" s="1"/>
  <c r="O361" i="30"/>
  <c r="O363" i="30"/>
  <c r="O360" i="30" s="1"/>
  <c r="O359" i="30" s="1"/>
  <c r="O364" i="30"/>
  <c r="O368" i="30"/>
  <c r="O367" i="30" s="1"/>
  <c r="O366" i="30" s="1"/>
  <c r="O372" i="30"/>
  <c r="O371" i="30" s="1"/>
  <c r="O370" i="30" s="1"/>
  <c r="O373" i="30"/>
  <c r="O377" i="30"/>
  <c r="O376" i="30" s="1"/>
  <c r="O375" i="30" s="1"/>
  <c r="O378" i="30"/>
  <c r="O381" i="30"/>
  <c r="O380" i="30" s="1"/>
  <c r="O383" i="30"/>
  <c r="O385" i="30"/>
  <c r="O391" i="30"/>
  <c r="O390" i="30" s="1"/>
  <c r="O393" i="30"/>
  <c r="O396" i="30"/>
  <c r="O395" i="30" s="1"/>
  <c r="O399" i="30"/>
  <c r="O398" i="30" s="1"/>
  <c r="O401" i="30"/>
  <c r="O402" i="30"/>
  <c r="O408" i="30"/>
  <c r="O407" i="30" s="1"/>
  <c r="O406" i="30" s="1"/>
  <c r="O405" i="30" s="1"/>
  <c r="O410" i="30"/>
  <c r="N411" i="30"/>
  <c r="N410" i="30" s="1"/>
  <c r="O411" i="30"/>
  <c r="O415" i="30"/>
  <c r="O414" i="30" s="1"/>
  <c r="O413" i="30" s="1"/>
  <c r="N417" i="30"/>
  <c r="N416" i="30" s="1"/>
  <c r="N415" i="30" s="1"/>
  <c r="N414" i="30" s="1"/>
  <c r="O417" i="30"/>
  <c r="O416" i="30" s="1"/>
  <c r="O421" i="30"/>
  <c r="O420" i="30" s="1"/>
  <c r="O419" i="30" s="1"/>
  <c r="N425" i="30"/>
  <c r="O425" i="30"/>
  <c r="O427" i="30"/>
  <c r="O424" i="30" s="1"/>
  <c r="O433" i="30"/>
  <c r="O432" i="30" s="1"/>
  <c r="O431" i="30" s="1"/>
  <c r="O430" i="30" s="1"/>
  <c r="O429" i="30" s="1"/>
  <c r="O435" i="30"/>
  <c r="O438" i="30"/>
  <c r="O437" i="30" s="1"/>
  <c r="O440" i="30"/>
  <c r="O448" i="30"/>
  <c r="O450" i="30"/>
  <c r="O447" i="30" s="1"/>
  <c r="O446" i="30" s="1"/>
  <c r="O445" i="30" s="1"/>
  <c r="O444" i="30" s="1"/>
  <c r="O452" i="30"/>
  <c r="O457" i="30"/>
  <c r="O456" i="30" s="1"/>
  <c r="O455" i="30" s="1"/>
  <c r="O459" i="30"/>
  <c r="O458" i="30" s="1"/>
  <c r="N460" i="30"/>
  <c r="N459" i="30" s="1"/>
  <c r="N458" i="30" s="1"/>
  <c r="N457" i="30" s="1"/>
  <c r="N456" i="30" s="1"/>
  <c r="N455" i="30" s="1"/>
  <c r="O465" i="30"/>
  <c r="O464" i="30" s="1"/>
  <c r="O463" i="30" s="1"/>
  <c r="O462" i="30" s="1"/>
  <c r="O461" i="30" s="1"/>
  <c r="O466" i="30"/>
  <c r="O468" i="30"/>
  <c r="O470" i="30"/>
  <c r="O469" i="30" s="1"/>
  <c r="O472" i="30"/>
  <c r="O471" i="30" s="1"/>
  <c r="O473" i="30"/>
  <c r="O476" i="30"/>
  <c r="O475" i="30" s="1"/>
  <c r="O479" i="30"/>
  <c r="O480" i="30"/>
  <c r="O482" i="30"/>
  <c r="O483" i="30"/>
  <c r="O486" i="30"/>
  <c r="O485" i="30" s="1"/>
  <c r="O487" i="30"/>
  <c r="O491" i="30"/>
  <c r="O490" i="30" s="1"/>
  <c r="O493" i="30"/>
  <c r="O492" i="30" s="1"/>
  <c r="N494" i="30"/>
  <c r="N493" i="30" s="1"/>
  <c r="N492" i="30" s="1"/>
  <c r="N491" i="30" s="1"/>
  <c r="N490" i="30" s="1"/>
  <c r="N489" i="30" s="1"/>
  <c r="O494" i="30"/>
  <c r="N495" i="30"/>
  <c r="O499" i="30"/>
  <c r="O498" i="30" s="1"/>
  <c r="O497" i="30" s="1"/>
  <c r="O496" i="30" s="1"/>
  <c r="O489" i="30" s="1"/>
  <c r="O500" i="30"/>
  <c r="O504" i="30"/>
  <c r="O503" i="30" s="1"/>
  <c r="N506" i="30"/>
  <c r="N505" i="30" s="1"/>
  <c r="N504" i="30" s="1"/>
  <c r="N503" i="30" s="1"/>
  <c r="O506" i="30"/>
  <c r="O505" i="30" s="1"/>
  <c r="N507" i="30"/>
  <c r="N513" i="30"/>
  <c r="O513" i="30"/>
  <c r="O512" i="30" s="1"/>
  <c r="O511" i="30" s="1"/>
  <c r="O510" i="30" s="1"/>
  <c r="N515" i="30"/>
  <c r="O515" i="30"/>
  <c r="N516" i="30"/>
  <c r="O517" i="30"/>
  <c r="N518" i="30"/>
  <c r="N517" i="30" s="1"/>
  <c r="O520" i="30"/>
  <c r="O522" i="30"/>
  <c r="O521" i="30" s="1"/>
  <c r="N523" i="30"/>
  <c r="N522" i="30" s="1"/>
  <c r="N521" i="30" s="1"/>
  <c r="N520" i="30" s="1"/>
  <c r="O526" i="30"/>
  <c r="O525" i="30" s="1"/>
  <c r="O524" i="30" s="1"/>
  <c r="O527" i="30"/>
  <c r="N532" i="30"/>
  <c r="O532" i="30"/>
  <c r="P532" i="30"/>
  <c r="M532" i="30"/>
  <c r="L532" i="30"/>
  <c r="K532" i="30"/>
  <c r="J532" i="30"/>
  <c r="L528" i="30"/>
  <c r="L527" i="30" s="1"/>
  <c r="L526" i="30" s="1"/>
  <c r="L525" i="30" s="1"/>
  <c r="L524" i="30" s="1"/>
  <c r="M527" i="30"/>
  <c r="M526" i="30" s="1"/>
  <c r="M525" i="30" s="1"/>
  <c r="M524" i="30" s="1"/>
  <c r="K527" i="30"/>
  <c r="K526" i="30" s="1"/>
  <c r="K525" i="30" s="1"/>
  <c r="K524" i="30" s="1"/>
  <c r="J527" i="30"/>
  <c r="J526" i="30" s="1"/>
  <c r="J525" i="30" s="1"/>
  <c r="J524" i="30" s="1"/>
  <c r="L523" i="30"/>
  <c r="M522" i="30"/>
  <c r="M521" i="30" s="1"/>
  <c r="M520" i="30" s="1"/>
  <c r="K522" i="30"/>
  <c r="K521" i="30" s="1"/>
  <c r="K520" i="30" s="1"/>
  <c r="J522" i="30"/>
  <c r="J521" i="30" s="1"/>
  <c r="J520" i="30" s="1"/>
  <c r="L518" i="30"/>
  <c r="L517" i="30" s="1"/>
  <c r="M517" i="30"/>
  <c r="K517" i="30"/>
  <c r="J517" i="30"/>
  <c r="L516" i="30"/>
  <c r="M515" i="30"/>
  <c r="K515" i="30"/>
  <c r="J515" i="30"/>
  <c r="L514" i="30"/>
  <c r="N514" i="30" s="1"/>
  <c r="M513" i="30"/>
  <c r="K513" i="30"/>
  <c r="J513" i="30"/>
  <c r="J512" i="30" s="1"/>
  <c r="J511" i="30" s="1"/>
  <c r="J510" i="30" s="1"/>
  <c r="L507" i="30"/>
  <c r="M506" i="30"/>
  <c r="L506" i="30"/>
  <c r="L505" i="30" s="1"/>
  <c r="L504" i="30" s="1"/>
  <c r="L503" i="30" s="1"/>
  <c r="K506" i="30"/>
  <c r="J506" i="30"/>
  <c r="J505" i="30" s="1"/>
  <c r="J504" i="30" s="1"/>
  <c r="J503" i="30" s="1"/>
  <c r="M505" i="30"/>
  <c r="M504" i="30" s="1"/>
  <c r="M503" i="30" s="1"/>
  <c r="K505" i="30"/>
  <c r="K504" i="30" s="1"/>
  <c r="K503" i="30" s="1"/>
  <c r="L501" i="30"/>
  <c r="N501" i="30" s="1"/>
  <c r="N500" i="30" s="1"/>
  <c r="N499" i="30" s="1"/>
  <c r="N498" i="30" s="1"/>
  <c r="N497" i="30" s="1"/>
  <c r="N496" i="30" s="1"/>
  <c r="M500" i="30"/>
  <c r="M499" i="30" s="1"/>
  <c r="M498" i="30" s="1"/>
  <c r="M497" i="30" s="1"/>
  <c r="M496" i="30" s="1"/>
  <c r="K500" i="30"/>
  <c r="K499" i="30" s="1"/>
  <c r="K498" i="30" s="1"/>
  <c r="K497" i="30" s="1"/>
  <c r="K496" i="30" s="1"/>
  <c r="J500" i="30"/>
  <c r="J499" i="30" s="1"/>
  <c r="J498" i="30" s="1"/>
  <c r="J497" i="30" s="1"/>
  <c r="J496" i="30" s="1"/>
  <c r="L495" i="30"/>
  <c r="M494" i="30"/>
  <c r="M493" i="30" s="1"/>
  <c r="M492" i="30" s="1"/>
  <c r="M491" i="30" s="1"/>
  <c r="M490" i="30" s="1"/>
  <c r="K494" i="30"/>
  <c r="K493" i="30" s="1"/>
  <c r="K492" i="30" s="1"/>
  <c r="K491" i="30" s="1"/>
  <c r="K490" i="30" s="1"/>
  <c r="J494" i="30"/>
  <c r="J493" i="30" s="1"/>
  <c r="J492" i="30" s="1"/>
  <c r="J491" i="30" s="1"/>
  <c r="J490" i="30" s="1"/>
  <c r="L488" i="30"/>
  <c r="M487" i="30"/>
  <c r="M486" i="30" s="1"/>
  <c r="M485" i="30" s="1"/>
  <c r="K487" i="30"/>
  <c r="K486" i="30" s="1"/>
  <c r="K485" i="30" s="1"/>
  <c r="J487" i="30"/>
  <c r="J486" i="30" s="1"/>
  <c r="J485" i="30" s="1"/>
  <c r="L484" i="30"/>
  <c r="N484" i="30" s="1"/>
  <c r="N483" i="30" s="1"/>
  <c r="N482" i="30" s="1"/>
  <c r="M483" i="30"/>
  <c r="M482" i="30" s="1"/>
  <c r="K483" i="30"/>
  <c r="K482" i="30" s="1"/>
  <c r="J483" i="30"/>
  <c r="J482" i="30" s="1"/>
  <c r="L481" i="30"/>
  <c r="M480" i="30"/>
  <c r="K480" i="30"/>
  <c r="J480" i="30"/>
  <c r="M479" i="30"/>
  <c r="K479" i="30"/>
  <c r="J479" i="30"/>
  <c r="M476" i="30"/>
  <c r="M475" i="30" s="1"/>
  <c r="L474" i="30"/>
  <c r="L473" i="30" s="1"/>
  <c r="L472" i="30" s="1"/>
  <c r="L471" i="30" s="1"/>
  <c r="L470" i="30" s="1"/>
  <c r="L469" i="30" s="1"/>
  <c r="L468" i="30" s="1"/>
  <c r="M473" i="30"/>
  <c r="K473" i="30"/>
  <c r="K472" i="30" s="1"/>
  <c r="K471" i="30" s="1"/>
  <c r="K470" i="30" s="1"/>
  <c r="K469" i="30" s="1"/>
  <c r="K468" i="30" s="1"/>
  <c r="J473" i="30"/>
  <c r="J472" i="30" s="1"/>
  <c r="J471" i="30" s="1"/>
  <c r="J470" i="30" s="1"/>
  <c r="J469" i="30" s="1"/>
  <c r="J468" i="30" s="1"/>
  <c r="M472" i="30"/>
  <c r="M471" i="30" s="1"/>
  <c r="M470" i="30" s="1"/>
  <c r="M469" i="30" s="1"/>
  <c r="M468" i="30" s="1"/>
  <c r="L467" i="30"/>
  <c r="N467" i="30" s="1"/>
  <c r="N466" i="30" s="1"/>
  <c r="N465" i="30" s="1"/>
  <c r="N464" i="30" s="1"/>
  <c r="N463" i="30" s="1"/>
  <c r="N462" i="30" s="1"/>
  <c r="N461" i="30" s="1"/>
  <c r="M466" i="30"/>
  <c r="L466" i="30"/>
  <c r="L465" i="30" s="1"/>
  <c r="L464" i="30" s="1"/>
  <c r="L463" i="30" s="1"/>
  <c r="L462" i="30" s="1"/>
  <c r="L461" i="30" s="1"/>
  <c r="K466" i="30"/>
  <c r="K465" i="30" s="1"/>
  <c r="K464" i="30" s="1"/>
  <c r="K463" i="30" s="1"/>
  <c r="K462" i="30" s="1"/>
  <c r="K461" i="30" s="1"/>
  <c r="J466" i="30"/>
  <c r="M465" i="30"/>
  <c r="M464" i="30" s="1"/>
  <c r="M463" i="30" s="1"/>
  <c r="M462" i="30" s="1"/>
  <c r="M461" i="30" s="1"/>
  <c r="J465" i="30"/>
  <c r="J464" i="30" s="1"/>
  <c r="J463" i="30" s="1"/>
  <c r="J462" i="30" s="1"/>
  <c r="J461" i="30" s="1"/>
  <c r="L460" i="30"/>
  <c r="M459" i="30"/>
  <c r="M458" i="30" s="1"/>
  <c r="M457" i="30" s="1"/>
  <c r="M456" i="30" s="1"/>
  <c r="M455" i="30" s="1"/>
  <c r="K459" i="30"/>
  <c r="K458" i="30" s="1"/>
  <c r="K457" i="30" s="1"/>
  <c r="K456" i="30" s="1"/>
  <c r="K455" i="30" s="1"/>
  <c r="J459" i="30"/>
  <c r="J458" i="30" s="1"/>
  <c r="J457" i="30" s="1"/>
  <c r="J456" i="30" s="1"/>
  <c r="J455" i="30" s="1"/>
  <c r="L454" i="30"/>
  <c r="L453" i="30"/>
  <c r="N453" i="30" s="1"/>
  <c r="M452" i="30"/>
  <c r="K452" i="30"/>
  <c r="J452" i="30"/>
  <c r="L451" i="30"/>
  <c r="N451" i="30" s="1"/>
  <c r="N450" i="30" s="1"/>
  <c r="M450" i="30"/>
  <c r="K450" i="30"/>
  <c r="J450" i="30"/>
  <c r="L449" i="30"/>
  <c r="N449" i="30" s="1"/>
  <c r="N448" i="30" s="1"/>
  <c r="M448" i="30"/>
  <c r="M447" i="30" s="1"/>
  <c r="M446" i="30" s="1"/>
  <c r="M445" i="30" s="1"/>
  <c r="K448" i="30"/>
  <c r="K447" i="30" s="1"/>
  <c r="K446" i="30" s="1"/>
  <c r="K445" i="30" s="1"/>
  <c r="J448" i="30"/>
  <c r="L441" i="30"/>
  <c r="N441" i="30" s="1"/>
  <c r="N440" i="30" s="1"/>
  <c r="M440" i="30"/>
  <c r="K440" i="30"/>
  <c r="J440" i="30"/>
  <c r="L439" i="30"/>
  <c r="N439" i="30" s="1"/>
  <c r="N438" i="30" s="1"/>
  <c r="N437" i="30" s="1"/>
  <c r="M438" i="30"/>
  <c r="M437" i="30" s="1"/>
  <c r="K438" i="30"/>
  <c r="K437" i="30" s="1"/>
  <c r="J438" i="30"/>
  <c r="J437" i="30"/>
  <c r="L436" i="30"/>
  <c r="M435" i="30"/>
  <c r="K435" i="30"/>
  <c r="J435" i="30"/>
  <c r="L434" i="30"/>
  <c r="L433" i="30" s="1"/>
  <c r="M433" i="30"/>
  <c r="M432" i="30" s="1"/>
  <c r="K433" i="30"/>
  <c r="K432" i="30" s="1"/>
  <c r="J433" i="30"/>
  <c r="L428" i="30"/>
  <c r="N428" i="30" s="1"/>
  <c r="N427" i="30" s="1"/>
  <c r="M427" i="30"/>
  <c r="K427" i="30"/>
  <c r="J427" i="30"/>
  <c r="L426" i="30"/>
  <c r="N426" i="30" s="1"/>
  <c r="M425" i="30"/>
  <c r="M424" i="30" s="1"/>
  <c r="K425" i="30"/>
  <c r="K424" i="30" s="1"/>
  <c r="J425" i="30"/>
  <c r="J424" i="30" s="1"/>
  <c r="L423" i="30"/>
  <c r="L422" i="30"/>
  <c r="L421" i="30" s="1"/>
  <c r="L420" i="30" s="1"/>
  <c r="M421" i="30"/>
  <c r="M420" i="30" s="1"/>
  <c r="K421" i="30"/>
  <c r="J421" i="30"/>
  <c r="J420" i="30" s="1"/>
  <c r="K420" i="30"/>
  <c r="L418" i="30"/>
  <c r="N418" i="30" s="1"/>
  <c r="M417" i="30"/>
  <c r="M416" i="30" s="1"/>
  <c r="M415" i="30" s="1"/>
  <c r="M414" i="30" s="1"/>
  <c r="K417" i="30"/>
  <c r="K416" i="30" s="1"/>
  <c r="K415" i="30" s="1"/>
  <c r="K414" i="30" s="1"/>
  <c r="J417" i="30"/>
  <c r="J416" i="30" s="1"/>
  <c r="J415" i="30" s="1"/>
  <c r="J414" i="30" s="1"/>
  <c r="L412" i="30"/>
  <c r="N412" i="30" s="1"/>
  <c r="M411" i="30"/>
  <c r="M410" i="30" s="1"/>
  <c r="L411" i="30"/>
  <c r="L410" i="30" s="1"/>
  <c r="K411" i="30"/>
  <c r="K410" i="30" s="1"/>
  <c r="J411" i="30"/>
  <c r="J410" i="30" s="1"/>
  <c r="L409" i="30"/>
  <c r="N409" i="30" s="1"/>
  <c r="N408" i="30" s="1"/>
  <c r="N407" i="30" s="1"/>
  <c r="N406" i="30" s="1"/>
  <c r="N405" i="30" s="1"/>
  <c r="M408" i="30"/>
  <c r="M407" i="30" s="1"/>
  <c r="M406" i="30" s="1"/>
  <c r="K408" i="30"/>
  <c r="K407" i="30" s="1"/>
  <c r="K406" i="30" s="1"/>
  <c r="J408" i="30"/>
  <c r="J407" i="30" s="1"/>
  <c r="J406" i="30" s="1"/>
  <c r="L403" i="30"/>
  <c r="N403" i="30" s="1"/>
  <c r="N402" i="30" s="1"/>
  <c r="N401" i="30" s="1"/>
  <c r="M402" i="30"/>
  <c r="K402" i="30"/>
  <c r="K401" i="30" s="1"/>
  <c r="J402" i="30"/>
  <c r="J401" i="30" s="1"/>
  <c r="M401" i="30"/>
  <c r="L400" i="30"/>
  <c r="M399" i="30"/>
  <c r="M398" i="30" s="1"/>
  <c r="K399" i="30"/>
  <c r="K398" i="30" s="1"/>
  <c r="J399" i="30"/>
  <c r="J398" i="30" s="1"/>
  <c r="L397" i="30"/>
  <c r="N397" i="30" s="1"/>
  <c r="N396" i="30" s="1"/>
  <c r="N395" i="30" s="1"/>
  <c r="M396" i="30"/>
  <c r="M395" i="30" s="1"/>
  <c r="L396" i="30"/>
  <c r="L395" i="30" s="1"/>
  <c r="K396" i="30"/>
  <c r="K395" i="30" s="1"/>
  <c r="J396" i="30"/>
  <c r="J395" i="30"/>
  <c r="L394" i="30"/>
  <c r="N394" i="30" s="1"/>
  <c r="N393" i="30" s="1"/>
  <c r="M393" i="30"/>
  <c r="K393" i="30"/>
  <c r="J393" i="30"/>
  <c r="L392" i="30"/>
  <c r="M391" i="30"/>
  <c r="M390" i="30" s="1"/>
  <c r="K391" i="30"/>
  <c r="J391" i="30"/>
  <c r="L387" i="30"/>
  <c r="L386" i="30"/>
  <c r="N386" i="30" s="1"/>
  <c r="M385" i="30"/>
  <c r="K385" i="30"/>
  <c r="J385" i="30"/>
  <c r="L384" i="30"/>
  <c r="N384" i="30" s="1"/>
  <c r="N383" i="30" s="1"/>
  <c r="M383" i="30"/>
  <c r="K383" i="30"/>
  <c r="J383" i="30"/>
  <c r="L382" i="30"/>
  <c r="N382" i="30" s="1"/>
  <c r="N381" i="30" s="1"/>
  <c r="M381" i="30"/>
  <c r="M380" i="30" s="1"/>
  <c r="K381" i="30"/>
  <c r="J381" i="30"/>
  <c r="J380" i="30" s="1"/>
  <c r="L379" i="30"/>
  <c r="N379" i="30" s="1"/>
  <c r="N378" i="30" s="1"/>
  <c r="N377" i="30" s="1"/>
  <c r="M378" i="30"/>
  <c r="M377" i="30" s="1"/>
  <c r="K378" i="30"/>
  <c r="K377" i="30" s="1"/>
  <c r="J378" i="30"/>
  <c r="J377" i="30" s="1"/>
  <c r="L374" i="30"/>
  <c r="N374" i="30" s="1"/>
  <c r="N373" i="30" s="1"/>
  <c r="N372" i="30" s="1"/>
  <c r="N371" i="30" s="1"/>
  <c r="N370" i="30" s="1"/>
  <c r="M373" i="30"/>
  <c r="M372" i="30" s="1"/>
  <c r="M371" i="30" s="1"/>
  <c r="M370" i="30" s="1"/>
  <c r="K373" i="30"/>
  <c r="K372" i="30" s="1"/>
  <c r="K371" i="30" s="1"/>
  <c r="K370" i="30" s="1"/>
  <c r="J373" i="30"/>
  <c r="J372" i="30"/>
  <c r="J371" i="30" s="1"/>
  <c r="J370" i="30" s="1"/>
  <c r="L369" i="30"/>
  <c r="N369" i="30" s="1"/>
  <c r="N368" i="30" s="1"/>
  <c r="N367" i="30" s="1"/>
  <c r="N366" i="30" s="1"/>
  <c r="M368" i="30"/>
  <c r="K368" i="30"/>
  <c r="K367" i="30" s="1"/>
  <c r="K366" i="30" s="1"/>
  <c r="J368" i="30"/>
  <c r="J367" i="30" s="1"/>
  <c r="J366" i="30" s="1"/>
  <c r="M367" i="30"/>
  <c r="M366" i="30" s="1"/>
  <c r="L365" i="30"/>
  <c r="N365" i="30" s="1"/>
  <c r="N364" i="30" s="1"/>
  <c r="N363" i="30" s="1"/>
  <c r="M364" i="30"/>
  <c r="M363" i="30" s="1"/>
  <c r="K364" i="30"/>
  <c r="K363" i="30" s="1"/>
  <c r="J364" i="30"/>
  <c r="J363" i="30" s="1"/>
  <c r="L362" i="30"/>
  <c r="N362" i="30" s="1"/>
  <c r="N361" i="30" s="1"/>
  <c r="M361" i="30"/>
  <c r="K361" i="30"/>
  <c r="J361" i="30"/>
  <c r="L357" i="30"/>
  <c r="N357" i="30" s="1"/>
  <c r="N356" i="30" s="1"/>
  <c r="N355" i="30" s="1"/>
  <c r="N354" i="30" s="1"/>
  <c r="M356" i="30"/>
  <c r="M355" i="30" s="1"/>
  <c r="M354" i="30" s="1"/>
  <c r="K356" i="30"/>
  <c r="K355" i="30" s="1"/>
  <c r="K354" i="30" s="1"/>
  <c r="J356" i="30"/>
  <c r="J355" i="30" s="1"/>
  <c r="J354" i="30" s="1"/>
  <c r="P353" i="30"/>
  <c r="M352" i="30"/>
  <c r="L352" i="30"/>
  <c r="K352" i="30"/>
  <c r="K351" i="30" s="1"/>
  <c r="J352" i="30"/>
  <c r="J351" i="30" s="1"/>
  <c r="M351" i="30"/>
  <c r="L351" i="30"/>
  <c r="M350" i="30"/>
  <c r="N350" i="30" s="1"/>
  <c r="N349" i="30" s="1"/>
  <c r="N348" i="30" s="1"/>
  <c r="L349" i="30"/>
  <c r="L348" i="30" s="1"/>
  <c r="K349" i="30"/>
  <c r="K348" i="30" s="1"/>
  <c r="J349" i="30"/>
  <c r="J348" i="30" s="1"/>
  <c r="K347" i="30"/>
  <c r="K346" i="30" s="1"/>
  <c r="M346" i="30"/>
  <c r="J346" i="30"/>
  <c r="L345" i="30"/>
  <c r="N345" i="30" s="1"/>
  <c r="N344" i="30" s="1"/>
  <c r="M344" i="30"/>
  <c r="M343" i="30" s="1"/>
  <c r="K344" i="30"/>
  <c r="J344" i="30"/>
  <c r="J343" i="30" s="1"/>
  <c r="K342" i="30"/>
  <c r="L342" i="30" s="1"/>
  <c r="N342" i="30" s="1"/>
  <c r="N341" i="30" s="1"/>
  <c r="M341" i="30"/>
  <c r="J341" i="30"/>
  <c r="L340" i="30"/>
  <c r="M339" i="30"/>
  <c r="M338" i="30" s="1"/>
  <c r="K339" i="30"/>
  <c r="J339" i="30"/>
  <c r="J338" i="30" s="1"/>
  <c r="L337" i="30"/>
  <c r="N337" i="30" s="1"/>
  <c r="N336" i="30" s="1"/>
  <c r="N335" i="30" s="1"/>
  <c r="M336" i="30"/>
  <c r="M335" i="30" s="1"/>
  <c r="K336" i="30"/>
  <c r="K335" i="30" s="1"/>
  <c r="J336" i="30"/>
  <c r="J335" i="30" s="1"/>
  <c r="L332" i="30"/>
  <c r="M331" i="30"/>
  <c r="M330" i="30" s="1"/>
  <c r="M329" i="30" s="1"/>
  <c r="K331" i="30"/>
  <c r="K330" i="30" s="1"/>
  <c r="K329" i="30" s="1"/>
  <c r="J331" i="30"/>
  <c r="J330" i="30" s="1"/>
  <c r="J329" i="30" s="1"/>
  <c r="L328" i="30"/>
  <c r="P327" i="30"/>
  <c r="P326" i="30" s="1"/>
  <c r="L327" i="30"/>
  <c r="L326" i="30"/>
  <c r="L325" i="30"/>
  <c r="P324" i="30"/>
  <c r="P323" i="30" s="1"/>
  <c r="L324" i="30"/>
  <c r="L323" i="30"/>
  <c r="L322" i="30"/>
  <c r="P321" i="30"/>
  <c r="L321" i="30"/>
  <c r="P320" i="30"/>
  <c r="P319" i="30" s="1"/>
  <c r="L320" i="30"/>
  <c r="L319" i="30"/>
  <c r="L318" i="30"/>
  <c r="P317" i="30"/>
  <c r="P316" i="30" s="1"/>
  <c r="L317" i="30"/>
  <c r="L316" i="30"/>
  <c r="L315" i="30"/>
  <c r="P314" i="30"/>
  <c r="L314" i="30"/>
  <c r="M312" i="30"/>
  <c r="K312" i="30"/>
  <c r="J312" i="30"/>
  <c r="J308" i="30"/>
  <c r="J307" i="30" s="1"/>
  <c r="M307" i="30"/>
  <c r="K307" i="30"/>
  <c r="M306" i="30"/>
  <c r="K306" i="30"/>
  <c r="J305" i="30"/>
  <c r="L305" i="30" s="1"/>
  <c r="N305" i="30" s="1"/>
  <c r="N304" i="30" s="1"/>
  <c r="N303" i="30" s="1"/>
  <c r="M304" i="30"/>
  <c r="K304" i="30"/>
  <c r="K303" i="30" s="1"/>
  <c r="M303" i="30"/>
  <c r="J302" i="30"/>
  <c r="L302" i="30" s="1"/>
  <c r="M301" i="30"/>
  <c r="M300" i="30" s="1"/>
  <c r="K301" i="30"/>
  <c r="K300" i="30" s="1"/>
  <c r="J294" i="30"/>
  <c r="J293" i="30" s="1"/>
  <c r="J292" i="30" s="1"/>
  <c r="M293" i="30"/>
  <c r="K293" i="30"/>
  <c r="K292" i="30" s="1"/>
  <c r="M292" i="30"/>
  <c r="J291" i="30"/>
  <c r="L291" i="30" s="1"/>
  <c r="N291" i="30" s="1"/>
  <c r="N290" i="30" s="1"/>
  <c r="N289" i="30" s="1"/>
  <c r="M290" i="30"/>
  <c r="M289" i="30" s="1"/>
  <c r="K290" i="30"/>
  <c r="K289" i="30" s="1"/>
  <c r="J288" i="30"/>
  <c r="M287" i="30"/>
  <c r="M286" i="30" s="1"/>
  <c r="K287" i="30"/>
  <c r="K286" i="30" s="1"/>
  <c r="J285" i="30"/>
  <c r="J284" i="30" s="1"/>
  <c r="J283" i="30" s="1"/>
  <c r="M284" i="30"/>
  <c r="M283" i="30" s="1"/>
  <c r="K284" i="30"/>
  <c r="K283" i="30" s="1"/>
  <c r="J282" i="30"/>
  <c r="J281" i="30" s="1"/>
  <c r="J280" i="30" s="1"/>
  <c r="M281" i="30"/>
  <c r="M280" i="30" s="1"/>
  <c r="K281" i="30"/>
  <c r="K280" i="30" s="1"/>
  <c r="J279" i="30"/>
  <c r="M278" i="30"/>
  <c r="M277" i="30" s="1"/>
  <c r="K278" i="30"/>
  <c r="K277" i="30" s="1"/>
  <c r="J276" i="30"/>
  <c r="L276" i="30" s="1"/>
  <c r="M275" i="30"/>
  <c r="M274" i="30" s="1"/>
  <c r="K275" i="30"/>
  <c r="K274" i="30" s="1"/>
  <c r="J273" i="30"/>
  <c r="J272" i="30" s="1"/>
  <c r="J271" i="30" s="1"/>
  <c r="M272" i="30"/>
  <c r="M271" i="30" s="1"/>
  <c r="K272" i="30"/>
  <c r="K271" i="30" s="1"/>
  <c r="P267" i="30"/>
  <c r="P266" i="30" s="1"/>
  <c r="P265" i="30" s="1"/>
  <c r="M266" i="30"/>
  <c r="M265" i="30" s="1"/>
  <c r="L266" i="30"/>
  <c r="K266" i="30"/>
  <c r="J266" i="30"/>
  <c r="J265" i="30" s="1"/>
  <c r="L265" i="30"/>
  <c r="K265" i="30"/>
  <c r="P264" i="30"/>
  <c r="P263" i="30" s="1"/>
  <c r="P262" i="30" s="1"/>
  <c r="M263" i="30"/>
  <c r="L263" i="30"/>
  <c r="L262" i="30" s="1"/>
  <c r="K263" i="30"/>
  <c r="K262" i="30" s="1"/>
  <c r="J263" i="30"/>
  <c r="J262" i="30" s="1"/>
  <c r="M262" i="30"/>
  <c r="K261" i="30"/>
  <c r="L261" i="30" s="1"/>
  <c r="N261" i="30" s="1"/>
  <c r="N260" i="30" s="1"/>
  <c r="M260" i="30"/>
  <c r="J260" i="30"/>
  <c r="L259" i="30"/>
  <c r="N259" i="30" s="1"/>
  <c r="N258" i="30" s="1"/>
  <c r="M258" i="30"/>
  <c r="L258" i="30"/>
  <c r="K258" i="30"/>
  <c r="J258" i="30"/>
  <c r="K256" i="30"/>
  <c r="L256" i="30" s="1"/>
  <c r="M255" i="30"/>
  <c r="J255" i="30"/>
  <c r="L254" i="30"/>
  <c r="M253" i="30"/>
  <c r="L253" i="30"/>
  <c r="K253" i="30"/>
  <c r="J253" i="30"/>
  <c r="L246" i="30"/>
  <c r="M245" i="30"/>
  <c r="K245" i="30"/>
  <c r="J245" i="30"/>
  <c r="M244" i="30"/>
  <c r="K244" i="30"/>
  <c r="J244" i="30"/>
  <c r="L243" i="30"/>
  <c r="N243" i="30" s="1"/>
  <c r="N242" i="30" s="1"/>
  <c r="N241" i="30" s="1"/>
  <c r="M242" i="30"/>
  <c r="M241" i="30" s="1"/>
  <c r="M240" i="30" s="1"/>
  <c r="M239" i="30" s="1"/>
  <c r="K242" i="30"/>
  <c r="K241" i="30" s="1"/>
  <c r="J242" i="30"/>
  <c r="J241" i="30" s="1"/>
  <c r="P231" i="30"/>
  <c r="M231" i="30"/>
  <c r="L231" i="30"/>
  <c r="K231" i="30"/>
  <c r="J231" i="30"/>
  <c r="L228" i="30"/>
  <c r="M227" i="30"/>
  <c r="K227" i="30"/>
  <c r="J227" i="30"/>
  <c r="P223" i="30"/>
  <c r="M223" i="30"/>
  <c r="L223" i="30"/>
  <c r="K223" i="30"/>
  <c r="J223" i="30"/>
  <c r="L221" i="30"/>
  <c r="M220" i="30"/>
  <c r="K220" i="30"/>
  <c r="J220" i="30"/>
  <c r="L213" i="30"/>
  <c r="M212" i="30"/>
  <c r="K212" i="30"/>
  <c r="J212" i="30"/>
  <c r="M211" i="30"/>
  <c r="M210" i="30" s="1"/>
  <c r="M209" i="30" s="1"/>
  <c r="M208" i="30" s="1"/>
  <c r="M207" i="30" s="1"/>
  <c r="K211" i="30"/>
  <c r="K210" i="30" s="1"/>
  <c r="K209" i="30" s="1"/>
  <c r="K208" i="30" s="1"/>
  <c r="K207" i="30" s="1"/>
  <c r="J211" i="30"/>
  <c r="J210" i="30" s="1"/>
  <c r="J209" i="30" s="1"/>
  <c r="J208" i="30" s="1"/>
  <c r="J207" i="30" s="1"/>
  <c r="L206" i="30"/>
  <c r="N206" i="30" s="1"/>
  <c r="N205" i="30" s="1"/>
  <c r="N204" i="30" s="1"/>
  <c r="N203" i="30" s="1"/>
  <c r="N202" i="30" s="1"/>
  <c r="N201" i="30" s="1"/>
  <c r="N200" i="30" s="1"/>
  <c r="N199" i="30" s="1"/>
  <c r="M205" i="30"/>
  <c r="K205" i="30"/>
  <c r="K204" i="30" s="1"/>
  <c r="K203" i="30" s="1"/>
  <c r="K202" i="30" s="1"/>
  <c r="K201" i="30" s="1"/>
  <c r="K200" i="30" s="1"/>
  <c r="K199" i="30" s="1"/>
  <c r="J205" i="30"/>
  <c r="J204" i="30" s="1"/>
  <c r="J203" i="30" s="1"/>
  <c r="J202" i="30" s="1"/>
  <c r="J201" i="30" s="1"/>
  <c r="J200" i="30" s="1"/>
  <c r="J199" i="30" s="1"/>
  <c r="M204" i="30"/>
  <c r="M203" i="30" s="1"/>
  <c r="M202" i="30" s="1"/>
  <c r="M201" i="30" s="1"/>
  <c r="M200" i="30" s="1"/>
  <c r="M199" i="30" s="1"/>
  <c r="L198" i="30"/>
  <c r="N198" i="30" s="1"/>
  <c r="N197" i="30" s="1"/>
  <c r="N196" i="30" s="1"/>
  <c r="N195" i="30" s="1"/>
  <c r="N194" i="30" s="1"/>
  <c r="N193" i="30" s="1"/>
  <c r="N192" i="30" s="1"/>
  <c r="M197" i="30"/>
  <c r="M196" i="30" s="1"/>
  <c r="M195" i="30" s="1"/>
  <c r="M194" i="30" s="1"/>
  <c r="M193" i="30" s="1"/>
  <c r="M192" i="30" s="1"/>
  <c r="K197" i="30"/>
  <c r="K196" i="30" s="1"/>
  <c r="J197" i="30"/>
  <c r="J196" i="30" s="1"/>
  <c r="K195" i="30"/>
  <c r="K194" i="30" s="1"/>
  <c r="K193" i="30" s="1"/>
  <c r="K192" i="30" s="1"/>
  <c r="J195" i="30"/>
  <c r="J194" i="30" s="1"/>
  <c r="J193" i="30" s="1"/>
  <c r="J192" i="30" s="1"/>
  <c r="L191" i="30"/>
  <c r="N191" i="30" s="1"/>
  <c r="N190" i="30" s="1"/>
  <c r="N189" i="30" s="1"/>
  <c r="N188" i="30" s="1"/>
  <c r="N187" i="30" s="1"/>
  <c r="N186" i="30" s="1"/>
  <c r="M190" i="30"/>
  <c r="M189" i="30" s="1"/>
  <c r="M188" i="30" s="1"/>
  <c r="M187" i="30" s="1"/>
  <c r="M186" i="30" s="1"/>
  <c r="K190" i="30"/>
  <c r="K189" i="30" s="1"/>
  <c r="K188" i="30" s="1"/>
  <c r="K187" i="30" s="1"/>
  <c r="K186" i="30" s="1"/>
  <c r="J190" i="30"/>
  <c r="J189" i="30" s="1"/>
  <c r="J188" i="30" s="1"/>
  <c r="J187" i="30" s="1"/>
  <c r="J186" i="30" s="1"/>
  <c r="L185" i="30"/>
  <c r="N185" i="30" s="1"/>
  <c r="N184" i="30" s="1"/>
  <c r="M184" i="30"/>
  <c r="K184" i="30"/>
  <c r="J184" i="30"/>
  <c r="L183" i="30"/>
  <c r="N183" i="30" s="1"/>
  <c r="N182" i="30" s="1"/>
  <c r="N181" i="30" s="1"/>
  <c r="N180" i="30" s="1"/>
  <c r="M182" i="30"/>
  <c r="M181" i="30" s="1"/>
  <c r="M180" i="30" s="1"/>
  <c r="K182" i="30"/>
  <c r="J182" i="30"/>
  <c r="J181" i="30" s="1"/>
  <c r="J180" i="30" s="1"/>
  <c r="M178" i="30"/>
  <c r="M177" i="30" s="1"/>
  <c r="L178" i="30"/>
  <c r="L177" i="30" s="1"/>
  <c r="L176" i="30"/>
  <c r="N176" i="30" s="1"/>
  <c r="N175" i="30" s="1"/>
  <c r="N174" i="30" s="1"/>
  <c r="N173" i="30" s="1"/>
  <c r="N172" i="30" s="1"/>
  <c r="M175" i="30"/>
  <c r="M174" i="30" s="1"/>
  <c r="K175" i="30"/>
  <c r="K174" i="30" s="1"/>
  <c r="J175" i="30"/>
  <c r="J174" i="30" s="1"/>
  <c r="P171" i="30"/>
  <c r="L171" i="30"/>
  <c r="N171" i="30" s="1"/>
  <c r="N170" i="30" s="1"/>
  <c r="N169" i="30" s="1"/>
  <c r="M170" i="30"/>
  <c r="M169" i="30" s="1"/>
  <c r="K170" i="30"/>
  <c r="K169" i="30" s="1"/>
  <c r="K164" i="30" s="1"/>
  <c r="J170" i="30"/>
  <c r="J169" i="30" s="1"/>
  <c r="J164" i="30" s="1"/>
  <c r="P168" i="30"/>
  <c r="P167" i="30" s="1"/>
  <c r="P166" i="30" s="1"/>
  <c r="P165" i="30" s="1"/>
  <c r="M167" i="30"/>
  <c r="M166" i="30" s="1"/>
  <c r="M165" i="30" s="1"/>
  <c r="M164" i="30" s="1"/>
  <c r="L167" i="30"/>
  <c r="L166" i="30"/>
  <c r="L165" i="30" s="1"/>
  <c r="L163" i="30"/>
  <c r="N163" i="30" s="1"/>
  <c r="N162" i="30" s="1"/>
  <c r="N161" i="30" s="1"/>
  <c r="N160" i="30" s="1"/>
  <c r="N159" i="30" s="1"/>
  <c r="N158" i="30" s="1"/>
  <c r="M162" i="30"/>
  <c r="M161" i="30" s="1"/>
  <c r="M160" i="30" s="1"/>
  <c r="M159" i="30" s="1"/>
  <c r="M158" i="30" s="1"/>
  <c r="K162" i="30"/>
  <c r="K161" i="30" s="1"/>
  <c r="K160" i="30" s="1"/>
  <c r="K159" i="30" s="1"/>
  <c r="K158" i="30" s="1"/>
  <c r="J162" i="30"/>
  <c r="J161" i="30" s="1"/>
  <c r="J160" i="30" s="1"/>
  <c r="J159" i="30" s="1"/>
  <c r="J158" i="30" s="1"/>
  <c r="L156" i="30"/>
  <c r="M155" i="30"/>
  <c r="M154" i="30" s="1"/>
  <c r="M153" i="30" s="1"/>
  <c r="K155" i="30"/>
  <c r="J155" i="30"/>
  <c r="J154" i="30" s="1"/>
  <c r="J153" i="30" s="1"/>
  <c r="K154" i="30"/>
  <c r="K153" i="30" s="1"/>
  <c r="L152" i="30"/>
  <c r="N152" i="30" s="1"/>
  <c r="N151" i="30" s="1"/>
  <c r="N150" i="30" s="1"/>
  <c r="M151" i="30"/>
  <c r="M150" i="30" s="1"/>
  <c r="K151" i="30"/>
  <c r="K150" i="30" s="1"/>
  <c r="J151" i="30"/>
  <c r="J150" i="30" s="1"/>
  <c r="L149" i="30"/>
  <c r="N149" i="30" s="1"/>
  <c r="N148" i="30" s="1"/>
  <c r="N147" i="30" s="1"/>
  <c r="M148" i="30"/>
  <c r="M147" i="30" s="1"/>
  <c r="K148" i="30"/>
  <c r="J148" i="30"/>
  <c r="J147" i="30" s="1"/>
  <c r="K147" i="30"/>
  <c r="L146" i="30"/>
  <c r="N146" i="30" s="1"/>
  <c r="N145" i="30" s="1"/>
  <c r="M145" i="30"/>
  <c r="K145" i="30"/>
  <c r="J145" i="30"/>
  <c r="L144" i="30"/>
  <c r="N144" i="30" s="1"/>
  <c r="N143" i="30" s="1"/>
  <c r="N142" i="30" s="1"/>
  <c r="N141" i="30" s="1"/>
  <c r="N140" i="30" s="1"/>
  <c r="M143" i="30"/>
  <c r="M142" i="30" s="1"/>
  <c r="M141" i="30" s="1"/>
  <c r="M140" i="30" s="1"/>
  <c r="L143" i="30"/>
  <c r="K143" i="30"/>
  <c r="J143" i="30"/>
  <c r="K139" i="30"/>
  <c r="K138" i="30" s="1"/>
  <c r="M138" i="30"/>
  <c r="M135" i="30" s="1"/>
  <c r="M134" i="30" s="1"/>
  <c r="M133" i="30" s="1"/>
  <c r="J138" i="30"/>
  <c r="L137" i="30"/>
  <c r="M136" i="30"/>
  <c r="L136" i="30"/>
  <c r="K136" i="30"/>
  <c r="J136" i="30"/>
  <c r="L132" i="30"/>
  <c r="N132" i="30" s="1"/>
  <c r="N131" i="30" s="1"/>
  <c r="N130" i="30" s="1"/>
  <c r="M131" i="30"/>
  <c r="M130" i="30" s="1"/>
  <c r="K131" i="30"/>
  <c r="K130" i="30" s="1"/>
  <c r="J131" i="30"/>
  <c r="J130" i="30"/>
  <c r="L129" i="30"/>
  <c r="M128" i="30"/>
  <c r="K128" i="30"/>
  <c r="J128" i="30"/>
  <c r="L127" i="30"/>
  <c r="N127" i="30" s="1"/>
  <c r="N126" i="30" s="1"/>
  <c r="M126" i="30"/>
  <c r="K126" i="30"/>
  <c r="J126" i="30"/>
  <c r="M125" i="30"/>
  <c r="L122" i="30"/>
  <c r="N122" i="30" s="1"/>
  <c r="N121" i="30" s="1"/>
  <c r="N120" i="30" s="1"/>
  <c r="M121" i="30"/>
  <c r="M120" i="30" s="1"/>
  <c r="K121" i="30"/>
  <c r="K120" i="30" s="1"/>
  <c r="J121" i="30"/>
  <c r="J120" i="30" s="1"/>
  <c r="L119" i="30"/>
  <c r="N119" i="30" s="1"/>
  <c r="N118" i="30" s="1"/>
  <c r="N117" i="30" s="1"/>
  <c r="N116" i="30" s="1"/>
  <c r="N115" i="30" s="1"/>
  <c r="M118" i="30"/>
  <c r="M117" i="30" s="1"/>
  <c r="M116" i="30" s="1"/>
  <c r="M115" i="30" s="1"/>
  <c r="K118" i="30"/>
  <c r="K117" i="30" s="1"/>
  <c r="J118" i="30"/>
  <c r="J117" i="30" s="1"/>
  <c r="J112" i="30"/>
  <c r="L112" i="30" s="1"/>
  <c r="L111" i="30"/>
  <c r="N111" i="30" s="1"/>
  <c r="M110" i="30"/>
  <c r="M109" i="30" s="1"/>
  <c r="K110" i="30"/>
  <c r="K109" i="30" s="1"/>
  <c r="L108" i="30"/>
  <c r="M107" i="30"/>
  <c r="K107" i="30"/>
  <c r="J107" i="30"/>
  <c r="M106" i="30"/>
  <c r="M105" i="30" s="1"/>
  <c r="M104" i="30" s="1"/>
  <c r="K106" i="30"/>
  <c r="K105" i="30" s="1"/>
  <c r="J106" i="30"/>
  <c r="J105" i="30" s="1"/>
  <c r="L103" i="30"/>
  <c r="N103" i="30" s="1"/>
  <c r="L102" i="30"/>
  <c r="N102" i="30" s="1"/>
  <c r="M101" i="30"/>
  <c r="K101" i="30"/>
  <c r="K100" i="30" s="1"/>
  <c r="J101" i="30"/>
  <c r="J100" i="30" s="1"/>
  <c r="M100" i="30"/>
  <c r="L99" i="30"/>
  <c r="N99" i="30" s="1"/>
  <c r="N98" i="30" s="1"/>
  <c r="N97" i="30" s="1"/>
  <c r="M98" i="30"/>
  <c r="M97" i="30" s="1"/>
  <c r="K98" i="30"/>
  <c r="K97" i="30" s="1"/>
  <c r="K92" i="30" s="1"/>
  <c r="J98" i="30"/>
  <c r="J97" i="30" s="1"/>
  <c r="L96" i="30"/>
  <c r="N96" i="30" s="1"/>
  <c r="N95" i="30" s="1"/>
  <c r="M95" i="30"/>
  <c r="K95" i="30"/>
  <c r="J95" i="30"/>
  <c r="L95" i="30" s="1"/>
  <c r="J85" i="30"/>
  <c r="L85" i="30" s="1"/>
  <c r="N85" i="30" s="1"/>
  <c r="N84" i="30" s="1"/>
  <c r="M84" i="30"/>
  <c r="K84" i="30"/>
  <c r="J83" i="30"/>
  <c r="L83" i="30" s="1"/>
  <c r="N83" i="30" s="1"/>
  <c r="N82" i="30" s="1"/>
  <c r="N81" i="30" s="1"/>
  <c r="N80" i="30" s="1"/>
  <c r="N79" i="30" s="1"/>
  <c r="N78" i="30" s="1"/>
  <c r="M82" i="30"/>
  <c r="K82" i="30"/>
  <c r="L77" i="30"/>
  <c r="N77" i="30" s="1"/>
  <c r="N76" i="30" s="1"/>
  <c r="N75" i="30" s="1"/>
  <c r="M76" i="30"/>
  <c r="M75" i="30" s="1"/>
  <c r="K76" i="30"/>
  <c r="K75" i="30" s="1"/>
  <c r="J76" i="30"/>
  <c r="J75" i="30" s="1"/>
  <c r="L74" i="30"/>
  <c r="N74" i="30" s="1"/>
  <c r="N73" i="30" s="1"/>
  <c r="N72" i="30" s="1"/>
  <c r="N71" i="30" s="1"/>
  <c r="M73" i="30"/>
  <c r="M72" i="30" s="1"/>
  <c r="M71" i="30" s="1"/>
  <c r="K73" i="30"/>
  <c r="K72" i="30" s="1"/>
  <c r="K71" i="30" s="1"/>
  <c r="J73" i="30"/>
  <c r="J72" i="30" s="1"/>
  <c r="L69" i="30"/>
  <c r="M68" i="30"/>
  <c r="K68" i="30"/>
  <c r="K67" i="30" s="1"/>
  <c r="K66" i="30" s="1"/>
  <c r="K65" i="30" s="1"/>
  <c r="J68" i="30"/>
  <c r="J67" i="30" s="1"/>
  <c r="J66" i="30" s="1"/>
  <c r="J65" i="30" s="1"/>
  <c r="M67" i="30"/>
  <c r="M66" i="30" s="1"/>
  <c r="M65" i="30" s="1"/>
  <c r="J64" i="30"/>
  <c r="L64" i="30" s="1"/>
  <c r="N64" i="30" s="1"/>
  <c r="N63" i="30" s="1"/>
  <c r="M63" i="30"/>
  <c r="K63" i="30"/>
  <c r="J62" i="30"/>
  <c r="L62" i="30" s="1"/>
  <c r="N62" i="30" s="1"/>
  <c r="L61" i="30"/>
  <c r="M60" i="30"/>
  <c r="M59" i="30" s="1"/>
  <c r="M58" i="30" s="1"/>
  <c r="K60" i="30"/>
  <c r="L55" i="30"/>
  <c r="N55" i="30" s="1"/>
  <c r="N54" i="30" s="1"/>
  <c r="M54" i="30"/>
  <c r="K54" i="30"/>
  <c r="J54" i="30"/>
  <c r="J53" i="30"/>
  <c r="L53" i="30" s="1"/>
  <c r="J52" i="30"/>
  <c r="L52" i="30" s="1"/>
  <c r="N52" i="30" s="1"/>
  <c r="N51" i="30" s="1"/>
  <c r="N50" i="30" s="1"/>
  <c r="M51" i="30"/>
  <c r="M50" i="30" s="1"/>
  <c r="K51" i="30"/>
  <c r="K50" i="30"/>
  <c r="L49" i="30"/>
  <c r="N49" i="30" s="1"/>
  <c r="N48" i="30" s="1"/>
  <c r="M48" i="30"/>
  <c r="L48" i="30"/>
  <c r="K48" i="30"/>
  <c r="J48" i="30"/>
  <c r="L47" i="30"/>
  <c r="N47" i="30" s="1"/>
  <c r="N46" i="30" s="1"/>
  <c r="N45" i="30" s="1"/>
  <c r="N44" i="30" s="1"/>
  <c r="N43" i="30" s="1"/>
  <c r="M46" i="30"/>
  <c r="M45" i="30" s="1"/>
  <c r="M44" i="30" s="1"/>
  <c r="M43" i="30" s="1"/>
  <c r="K46" i="30"/>
  <c r="K45" i="30" s="1"/>
  <c r="K44" i="30" s="1"/>
  <c r="K43" i="30" s="1"/>
  <c r="J46" i="30"/>
  <c r="J45" i="30" s="1"/>
  <c r="J44" i="30" s="1"/>
  <c r="J43" i="30" s="1"/>
  <c r="L42" i="30"/>
  <c r="N42" i="30" s="1"/>
  <c r="N41" i="30" s="1"/>
  <c r="N40" i="30" s="1"/>
  <c r="M41" i="30"/>
  <c r="M40" i="30" s="1"/>
  <c r="K41" i="30"/>
  <c r="K40" i="30" s="1"/>
  <c r="J41" i="30"/>
  <c r="J40" i="30" s="1"/>
  <c r="L36" i="30"/>
  <c r="N36" i="30" s="1"/>
  <c r="N35" i="30" s="1"/>
  <c r="N34" i="30" s="1"/>
  <c r="N33" i="30" s="1"/>
  <c r="M35" i="30"/>
  <c r="M34" i="30" s="1"/>
  <c r="M33" i="30" s="1"/>
  <c r="K35" i="30"/>
  <c r="K34" i="30" s="1"/>
  <c r="J35" i="30"/>
  <c r="J34" i="30"/>
  <c r="L31" i="30"/>
  <c r="M30" i="30"/>
  <c r="M29" i="30" s="1"/>
  <c r="K30" i="30"/>
  <c r="K29" i="30" s="1"/>
  <c r="J30" i="30"/>
  <c r="J29" i="30" s="1"/>
  <c r="L28" i="30"/>
  <c r="N28" i="30" s="1"/>
  <c r="N27" i="30" s="1"/>
  <c r="N26" i="30" s="1"/>
  <c r="M27" i="30"/>
  <c r="M26" i="30" s="1"/>
  <c r="M25" i="30" s="1"/>
  <c r="M24" i="30" s="1"/>
  <c r="K27" i="30"/>
  <c r="K26" i="30" s="1"/>
  <c r="J27" i="30"/>
  <c r="J26" i="30" s="1"/>
  <c r="J23" i="30"/>
  <c r="L23" i="30" s="1"/>
  <c r="M22" i="30"/>
  <c r="M21" i="30" s="1"/>
  <c r="K22" i="30"/>
  <c r="K21" i="30"/>
  <c r="L20" i="30"/>
  <c r="L19" i="30"/>
  <c r="N19" i="30" s="1"/>
  <c r="M18" i="30"/>
  <c r="K18" i="30"/>
  <c r="J18" i="30"/>
  <c r="J17" i="30"/>
  <c r="J16" i="30" s="1"/>
  <c r="M16" i="30"/>
  <c r="K16" i="30"/>
  <c r="J15" i="30"/>
  <c r="J14" i="30" s="1"/>
  <c r="J13" i="30" s="1"/>
  <c r="M14" i="30"/>
  <c r="K14" i="30"/>
  <c r="L428" i="29" l="1"/>
  <c r="N128" i="29"/>
  <c r="N47" i="29"/>
  <c r="N46" i="29" s="1"/>
  <c r="N45" i="29" s="1"/>
  <c r="J10" i="29"/>
  <c r="P123" i="29"/>
  <c r="N122" i="29"/>
  <c r="N121" i="29" s="1"/>
  <c r="N116" i="29" s="1"/>
  <c r="N54" i="29"/>
  <c r="L53" i="29"/>
  <c r="L52" i="29" s="1"/>
  <c r="R245" i="29"/>
  <c r="R244" i="29" s="1"/>
  <c r="P244" i="29"/>
  <c r="N324" i="29"/>
  <c r="N237" i="29"/>
  <c r="N236" i="29" s="1"/>
  <c r="N148" i="29"/>
  <c r="N147" i="29" s="1"/>
  <c r="N163" i="29"/>
  <c r="L162" i="29"/>
  <c r="L159" i="29" s="1"/>
  <c r="L158" i="29" s="1"/>
  <c r="L157" i="29" s="1"/>
  <c r="P397" i="29"/>
  <c r="P396" i="29" s="1"/>
  <c r="P391" i="29" s="1"/>
  <c r="R398" i="29"/>
  <c r="R397" i="29" s="1"/>
  <c r="R396" i="29" s="1"/>
  <c r="P268" i="29"/>
  <c r="N267" i="29"/>
  <c r="N266" i="29" s="1"/>
  <c r="P150" i="29"/>
  <c r="P149" i="29" s="1"/>
  <c r="R151" i="29"/>
  <c r="R150" i="29" s="1"/>
  <c r="Q6" i="29"/>
  <c r="N280" i="29"/>
  <c r="L279" i="29"/>
  <c r="L278" i="29" s="1"/>
  <c r="P156" i="29"/>
  <c r="N155" i="29"/>
  <c r="N154" i="29" s="1"/>
  <c r="P79" i="29"/>
  <c r="N78" i="29"/>
  <c r="N77" i="29" s="1"/>
  <c r="N73" i="29" s="1"/>
  <c r="R391" i="29"/>
  <c r="N261" i="29"/>
  <c r="N260" i="29" s="1"/>
  <c r="P262" i="29"/>
  <c r="P463" i="29"/>
  <c r="Q223" i="29"/>
  <c r="Q216" i="29" s="1"/>
  <c r="Q514" i="29" s="1"/>
  <c r="K223" i="29"/>
  <c r="K216" i="29" s="1"/>
  <c r="Q254" i="29"/>
  <c r="P170" i="29"/>
  <c r="N169" i="29"/>
  <c r="N166" i="29" s="1"/>
  <c r="N165" i="29" s="1"/>
  <c r="N164" i="29" s="1"/>
  <c r="R240" i="29"/>
  <c r="R239" i="29" s="1"/>
  <c r="P239" i="29"/>
  <c r="R127" i="29"/>
  <c r="R125" i="29" s="1"/>
  <c r="R124" i="29" s="1"/>
  <c r="P125" i="29"/>
  <c r="P124" i="29" s="1"/>
  <c r="P14" i="29"/>
  <c r="N13" i="29"/>
  <c r="M216" i="29"/>
  <c r="O390" i="29"/>
  <c r="M514" i="29"/>
  <c r="N512" i="29"/>
  <c r="N511" i="29" s="1"/>
  <c r="N510" i="29" s="1"/>
  <c r="N509" i="29" s="1"/>
  <c r="P513" i="29"/>
  <c r="N479" i="29"/>
  <c r="N478" i="29" s="1"/>
  <c r="N477" i="29" s="1"/>
  <c r="N476" i="29" s="1"/>
  <c r="N475" i="29" s="1"/>
  <c r="P480" i="29"/>
  <c r="R501" i="29"/>
  <c r="J493" i="29"/>
  <c r="J492" i="29" s="1"/>
  <c r="L424" i="29"/>
  <c r="J423" i="29"/>
  <c r="L423" i="29" s="1"/>
  <c r="L417" i="29" s="1"/>
  <c r="L416" i="29" s="1"/>
  <c r="L415" i="29" s="1"/>
  <c r="R465" i="29"/>
  <c r="R464" i="29"/>
  <c r="P404" i="29"/>
  <c r="N403" i="29"/>
  <c r="N402" i="29" s="1"/>
  <c r="N401" i="29" s="1"/>
  <c r="N400" i="29" s="1"/>
  <c r="R355" i="29"/>
  <c r="P354" i="29"/>
  <c r="P353" i="29" s="1"/>
  <c r="P352" i="29" s="1"/>
  <c r="L324" i="29"/>
  <c r="L320" i="29" s="1"/>
  <c r="L319" i="29" s="1"/>
  <c r="R383" i="29"/>
  <c r="P382" i="29"/>
  <c r="P381" i="29" s="1"/>
  <c r="L258" i="29"/>
  <c r="L257" i="29" s="1"/>
  <c r="N259" i="29"/>
  <c r="R207" i="29"/>
  <c r="P206" i="29"/>
  <c r="R328" i="29"/>
  <c r="P327" i="29"/>
  <c r="R335" i="29"/>
  <c r="R334" i="29" s="1"/>
  <c r="O224" i="29"/>
  <c r="O223" i="29" s="1"/>
  <c r="R172" i="29"/>
  <c r="R171" i="29" s="1"/>
  <c r="J61" i="29"/>
  <c r="J60" i="29" s="1"/>
  <c r="J59" i="29" s="1"/>
  <c r="J58" i="29" s="1"/>
  <c r="R28" i="29"/>
  <c r="P27" i="29"/>
  <c r="P26" i="29" s="1"/>
  <c r="R180" i="29"/>
  <c r="P179" i="29"/>
  <c r="P178" i="29" s="1"/>
  <c r="P177" i="29" s="1"/>
  <c r="R214" i="29"/>
  <c r="R213" i="29" s="1"/>
  <c r="R212" i="29" s="1"/>
  <c r="R211" i="29" s="1"/>
  <c r="R210" i="29" s="1"/>
  <c r="J83" i="29"/>
  <c r="J82" i="29" s="1"/>
  <c r="J81" i="29" s="1"/>
  <c r="J80" i="29" s="1"/>
  <c r="R32" i="29"/>
  <c r="R31" i="29" s="1"/>
  <c r="R30" i="29" s="1"/>
  <c r="R29" i="29" s="1"/>
  <c r="R91" i="29"/>
  <c r="P90" i="29"/>
  <c r="P89" i="29" s="1"/>
  <c r="P88" i="29" s="1"/>
  <c r="R75" i="29"/>
  <c r="R74" i="29" s="1"/>
  <c r="N62" i="29"/>
  <c r="P64" i="29"/>
  <c r="R44" i="29"/>
  <c r="P43" i="29"/>
  <c r="P42" i="29" s="1"/>
  <c r="N20" i="29"/>
  <c r="L19" i="29"/>
  <c r="L18" i="29" s="1"/>
  <c r="N12" i="29"/>
  <c r="L11" i="29"/>
  <c r="L10" i="29" s="1"/>
  <c r="R490" i="29"/>
  <c r="R489" i="29" s="1"/>
  <c r="R488" i="29" s="1"/>
  <c r="R487" i="29" s="1"/>
  <c r="P498" i="29"/>
  <c r="N497" i="29"/>
  <c r="P486" i="29"/>
  <c r="N485" i="29"/>
  <c r="N484" i="29" s="1"/>
  <c r="N483" i="29" s="1"/>
  <c r="N482" i="29" s="1"/>
  <c r="N481" i="29" s="1"/>
  <c r="R458" i="29"/>
  <c r="R457" i="29" s="1"/>
  <c r="R456" i="29" s="1"/>
  <c r="R455" i="29" s="1"/>
  <c r="R454" i="29" s="1"/>
  <c r="R453" i="29" s="1"/>
  <c r="P425" i="29"/>
  <c r="N424" i="29"/>
  <c r="J428" i="29"/>
  <c r="R380" i="29"/>
  <c r="P379" i="29"/>
  <c r="R420" i="29"/>
  <c r="P419" i="29"/>
  <c r="P418" i="29" s="1"/>
  <c r="R386" i="29"/>
  <c r="P385" i="29"/>
  <c r="P384" i="29" s="1"/>
  <c r="R389" i="29"/>
  <c r="P388" i="29"/>
  <c r="P387" i="29" s="1"/>
  <c r="R351" i="29"/>
  <c r="P350" i="29"/>
  <c r="P349" i="29" s="1"/>
  <c r="L270" i="29"/>
  <c r="L269" i="29" s="1"/>
  <c r="N271" i="29"/>
  <c r="N332" i="29"/>
  <c r="P333" i="29"/>
  <c r="P288" i="29"/>
  <c r="N287" i="29"/>
  <c r="N286" i="29" s="1"/>
  <c r="P241" i="29"/>
  <c r="P238" i="29" s="1"/>
  <c r="R242" i="29"/>
  <c r="J256" i="29"/>
  <c r="J255" i="29" s="1"/>
  <c r="J254" i="29" s="1"/>
  <c r="J223" i="29" s="1"/>
  <c r="R200" i="29"/>
  <c r="P199" i="29"/>
  <c r="P198" i="29" s="1"/>
  <c r="P197" i="29" s="1"/>
  <c r="P196" i="29" s="1"/>
  <c r="P246" i="29"/>
  <c r="P243" i="29" s="1"/>
  <c r="R247" i="29"/>
  <c r="P277" i="29"/>
  <c r="N276" i="29"/>
  <c r="N275" i="29" s="1"/>
  <c r="R143" i="29"/>
  <c r="P142" i="29"/>
  <c r="P141" i="29" s="1"/>
  <c r="R25" i="29"/>
  <c r="P24" i="29"/>
  <c r="P23" i="29" s="1"/>
  <c r="P22" i="29" s="1"/>
  <c r="P21" i="29" s="1"/>
  <c r="R175" i="29"/>
  <c r="R174" i="29" s="1"/>
  <c r="P160" i="29"/>
  <c r="R161" i="29"/>
  <c r="P96" i="29"/>
  <c r="R97" i="29"/>
  <c r="R96" i="29" s="1"/>
  <c r="P50" i="29"/>
  <c r="R51" i="29"/>
  <c r="P66" i="29"/>
  <c r="N65" i="29"/>
  <c r="O7" i="29"/>
  <c r="O6" i="29" s="1"/>
  <c r="R508" i="29"/>
  <c r="P507" i="29"/>
  <c r="P506" i="29" s="1"/>
  <c r="P505" i="29" s="1"/>
  <c r="N472" i="29"/>
  <c r="N471" i="29" s="1"/>
  <c r="N470" i="29" s="1"/>
  <c r="N462" i="29" s="1"/>
  <c r="N461" i="29" s="1"/>
  <c r="N460" i="29" s="1"/>
  <c r="P473" i="29"/>
  <c r="R468" i="29"/>
  <c r="R467" i="29" s="1"/>
  <c r="N437" i="29"/>
  <c r="N432" i="29" s="1"/>
  <c r="N431" i="29" s="1"/>
  <c r="N430" i="29" s="1"/>
  <c r="N429" i="29" s="1"/>
  <c r="P438" i="29"/>
  <c r="J417" i="29"/>
  <c r="J416" i="29" s="1"/>
  <c r="J415" i="29" s="1"/>
  <c r="J390" i="29" s="1"/>
  <c r="N413" i="29"/>
  <c r="N410" i="29" s="1"/>
  <c r="N405" i="29" s="1"/>
  <c r="P414" i="29"/>
  <c r="R433" i="29"/>
  <c r="R378" i="29"/>
  <c r="P377" i="29"/>
  <c r="L410" i="29"/>
  <c r="L405" i="29" s="1"/>
  <c r="L399" i="29" s="1"/>
  <c r="L390" i="29" s="1"/>
  <c r="R343" i="29"/>
  <c r="P342" i="29"/>
  <c r="P341" i="29" s="1"/>
  <c r="P340" i="29" s="1"/>
  <c r="R412" i="29"/>
  <c r="P411" i="29"/>
  <c r="R372" i="29"/>
  <c r="P371" i="29"/>
  <c r="P366" i="29" s="1"/>
  <c r="P362" i="29" s="1"/>
  <c r="P361" i="29" s="1"/>
  <c r="N344" i="29"/>
  <c r="L292" i="29"/>
  <c r="L285" i="29" s="1"/>
  <c r="L284" i="29" s="1"/>
  <c r="N294" i="29"/>
  <c r="L293" i="29"/>
  <c r="L264" i="29"/>
  <c r="L263" i="29" s="1"/>
  <c r="N265" i="29"/>
  <c r="R326" i="29"/>
  <c r="P325" i="29"/>
  <c r="P324" i="29" s="1"/>
  <c r="R192" i="29"/>
  <c r="P191" i="29"/>
  <c r="P190" i="29" s="1"/>
  <c r="P189" i="29" s="1"/>
  <c r="P188" i="29" s="1"/>
  <c r="L138" i="29"/>
  <c r="L137" i="29" s="1"/>
  <c r="R194" i="29"/>
  <c r="R193" i="29" s="1"/>
  <c r="R168" i="29"/>
  <c r="P167" i="29"/>
  <c r="R187" i="29"/>
  <c r="P186" i="29"/>
  <c r="P185" i="29" s="1"/>
  <c r="P184" i="29" s="1"/>
  <c r="P183" i="29" s="1"/>
  <c r="P182" i="29" s="1"/>
  <c r="R152" i="29"/>
  <c r="R149" i="29" s="1"/>
  <c r="J138" i="29"/>
  <c r="J137" i="29" s="1"/>
  <c r="L47" i="29"/>
  <c r="L46" i="29" s="1"/>
  <c r="L45" i="29" s="1"/>
  <c r="L34" i="29" s="1"/>
  <c r="P130" i="29"/>
  <c r="P129" i="29" s="1"/>
  <c r="P128" i="29" s="1"/>
  <c r="R132" i="29"/>
  <c r="P131" i="29"/>
  <c r="L80" i="29"/>
  <c r="L72" i="29" s="1"/>
  <c r="P17" i="29"/>
  <c r="N15" i="29"/>
  <c r="R57" i="29"/>
  <c r="P56" i="29"/>
  <c r="P55" i="29" s="1"/>
  <c r="K6" i="29"/>
  <c r="K514" i="29" s="1"/>
  <c r="N504" i="29"/>
  <c r="N500" i="29"/>
  <c r="L499" i="29"/>
  <c r="L496" i="29" s="1"/>
  <c r="L495" i="29" s="1"/>
  <c r="L494" i="29" s="1"/>
  <c r="L493" i="29" s="1"/>
  <c r="L492" i="29" s="1"/>
  <c r="P427" i="29"/>
  <c r="N426" i="29"/>
  <c r="R421" i="29"/>
  <c r="P331" i="29"/>
  <c r="N330" i="29"/>
  <c r="N329" i="29" s="1"/>
  <c r="N320" i="29" s="1"/>
  <c r="N319" i="29" s="1"/>
  <c r="P318" i="29"/>
  <c r="N317" i="29"/>
  <c r="N316" i="29" s="1"/>
  <c r="N315" i="29" s="1"/>
  <c r="R359" i="29"/>
  <c r="R358" i="29" s="1"/>
  <c r="R357" i="29" s="1"/>
  <c r="R356" i="29" s="1"/>
  <c r="R348" i="29"/>
  <c r="P347" i="29"/>
  <c r="P290" i="29"/>
  <c r="P289" i="29" s="1"/>
  <c r="R291" i="29"/>
  <c r="P230" i="29"/>
  <c r="P226" i="29" s="1"/>
  <c r="P225" i="29" s="1"/>
  <c r="P231" i="29"/>
  <c r="R232" i="29"/>
  <c r="P273" i="29"/>
  <c r="P272" i="29" s="1"/>
  <c r="R274" i="29"/>
  <c r="N226" i="29"/>
  <c r="N225" i="29" s="1"/>
  <c r="N224" i="29" s="1"/>
  <c r="L181" i="29"/>
  <c r="R209" i="29"/>
  <c r="P208" i="29"/>
  <c r="N181" i="29"/>
  <c r="R146" i="29"/>
  <c r="P145" i="29"/>
  <c r="P144" i="29" s="1"/>
  <c r="P119" i="29"/>
  <c r="R120" i="29"/>
  <c r="R119" i="29" s="1"/>
  <c r="R71" i="29"/>
  <c r="P70" i="29"/>
  <c r="P69" i="29" s="1"/>
  <c r="P68" i="29" s="1"/>
  <c r="P67" i="29" s="1"/>
  <c r="R38" i="29"/>
  <c r="P37" i="29"/>
  <c r="P36" i="29" s="1"/>
  <c r="P35" i="29" s="1"/>
  <c r="P110" i="29"/>
  <c r="P109" i="29" s="1"/>
  <c r="P108" i="29" s="1"/>
  <c r="P107" i="29" s="1"/>
  <c r="P101" i="29" s="1"/>
  <c r="P92" i="29" s="1"/>
  <c r="R111" i="29"/>
  <c r="P85" i="29"/>
  <c r="N84" i="29"/>
  <c r="P48" i="29"/>
  <c r="P47" i="29" s="1"/>
  <c r="P46" i="29" s="1"/>
  <c r="P45" i="29" s="1"/>
  <c r="R49" i="29"/>
  <c r="P87" i="29"/>
  <c r="N86" i="29"/>
  <c r="J72" i="29"/>
  <c r="J9" i="29"/>
  <c r="J8" i="29" s="1"/>
  <c r="J7" i="29" s="1"/>
  <c r="J333" i="28"/>
  <c r="J332" i="28" s="1"/>
  <c r="K320" i="28"/>
  <c r="K319" i="28" s="1"/>
  <c r="K166" i="28"/>
  <c r="K6" i="28"/>
  <c r="O6" i="28"/>
  <c r="O490" i="28" s="1"/>
  <c r="J169" i="28"/>
  <c r="L170" i="28"/>
  <c r="R447" i="28"/>
  <c r="R446" i="28" s="1"/>
  <c r="P446" i="28"/>
  <c r="P443" i="28" s="1"/>
  <c r="N39" i="28"/>
  <c r="R431" i="28"/>
  <c r="R430" i="28" s="1"/>
  <c r="R429" i="28" s="1"/>
  <c r="R428" i="28" s="1"/>
  <c r="R427" i="28" s="1"/>
  <c r="P430" i="28"/>
  <c r="P429" i="28" s="1"/>
  <c r="P428" i="28" s="1"/>
  <c r="P427" i="28" s="1"/>
  <c r="M426" i="28"/>
  <c r="M404" i="28" s="1"/>
  <c r="J31" i="28"/>
  <c r="M206" i="28"/>
  <c r="O206" i="28"/>
  <c r="O165" i="28" s="1"/>
  <c r="M165" i="28"/>
  <c r="L480" i="28"/>
  <c r="R441" i="28"/>
  <c r="P440" i="28"/>
  <c r="P439" i="28" s="1"/>
  <c r="P479" i="28"/>
  <c r="J467" i="28"/>
  <c r="L468" i="28"/>
  <c r="R455" i="28"/>
  <c r="P454" i="28"/>
  <c r="P410" i="28"/>
  <c r="N409" i="28"/>
  <c r="N408" i="28" s="1"/>
  <c r="N407" i="28" s="1"/>
  <c r="N406" i="28" s="1"/>
  <c r="N405" i="28" s="1"/>
  <c r="N351" i="28"/>
  <c r="N350" i="28" s="1"/>
  <c r="R460" i="28"/>
  <c r="P459" i="28"/>
  <c r="P391" i="28"/>
  <c r="P390" i="28" s="1"/>
  <c r="P392" i="28"/>
  <c r="R393" i="28"/>
  <c r="R371" i="28"/>
  <c r="R395" i="28"/>
  <c r="R394" i="28" s="1"/>
  <c r="P351" i="28"/>
  <c r="P350" i="28" s="1"/>
  <c r="P326" i="28"/>
  <c r="N325" i="28"/>
  <c r="N324" i="28" s="1"/>
  <c r="N320" i="28" s="1"/>
  <c r="N319" i="28" s="1"/>
  <c r="N284" i="28"/>
  <c r="R374" i="28"/>
  <c r="P373" i="28"/>
  <c r="P370" i="28" s="1"/>
  <c r="P369" i="28" s="1"/>
  <c r="P368" i="28" s="1"/>
  <c r="L368" i="28"/>
  <c r="P340" i="28"/>
  <c r="P339" i="28" s="1"/>
  <c r="R341" i="28"/>
  <c r="J299" i="28"/>
  <c r="L300" i="28"/>
  <c r="L192" i="28"/>
  <c r="R318" i="28"/>
  <c r="P317" i="28"/>
  <c r="P316" i="28" s="1"/>
  <c r="P315" i="28" s="1"/>
  <c r="P314" i="28" s="1"/>
  <c r="P290" i="28"/>
  <c r="R292" i="28"/>
  <c r="N172" i="28"/>
  <c r="P174" i="28"/>
  <c r="N173" i="28"/>
  <c r="N334" i="28"/>
  <c r="N333" i="28" s="1"/>
  <c r="N332" i="28" s="1"/>
  <c r="P287" i="28"/>
  <c r="R288" i="28"/>
  <c r="R278" i="28"/>
  <c r="P277" i="28"/>
  <c r="P276" i="28" s="1"/>
  <c r="Q206" i="28"/>
  <c r="Q165" i="28" s="1"/>
  <c r="Q490" i="28" s="1"/>
  <c r="R280" i="28"/>
  <c r="L157" i="28"/>
  <c r="J151" i="28"/>
  <c r="P231" i="28"/>
  <c r="P230" i="28" s="1"/>
  <c r="R232" i="28"/>
  <c r="N117" i="28"/>
  <c r="P219" i="28"/>
  <c r="P218" i="28" s="1"/>
  <c r="R220" i="28"/>
  <c r="P180" i="28"/>
  <c r="R181" i="28"/>
  <c r="R180" i="28" s="1"/>
  <c r="P187" i="28"/>
  <c r="R188" i="28"/>
  <c r="P146" i="28"/>
  <c r="R147" i="28"/>
  <c r="R146" i="28" s="1"/>
  <c r="R205" i="28"/>
  <c r="P204" i="28"/>
  <c r="P203" i="28" s="1"/>
  <c r="R190" i="28"/>
  <c r="P149" i="28"/>
  <c r="R150" i="28"/>
  <c r="R149" i="28" s="1"/>
  <c r="L125" i="28"/>
  <c r="J124" i="28"/>
  <c r="L52" i="28"/>
  <c r="L117" i="28"/>
  <c r="K109" i="28"/>
  <c r="R102" i="28"/>
  <c r="R78" i="28"/>
  <c r="P77" i="28"/>
  <c r="P128" i="28"/>
  <c r="P127" i="28" s="1"/>
  <c r="P126" i="28" s="1"/>
  <c r="P125" i="28" s="1"/>
  <c r="P124" i="28" s="1"/>
  <c r="R129" i="28"/>
  <c r="J88" i="28"/>
  <c r="R41" i="28"/>
  <c r="N31" i="28"/>
  <c r="N30" i="28" s="1"/>
  <c r="N28" i="28"/>
  <c r="N27" i="28" s="1"/>
  <c r="P29" i="28"/>
  <c r="R119" i="28"/>
  <c r="R118" i="28" s="1"/>
  <c r="R81" i="28"/>
  <c r="P80" i="28"/>
  <c r="P79" i="28" s="1"/>
  <c r="R64" i="28"/>
  <c r="R63" i="28" s="1"/>
  <c r="R62" i="28" s="1"/>
  <c r="R122" i="28"/>
  <c r="R121" i="28" s="1"/>
  <c r="R60" i="28"/>
  <c r="P59" i="28"/>
  <c r="P58" i="28" s="1"/>
  <c r="P57" i="28" s="1"/>
  <c r="P56" i="28" s="1"/>
  <c r="P22" i="28"/>
  <c r="R23" i="28"/>
  <c r="P472" i="28"/>
  <c r="R436" i="28"/>
  <c r="R435" i="28" s="1"/>
  <c r="L416" i="28"/>
  <c r="J411" i="28"/>
  <c r="L411" i="28" s="1"/>
  <c r="R422" i="28"/>
  <c r="P421" i="28"/>
  <c r="P420" i="28" s="1"/>
  <c r="R419" i="28"/>
  <c r="P418" i="28"/>
  <c r="P417" i="28" s="1"/>
  <c r="P416" i="28" s="1"/>
  <c r="P346" i="28"/>
  <c r="P345" i="28" s="1"/>
  <c r="R347" i="28"/>
  <c r="P309" i="28"/>
  <c r="N308" i="28"/>
  <c r="N307" i="28" s="1"/>
  <c r="N304" i="28" s="1"/>
  <c r="N303" i="28" s="1"/>
  <c r="P362" i="28"/>
  <c r="N361" i="28"/>
  <c r="N360" i="28" s="1"/>
  <c r="N359" i="28" s="1"/>
  <c r="N358" i="28" s="1"/>
  <c r="R283" i="28"/>
  <c r="P282" i="28"/>
  <c r="R356" i="28"/>
  <c r="R355" i="28" s="1"/>
  <c r="R323" i="28"/>
  <c r="P322" i="28"/>
  <c r="P321" i="28" s="1"/>
  <c r="P272" i="28"/>
  <c r="P271" i="28" s="1"/>
  <c r="P270" i="28" s="1"/>
  <c r="R273" i="28"/>
  <c r="L189" i="28"/>
  <c r="J183" i="28"/>
  <c r="R217" i="28"/>
  <c r="P216" i="28"/>
  <c r="P215" i="28" s="1"/>
  <c r="R164" i="28"/>
  <c r="P163" i="28"/>
  <c r="P162" i="28"/>
  <c r="R336" i="28"/>
  <c r="P335" i="28"/>
  <c r="N275" i="28"/>
  <c r="N274" i="28" s="1"/>
  <c r="R328" i="28"/>
  <c r="P327" i="28"/>
  <c r="L304" i="28"/>
  <c r="P279" i="28"/>
  <c r="J241" i="28"/>
  <c r="L242" i="28"/>
  <c r="P192" i="28"/>
  <c r="P189" i="28" s="1"/>
  <c r="R193" i="28"/>
  <c r="R107" i="28"/>
  <c r="R106" i="28" s="1"/>
  <c r="R105" i="28" s="1"/>
  <c r="R104" i="28" s="1"/>
  <c r="J95" i="28"/>
  <c r="L95" i="28" s="1"/>
  <c r="L96" i="28"/>
  <c r="L74" i="28"/>
  <c r="J73" i="28"/>
  <c r="L49" i="28"/>
  <c r="J48" i="28"/>
  <c r="L48" i="28" s="1"/>
  <c r="R140" i="28"/>
  <c r="R139" i="28" s="1"/>
  <c r="R138" i="28" s="1"/>
  <c r="N98" i="28"/>
  <c r="N97" i="28" s="1"/>
  <c r="N96" i="28" s="1"/>
  <c r="N95" i="28" s="1"/>
  <c r="P62" i="28"/>
  <c r="J56" i="28"/>
  <c r="L56" i="28" s="1"/>
  <c r="L57" i="28"/>
  <c r="L20" i="28"/>
  <c r="J19" i="28"/>
  <c r="R24" i="28"/>
  <c r="R15" i="28"/>
  <c r="P14" i="28"/>
  <c r="N10" i="28"/>
  <c r="N9" i="28" s="1"/>
  <c r="N8" i="28" s="1"/>
  <c r="N7" i="28" s="1"/>
  <c r="P11" i="28"/>
  <c r="L476" i="28"/>
  <c r="J475" i="28"/>
  <c r="K450" i="28"/>
  <c r="K449" i="28" s="1"/>
  <c r="K448" i="28" s="1"/>
  <c r="K404" i="28" s="1"/>
  <c r="R487" i="28"/>
  <c r="R486" i="28" s="1"/>
  <c r="R485" i="28" s="1"/>
  <c r="R465" i="28"/>
  <c r="P464" i="28"/>
  <c r="P461" i="28" s="1"/>
  <c r="P453" i="28"/>
  <c r="N452" i="28"/>
  <c r="N451" i="28" s="1"/>
  <c r="R433" i="28"/>
  <c r="R432" i="28" s="1"/>
  <c r="J449" i="28"/>
  <c r="L394" i="28"/>
  <c r="J390" i="28"/>
  <c r="R384" i="28"/>
  <c r="P383" i="28"/>
  <c r="P382" i="28" s="1"/>
  <c r="N411" i="28"/>
  <c r="N389" i="28"/>
  <c r="N388" i="28" s="1"/>
  <c r="J360" i="28"/>
  <c r="L361" i="28"/>
  <c r="R297" i="28"/>
  <c r="P296" i="28"/>
  <c r="P295" i="28" s="1"/>
  <c r="L351" i="28"/>
  <c r="J350" i="28"/>
  <c r="R381" i="28"/>
  <c r="P380" i="28"/>
  <c r="P343" i="28"/>
  <c r="P342" i="28" s="1"/>
  <c r="R344" i="28"/>
  <c r="P226" i="28"/>
  <c r="N225" i="28"/>
  <c r="N224" i="28" s="1"/>
  <c r="N208" i="28" s="1"/>
  <c r="N207" i="28" s="1"/>
  <c r="N206" i="28" s="1"/>
  <c r="R312" i="28"/>
  <c r="R311" i="28" s="1"/>
  <c r="R310" i="28" s="1"/>
  <c r="R285" i="28"/>
  <c r="K270" i="28"/>
  <c r="L271" i="28"/>
  <c r="R259" i="28"/>
  <c r="P257" i="28"/>
  <c r="P250" i="28" s="1"/>
  <c r="P258" i="28"/>
  <c r="R338" i="28"/>
  <c r="P337" i="28"/>
  <c r="R294" i="28"/>
  <c r="P293" i="28"/>
  <c r="R195" i="28"/>
  <c r="R194" i="28" s="1"/>
  <c r="R223" i="28"/>
  <c r="P222" i="28"/>
  <c r="P221" i="28" s="1"/>
  <c r="R210" i="28"/>
  <c r="R209" i="28" s="1"/>
  <c r="P245" i="28"/>
  <c r="R246" i="28"/>
  <c r="P244" i="28"/>
  <c r="R214" i="28"/>
  <c r="P213" i="28"/>
  <c r="P212" i="28" s="1"/>
  <c r="R186" i="28"/>
  <c r="P185" i="28"/>
  <c r="P184" i="28" s="1"/>
  <c r="P242" i="28"/>
  <c r="P241" i="28" s="1"/>
  <c r="R243" i="28"/>
  <c r="N168" i="28"/>
  <c r="N167" i="28" s="1"/>
  <c r="P135" i="28"/>
  <c r="N134" i="28"/>
  <c r="N133" i="28" s="1"/>
  <c r="N132" i="28" s="1"/>
  <c r="N131" i="28" s="1"/>
  <c r="N130" i="28" s="1"/>
  <c r="R87" i="28"/>
  <c r="P86" i="28"/>
  <c r="P85" i="28" s="1"/>
  <c r="L91" i="28"/>
  <c r="K90" i="28"/>
  <c r="R37" i="28"/>
  <c r="P36" i="28"/>
  <c r="P35" i="28" s="1"/>
  <c r="R100" i="28"/>
  <c r="P99" i="28"/>
  <c r="P98" i="28" s="1"/>
  <c r="P97" i="28" s="1"/>
  <c r="P96" i="28" s="1"/>
  <c r="P95" i="28" s="1"/>
  <c r="L40" i="28"/>
  <c r="L132" i="28"/>
  <c r="J131" i="28"/>
  <c r="N74" i="28"/>
  <c r="N73" i="28" s="1"/>
  <c r="N72" i="28" s="1"/>
  <c r="R54" i="28"/>
  <c r="R53" i="28" s="1"/>
  <c r="R52" i="28" s="1"/>
  <c r="R51" i="28" s="1"/>
  <c r="R44" i="28"/>
  <c r="P43" i="28"/>
  <c r="P40" i="28" s="1"/>
  <c r="P39" i="28" s="1"/>
  <c r="P38" i="28" s="1"/>
  <c r="R21" i="28"/>
  <c r="P20" i="28"/>
  <c r="M490" i="28"/>
  <c r="J479" i="28"/>
  <c r="L479" i="28" s="1"/>
  <c r="P458" i="28"/>
  <c r="N457" i="28"/>
  <c r="N456" i="28" s="1"/>
  <c r="R425" i="28"/>
  <c r="P424" i="28"/>
  <c r="P423" i="28" s="1"/>
  <c r="R483" i="28"/>
  <c r="R482" i="28" s="1"/>
  <c r="R481" i="28" s="1"/>
  <c r="R480" i="28" s="1"/>
  <c r="R471" i="28"/>
  <c r="P470" i="28"/>
  <c r="P469" i="28" s="1"/>
  <c r="P468" i="28" s="1"/>
  <c r="P467" i="28" s="1"/>
  <c r="P466" i="28" s="1"/>
  <c r="J427" i="28"/>
  <c r="L428" i="28"/>
  <c r="L409" i="28"/>
  <c r="J408" i="28"/>
  <c r="R444" i="28"/>
  <c r="R443" i="28" s="1"/>
  <c r="R379" i="28"/>
  <c r="P378" i="28"/>
  <c r="J376" i="28"/>
  <c r="L377" i="28"/>
  <c r="R367" i="28"/>
  <c r="P366" i="28"/>
  <c r="P365" i="28" s="1"/>
  <c r="R400" i="28"/>
  <c r="P399" i="28"/>
  <c r="P398" i="28" s="1"/>
  <c r="P397" i="28" s="1"/>
  <c r="J319" i="28"/>
  <c r="L320" i="28"/>
  <c r="R353" i="28"/>
  <c r="R352" i="28" s="1"/>
  <c r="R351" i="28" s="1"/>
  <c r="R350" i="28" s="1"/>
  <c r="R330" i="28"/>
  <c r="P329" i="28"/>
  <c r="R387" i="28"/>
  <c r="P386" i="28"/>
  <c r="P385" i="28" s="1"/>
  <c r="R364" i="28"/>
  <c r="P363" i="28"/>
  <c r="K334" i="28"/>
  <c r="L335" i="28"/>
  <c r="L303" i="28"/>
  <c r="J274" i="28"/>
  <c r="L274" i="28" s="1"/>
  <c r="L275" i="28"/>
  <c r="P300" i="28"/>
  <c r="P299" i="28" s="1"/>
  <c r="P298" i="28" s="1"/>
  <c r="R301" i="28"/>
  <c r="L219" i="28"/>
  <c r="J218" i="28"/>
  <c r="L218" i="28" s="1"/>
  <c r="P240" i="28"/>
  <c r="N239" i="28"/>
  <c r="N238" i="28" s="1"/>
  <c r="N237" i="28" s="1"/>
  <c r="N236" i="28" s="1"/>
  <c r="R201" i="28"/>
  <c r="R161" i="28"/>
  <c r="P160" i="28"/>
  <c r="P159" i="28" s="1"/>
  <c r="P158" i="28" s="1"/>
  <c r="P157" i="28" s="1"/>
  <c r="P151" i="28" s="1"/>
  <c r="P142" i="28" s="1"/>
  <c r="P284" i="28"/>
  <c r="R306" i="28"/>
  <c r="P305" i="28"/>
  <c r="L209" i="28"/>
  <c r="P228" i="28"/>
  <c r="P227" i="28" s="1"/>
  <c r="R229" i="28"/>
  <c r="N184" i="28"/>
  <c r="N183" i="28" s="1"/>
  <c r="N182" i="28" s="1"/>
  <c r="P136" i="28"/>
  <c r="R137" i="28"/>
  <c r="P198" i="28"/>
  <c r="P197" i="28" s="1"/>
  <c r="R200" i="28"/>
  <c r="P170" i="28"/>
  <c r="P169" i="28" s="1"/>
  <c r="R171" i="28"/>
  <c r="P84" i="28"/>
  <c r="N83" i="28"/>
  <c r="N82" i="28" s="1"/>
  <c r="N38" i="28"/>
  <c r="R34" i="28"/>
  <c r="P33" i="28"/>
  <c r="P32" i="28" s="1"/>
  <c r="P31" i="28" s="1"/>
  <c r="P30" i="28" s="1"/>
  <c r="J27" i="28"/>
  <c r="L27" i="28" s="1"/>
  <c r="L28" i="28"/>
  <c r="L126" i="28"/>
  <c r="R76" i="28"/>
  <c r="P75" i="28"/>
  <c r="P74" i="28" s="1"/>
  <c r="R50" i="28"/>
  <c r="P49" i="28"/>
  <c r="P48" i="28" s="1"/>
  <c r="N19" i="28"/>
  <c r="N18" i="28" s="1"/>
  <c r="N17" i="28" s="1"/>
  <c r="R13" i="28"/>
  <c r="P12" i="28"/>
  <c r="E36" i="4"/>
  <c r="G34" i="4"/>
  <c r="G33" i="4" s="1"/>
  <c r="C130" i="4"/>
  <c r="D130" i="4"/>
  <c r="F130" i="4"/>
  <c r="E15" i="4"/>
  <c r="I16" i="4"/>
  <c r="I28" i="4"/>
  <c r="I123" i="4"/>
  <c r="I122" i="4" s="1"/>
  <c r="I114" i="4"/>
  <c r="I97" i="4"/>
  <c r="I95" i="4"/>
  <c r="I74" i="4"/>
  <c r="G73" i="4"/>
  <c r="G70" i="4" s="1"/>
  <c r="I25" i="4"/>
  <c r="I56" i="4"/>
  <c r="I55" i="4" s="1"/>
  <c r="I54" i="4" s="1"/>
  <c r="I66" i="4"/>
  <c r="E92" i="4"/>
  <c r="E69" i="4" s="1"/>
  <c r="E68" i="4" s="1"/>
  <c r="I118" i="4"/>
  <c r="I41" i="4"/>
  <c r="G40" i="4"/>
  <c r="E14" i="4"/>
  <c r="E7" i="4" s="1"/>
  <c r="I9" i="4"/>
  <c r="I8" i="4" s="1"/>
  <c r="I59" i="4"/>
  <c r="I100" i="4"/>
  <c r="I99" i="4" s="1"/>
  <c r="I94" i="4"/>
  <c r="G93" i="4"/>
  <c r="G92" i="4" s="1"/>
  <c r="I116" i="4"/>
  <c r="I126" i="4"/>
  <c r="I125" i="4" s="1"/>
  <c r="I88" i="4"/>
  <c r="I87" i="4" s="1"/>
  <c r="I39" i="4"/>
  <c r="G38" i="4"/>
  <c r="I78" i="4"/>
  <c r="G77" i="4"/>
  <c r="G76" i="4" s="1"/>
  <c r="G75" i="4" s="1"/>
  <c r="I19" i="4"/>
  <c r="G14" i="4"/>
  <c r="G58" i="4"/>
  <c r="I43" i="4"/>
  <c r="I42" i="4" s="1"/>
  <c r="O509" i="30"/>
  <c r="O508" i="30" s="1"/>
  <c r="O502" i="30" s="1"/>
  <c r="N452" i="30"/>
  <c r="N447" i="30" s="1"/>
  <c r="N446" i="30" s="1"/>
  <c r="N445" i="30" s="1"/>
  <c r="N444" i="30" s="1"/>
  <c r="O443" i="30"/>
  <c r="O442" i="30" s="1"/>
  <c r="O404" i="30"/>
  <c r="P61" i="30"/>
  <c r="N61" i="30"/>
  <c r="M81" i="30"/>
  <c r="M80" i="30" s="1"/>
  <c r="M79" i="30" s="1"/>
  <c r="M78" i="30" s="1"/>
  <c r="K142" i="30"/>
  <c r="K141" i="30" s="1"/>
  <c r="K140" i="30" s="1"/>
  <c r="P144" i="30"/>
  <c r="N254" i="30"/>
  <c r="N253" i="30" s="1"/>
  <c r="N257" i="30"/>
  <c r="L301" i="30"/>
  <c r="L300" i="30" s="1"/>
  <c r="N302" i="30"/>
  <c r="N301" i="30" s="1"/>
  <c r="N300" i="30" s="1"/>
  <c r="K341" i="30"/>
  <c r="L364" i="30"/>
  <c r="L363" i="30" s="1"/>
  <c r="J376" i="30"/>
  <c r="J375" i="30" s="1"/>
  <c r="N385" i="30"/>
  <c r="N380" i="30" s="1"/>
  <c r="N376" i="30" s="1"/>
  <c r="N375" i="30" s="1"/>
  <c r="L402" i="30"/>
  <c r="L401" i="30" s="1"/>
  <c r="N422" i="30"/>
  <c r="O389" i="30"/>
  <c r="O388" i="30" s="1"/>
  <c r="O251" i="30"/>
  <c r="O250" i="30" s="1"/>
  <c r="O238" i="30" s="1"/>
  <c r="O237" i="30" s="1"/>
  <c r="O230" i="30" s="1"/>
  <c r="O229" i="30" s="1"/>
  <c r="O157" i="30"/>
  <c r="N20" i="30"/>
  <c r="P20" i="30" s="1"/>
  <c r="P18" i="30" s="1"/>
  <c r="L22" i="30"/>
  <c r="L21" i="30" s="1"/>
  <c r="N23" i="30"/>
  <c r="N22" i="30" s="1"/>
  <c r="N21" i="30" s="1"/>
  <c r="N31" i="30"/>
  <c r="N30" i="30" s="1"/>
  <c r="N29" i="30" s="1"/>
  <c r="N25" i="30" s="1"/>
  <c r="N24" i="30" s="1"/>
  <c r="N53" i="30"/>
  <c r="P53" i="30" s="1"/>
  <c r="N60" i="30"/>
  <c r="N59" i="30" s="1"/>
  <c r="N58" i="30" s="1"/>
  <c r="N57" i="30" s="1"/>
  <c r="N56" i="30" s="1"/>
  <c r="L68" i="30"/>
  <c r="L67" i="30" s="1"/>
  <c r="L66" i="30" s="1"/>
  <c r="L65" i="30" s="1"/>
  <c r="N69" i="30"/>
  <c r="N68" i="30" s="1"/>
  <c r="N67" i="30" s="1"/>
  <c r="N66" i="30" s="1"/>
  <c r="N65" i="30" s="1"/>
  <c r="L128" i="30"/>
  <c r="N129" i="30"/>
  <c r="N128" i="30" s="1"/>
  <c r="N125" i="30" s="1"/>
  <c r="N124" i="30" s="1"/>
  <c r="N123" i="30" s="1"/>
  <c r="L275" i="30"/>
  <c r="L274" i="30" s="1"/>
  <c r="N276" i="30"/>
  <c r="N275" i="30" s="1"/>
  <c r="N274" i="30" s="1"/>
  <c r="L331" i="30"/>
  <c r="L330" i="30" s="1"/>
  <c r="L329" i="30" s="1"/>
  <c r="N332" i="30"/>
  <c r="N387" i="30"/>
  <c r="P387" i="30" s="1"/>
  <c r="L391" i="30"/>
  <c r="N392" i="30"/>
  <c r="N391" i="30" s="1"/>
  <c r="N390" i="30" s="1"/>
  <c r="N389" i="30" s="1"/>
  <c r="N388" i="30" s="1"/>
  <c r="K419" i="30"/>
  <c r="L479" i="30"/>
  <c r="N481" i="30"/>
  <c r="N488" i="30"/>
  <c r="N487" i="30" s="1"/>
  <c r="N486" i="30" s="1"/>
  <c r="N485" i="30" s="1"/>
  <c r="N474" i="30"/>
  <c r="N473" i="30" s="1"/>
  <c r="N472" i="30" s="1"/>
  <c r="N471" i="30" s="1"/>
  <c r="N470" i="30" s="1"/>
  <c r="N469" i="30" s="1"/>
  <c r="N468" i="30" s="1"/>
  <c r="N434" i="30"/>
  <c r="N433" i="30" s="1"/>
  <c r="N164" i="30"/>
  <c r="N157" i="30" s="1"/>
  <c r="O114" i="30"/>
  <c r="O113" i="30" s="1"/>
  <c r="N70" i="30"/>
  <c r="N101" i="30"/>
  <c r="N100" i="30" s="1"/>
  <c r="N92" i="30" s="1"/>
  <c r="J125" i="30"/>
  <c r="J124" i="30" s="1"/>
  <c r="J123" i="30" s="1"/>
  <c r="N156" i="30"/>
  <c r="N155" i="30" s="1"/>
  <c r="N154" i="30" s="1"/>
  <c r="N153" i="30" s="1"/>
  <c r="P206" i="30"/>
  <c r="P205" i="30" s="1"/>
  <c r="P204" i="30" s="1"/>
  <c r="P203" i="30" s="1"/>
  <c r="P202" i="30" s="1"/>
  <c r="P201" i="30" s="1"/>
  <c r="P200" i="30" s="1"/>
  <c r="P199" i="30" s="1"/>
  <c r="L211" i="30"/>
  <c r="L210" i="30" s="1"/>
  <c r="L209" i="30" s="1"/>
  <c r="L208" i="30" s="1"/>
  <c r="L207" i="30" s="1"/>
  <c r="N213" i="30"/>
  <c r="N221" i="30"/>
  <c r="N220" i="30" s="1"/>
  <c r="J275" i="30"/>
  <c r="J274" i="30" s="1"/>
  <c r="J290" i="30"/>
  <c r="J289" i="30" s="1"/>
  <c r="P340" i="30"/>
  <c r="P339" i="30" s="1"/>
  <c r="N340" i="30"/>
  <c r="N339" i="30" s="1"/>
  <c r="N338" i="30" s="1"/>
  <c r="N360" i="30"/>
  <c r="N359" i="30" s="1"/>
  <c r="K413" i="30"/>
  <c r="J419" i="30"/>
  <c r="J413" i="30" s="1"/>
  <c r="P439" i="30"/>
  <c r="O519" i="30"/>
  <c r="N424" i="30"/>
  <c r="O358" i="30"/>
  <c r="O334" i="30"/>
  <c r="O333" i="30" s="1"/>
  <c r="M92" i="30"/>
  <c r="M91" i="30" s="1"/>
  <c r="P103" i="30"/>
  <c r="N108" i="30"/>
  <c r="P108" i="30" s="1"/>
  <c r="N112" i="30"/>
  <c r="P112" i="30" s="1"/>
  <c r="L126" i="30"/>
  <c r="N137" i="30"/>
  <c r="N136" i="30" s="1"/>
  <c r="L205" i="30"/>
  <c r="L204" i="30" s="1"/>
  <c r="L203" i="30" s="1"/>
  <c r="L202" i="30" s="1"/>
  <c r="L201" i="30" s="1"/>
  <c r="L200" i="30" s="1"/>
  <c r="L199" i="30" s="1"/>
  <c r="N228" i="30"/>
  <c r="N227" i="30" s="1"/>
  <c r="L244" i="30"/>
  <c r="N246" i="30"/>
  <c r="L255" i="30"/>
  <c r="N256" i="30"/>
  <c r="N255" i="30" s="1"/>
  <c r="M257" i="30"/>
  <c r="M270" i="30"/>
  <c r="M269" i="30" s="1"/>
  <c r="M299" i="30"/>
  <c r="M298" i="30" s="1"/>
  <c r="K360" i="30"/>
  <c r="K359" i="30" s="1"/>
  <c r="L368" i="30"/>
  <c r="L367" i="30" s="1"/>
  <c r="L366" i="30" s="1"/>
  <c r="L399" i="30"/>
  <c r="L398" i="30" s="1"/>
  <c r="N400" i="30"/>
  <c r="N399" i="30" s="1"/>
  <c r="N398" i="30" s="1"/>
  <c r="N423" i="30"/>
  <c r="P423" i="30" s="1"/>
  <c r="L427" i="30"/>
  <c r="N454" i="30"/>
  <c r="P454" i="30" s="1"/>
  <c r="N512" i="30"/>
  <c r="N511" i="30" s="1"/>
  <c r="N510" i="30" s="1"/>
  <c r="N436" i="30"/>
  <c r="N435" i="30" s="1"/>
  <c r="O299" i="30"/>
  <c r="O298" i="30" s="1"/>
  <c r="O268" i="30" s="1"/>
  <c r="N528" i="30"/>
  <c r="N527" i="30" s="1"/>
  <c r="N526" i="30" s="1"/>
  <c r="N525" i="30" s="1"/>
  <c r="N524" i="30" s="1"/>
  <c r="N519" i="30" s="1"/>
  <c r="O252" i="30"/>
  <c r="O92" i="30"/>
  <c r="O91" i="30" s="1"/>
  <c r="O124" i="30"/>
  <c r="O123" i="30" s="1"/>
  <c r="O11" i="30"/>
  <c r="O10" i="30" s="1"/>
  <c r="K70" i="30"/>
  <c r="J509" i="30"/>
  <c r="J508" i="30" s="1"/>
  <c r="J502" i="30" s="1"/>
  <c r="J25" i="30"/>
  <c r="J24" i="30" s="1"/>
  <c r="K81" i="30"/>
  <c r="K80" i="30" s="1"/>
  <c r="K79" i="30" s="1"/>
  <c r="K78" i="30" s="1"/>
  <c r="J135" i="30"/>
  <c r="J134" i="30" s="1"/>
  <c r="J133" i="30" s="1"/>
  <c r="L155" i="30"/>
  <c r="L154" i="30" s="1"/>
  <c r="L153" i="30" s="1"/>
  <c r="L282" i="30"/>
  <c r="N282" i="30" s="1"/>
  <c r="N281" i="30" s="1"/>
  <c r="N280" i="30" s="1"/>
  <c r="L285" i="30"/>
  <c r="N285" i="30" s="1"/>
  <c r="N284" i="30" s="1"/>
  <c r="N283" i="30" s="1"/>
  <c r="J334" i="30"/>
  <c r="J333" i="30" s="1"/>
  <c r="J360" i="30"/>
  <c r="J359" i="30" s="1"/>
  <c r="J358" i="30" s="1"/>
  <c r="M389" i="30"/>
  <c r="M388" i="30" s="1"/>
  <c r="J519" i="30"/>
  <c r="J33" i="30"/>
  <c r="K33" i="30"/>
  <c r="K32" i="30" s="1"/>
  <c r="M70" i="30"/>
  <c r="M252" i="30"/>
  <c r="K299" i="30"/>
  <c r="K298" i="30" s="1"/>
  <c r="K338" i="30"/>
  <c r="M419" i="30"/>
  <c r="M13" i="30"/>
  <c r="M12" i="30" s="1"/>
  <c r="J51" i="30"/>
  <c r="J50" i="30" s="1"/>
  <c r="L125" i="30"/>
  <c r="L347" i="30"/>
  <c r="J390" i="30"/>
  <c r="J389" i="30" s="1"/>
  <c r="J388" i="30" s="1"/>
  <c r="L17" i="30"/>
  <c r="K104" i="30"/>
  <c r="K91" i="30" s="1"/>
  <c r="L107" i="30"/>
  <c r="K135" i="30"/>
  <c r="K134" i="30" s="1"/>
  <c r="K133" i="30" s="1"/>
  <c r="M360" i="30"/>
  <c r="M359" i="30" s="1"/>
  <c r="K390" i="30"/>
  <c r="K389" i="30" s="1"/>
  <c r="K388" i="30" s="1"/>
  <c r="K405" i="30"/>
  <c r="K512" i="30"/>
  <c r="K511" i="30" s="1"/>
  <c r="K510" i="30" s="1"/>
  <c r="L51" i="30"/>
  <c r="L50" i="30" s="1"/>
  <c r="P132" i="30"/>
  <c r="P131" i="30" s="1"/>
  <c r="P130" i="30" s="1"/>
  <c r="P19" i="30"/>
  <c r="J173" i="30"/>
  <c r="J172" i="30"/>
  <c r="J157" i="30" s="1"/>
  <c r="L15" i="30"/>
  <c r="N15" i="30" s="1"/>
  <c r="N14" i="30" s="1"/>
  <c r="J22" i="30"/>
  <c r="J21" i="30" s="1"/>
  <c r="J12" i="30" s="1"/>
  <c r="J11" i="30" s="1"/>
  <c r="L54" i="30"/>
  <c r="L106" i="30"/>
  <c r="L105" i="30" s="1"/>
  <c r="J116" i="30"/>
  <c r="J115" i="30" s="1"/>
  <c r="K125" i="30"/>
  <c r="K124" i="30" s="1"/>
  <c r="K123" i="30" s="1"/>
  <c r="L162" i="30"/>
  <c r="L161" i="30" s="1"/>
  <c r="L160" i="30" s="1"/>
  <c r="L159" i="30" s="1"/>
  <c r="L158" i="30" s="1"/>
  <c r="J252" i="30"/>
  <c r="K260" i="30"/>
  <c r="K257" i="30" s="1"/>
  <c r="K270" i="30"/>
  <c r="K269" i="30" s="1"/>
  <c r="L304" i="30"/>
  <c r="L303" i="30" s="1"/>
  <c r="J478" i="30"/>
  <c r="K489" i="30"/>
  <c r="P528" i="30"/>
  <c r="P527" i="30" s="1"/>
  <c r="P526" i="30" s="1"/>
  <c r="P525" i="30" s="1"/>
  <c r="P524" i="30" s="1"/>
  <c r="M11" i="30"/>
  <c r="L290" i="30"/>
  <c r="L289" i="30" s="1"/>
  <c r="M376" i="30"/>
  <c r="M375" i="30" s="1"/>
  <c r="P434" i="30"/>
  <c r="M57" i="30"/>
  <c r="M56" i="30" s="1"/>
  <c r="K59" i="30"/>
  <c r="K58" i="30" s="1"/>
  <c r="K57" i="30" s="1"/>
  <c r="K56" i="30" s="1"/>
  <c r="L131" i="30"/>
  <c r="L130" i="30" s="1"/>
  <c r="J142" i="30"/>
  <c r="J141" i="30" s="1"/>
  <c r="J140" i="30" s="1"/>
  <c r="K181" i="30"/>
  <c r="K180" i="30" s="1"/>
  <c r="L184" i="30"/>
  <c r="L197" i="30"/>
  <c r="L196" i="30" s="1"/>
  <c r="L195" i="30" s="1"/>
  <c r="L194" i="30" s="1"/>
  <c r="L193" i="30" s="1"/>
  <c r="L192" i="30" s="1"/>
  <c r="K240" i="30"/>
  <c r="K239" i="30" s="1"/>
  <c r="P259" i="30"/>
  <c r="P518" i="30"/>
  <c r="P517" i="30" s="1"/>
  <c r="L35" i="30"/>
  <c r="L34" i="30" s="1"/>
  <c r="L260" i="30"/>
  <c r="L257" i="30" s="1"/>
  <c r="L279" i="30"/>
  <c r="N279" i="30" s="1"/>
  <c r="N278" i="30" s="1"/>
  <c r="N277" i="30" s="1"/>
  <c r="J278" i="30"/>
  <c r="J277" i="30" s="1"/>
  <c r="J304" i="30"/>
  <c r="J303" i="30" s="1"/>
  <c r="M334" i="30"/>
  <c r="M333" i="30" s="1"/>
  <c r="K380" i="30"/>
  <c r="L452" i="30"/>
  <c r="M358" i="30"/>
  <c r="J405" i="30"/>
  <c r="K431" i="30"/>
  <c r="K430" i="30" s="1"/>
  <c r="K429" i="30" s="1"/>
  <c r="K444" i="30"/>
  <c r="K478" i="30"/>
  <c r="K477" i="30" s="1"/>
  <c r="K476" i="30" s="1"/>
  <c r="K475" i="30" s="1"/>
  <c r="J489" i="30"/>
  <c r="M251" i="30"/>
  <c r="M250" i="30" s="1"/>
  <c r="M238" i="30" s="1"/>
  <c r="L312" i="30"/>
  <c r="L361" i="30"/>
  <c r="L408" i="30"/>
  <c r="L407" i="30" s="1"/>
  <c r="L406" i="30" s="1"/>
  <c r="L405" i="30" s="1"/>
  <c r="M431" i="30"/>
  <c r="M430" i="30" s="1"/>
  <c r="M429" i="30" s="1"/>
  <c r="L450" i="30"/>
  <c r="L459" i="30"/>
  <c r="L458" i="30" s="1"/>
  <c r="L457" i="30" s="1"/>
  <c r="L456" i="30" s="1"/>
  <c r="L455" i="30" s="1"/>
  <c r="M173" i="30"/>
  <c r="M172" i="30" s="1"/>
  <c r="M157" i="30" s="1"/>
  <c r="L227" i="30"/>
  <c r="J240" i="30"/>
  <c r="J239" i="30" s="1"/>
  <c r="J257" i="30"/>
  <c r="L273" i="30"/>
  <c r="N273" i="30" s="1"/>
  <c r="N272" i="30" s="1"/>
  <c r="N271" i="30" s="1"/>
  <c r="N270" i="30" s="1"/>
  <c r="N269" i="30" s="1"/>
  <c r="L339" i="30"/>
  <c r="K343" i="30"/>
  <c r="L385" i="30"/>
  <c r="M405" i="30"/>
  <c r="J432" i="30"/>
  <c r="J431" i="30" s="1"/>
  <c r="J430" i="30" s="1"/>
  <c r="J429" i="30" s="1"/>
  <c r="J447" i="30"/>
  <c r="J446" i="30" s="1"/>
  <c r="J445" i="30" s="1"/>
  <c r="J444" i="30" s="1"/>
  <c r="M512" i="30"/>
  <c r="M511" i="30" s="1"/>
  <c r="M510" i="30" s="1"/>
  <c r="M519" i="30"/>
  <c r="P15" i="30"/>
  <c r="K13" i="30"/>
  <c r="K12" i="30" s="1"/>
  <c r="L18" i="30"/>
  <c r="P36" i="30"/>
  <c r="P47" i="30"/>
  <c r="J71" i="30"/>
  <c r="P99" i="30"/>
  <c r="K116" i="30"/>
  <c r="K115" i="30" s="1"/>
  <c r="M124" i="30"/>
  <c r="M123" i="30" s="1"/>
  <c r="M114" i="30" s="1"/>
  <c r="M113" i="30" s="1"/>
  <c r="L14" i="30"/>
  <c r="L27" i="30"/>
  <c r="L26" i="30" s="1"/>
  <c r="M32" i="30"/>
  <c r="M10" i="30" s="1"/>
  <c r="P77" i="30"/>
  <c r="L84" i="30"/>
  <c r="P96" i="30"/>
  <c r="J92" i="30"/>
  <c r="K25" i="30"/>
  <c r="K24" i="30" s="1"/>
  <c r="L63" i="30"/>
  <c r="L82" i="30"/>
  <c r="L81" i="30" s="1"/>
  <c r="L80" i="30" s="1"/>
  <c r="L79" i="30" s="1"/>
  <c r="L78" i="30" s="1"/>
  <c r="P102" i="30"/>
  <c r="P127" i="30"/>
  <c r="P42" i="30"/>
  <c r="P52" i="30"/>
  <c r="L60" i="30"/>
  <c r="P74" i="30"/>
  <c r="L41" i="30"/>
  <c r="L40" i="30" s="1"/>
  <c r="J63" i="30"/>
  <c r="J82" i="30"/>
  <c r="J84" i="30"/>
  <c r="J110" i="30"/>
  <c r="J109" i="30" s="1"/>
  <c r="J104" i="30" s="1"/>
  <c r="L139" i="30"/>
  <c r="N139" i="30" s="1"/>
  <c r="N138" i="30" s="1"/>
  <c r="L142" i="30"/>
  <c r="L141" i="30" s="1"/>
  <c r="L140" i="30" s="1"/>
  <c r="P143" i="30"/>
  <c r="P163" i="30"/>
  <c r="K173" i="30"/>
  <c r="K172" i="30"/>
  <c r="P191" i="30"/>
  <c r="L46" i="30"/>
  <c r="L45" i="30" s="1"/>
  <c r="L44" i="30" s="1"/>
  <c r="L43" i="30" s="1"/>
  <c r="P49" i="30"/>
  <c r="P55" i="30"/>
  <c r="J60" i="30"/>
  <c r="J59" i="30" s="1"/>
  <c r="J58" i="30" s="1"/>
  <c r="J57" i="30" s="1"/>
  <c r="J56" i="30" s="1"/>
  <c r="P69" i="30"/>
  <c r="L110" i="30"/>
  <c r="L109" i="30" s="1"/>
  <c r="L145" i="30"/>
  <c r="L148" i="30"/>
  <c r="L147" i="30" s="1"/>
  <c r="L151" i="30"/>
  <c r="L150" i="30" s="1"/>
  <c r="L175" i="30"/>
  <c r="L174" i="30" s="1"/>
  <c r="L173" i="30" s="1"/>
  <c r="L172" i="30" s="1"/>
  <c r="P179" i="30"/>
  <c r="P183" i="30"/>
  <c r="L30" i="30"/>
  <c r="L29" i="30" s="1"/>
  <c r="L73" i="30"/>
  <c r="L72" i="30" s="1"/>
  <c r="L76" i="30"/>
  <c r="L75" i="30" s="1"/>
  <c r="L98" i="30"/>
  <c r="L97" i="30" s="1"/>
  <c r="L101" i="30"/>
  <c r="L100" i="30" s="1"/>
  <c r="L118" i="30"/>
  <c r="L117" i="30" s="1"/>
  <c r="L121" i="30"/>
  <c r="L120" i="30" s="1"/>
  <c r="P170" i="30"/>
  <c r="P169" i="30" s="1"/>
  <c r="P164" i="30" s="1"/>
  <c r="L170" i="30"/>
  <c r="L169" i="30" s="1"/>
  <c r="L164" i="30" s="1"/>
  <c r="L190" i="30"/>
  <c r="L189" i="30" s="1"/>
  <c r="L188" i="30" s="1"/>
  <c r="L187" i="30" s="1"/>
  <c r="L186" i="30" s="1"/>
  <c r="L212" i="30"/>
  <c r="L242" i="30"/>
  <c r="L241" i="30" s="1"/>
  <c r="L240" i="30" s="1"/>
  <c r="L239" i="30" s="1"/>
  <c r="P258" i="30"/>
  <c r="P312" i="30"/>
  <c r="L252" i="30"/>
  <c r="P273" i="30"/>
  <c r="L281" i="30"/>
  <c r="L280" i="30" s="1"/>
  <c r="P291" i="30"/>
  <c r="P337" i="30"/>
  <c r="L182" i="30"/>
  <c r="L181" i="30" s="1"/>
  <c r="L180" i="30" s="1"/>
  <c r="P185" i="30"/>
  <c r="L220" i="30"/>
  <c r="K255" i="30"/>
  <c r="K252" i="30" s="1"/>
  <c r="K251" i="30" s="1"/>
  <c r="K250" i="30" s="1"/>
  <c r="K238" i="30" s="1"/>
  <c r="L284" i="30"/>
  <c r="L283" i="30" s="1"/>
  <c r="L245" i="30"/>
  <c r="P285" i="30"/>
  <c r="L288" i="30"/>
  <c r="N288" i="30" s="1"/>
  <c r="N287" i="30" s="1"/>
  <c r="N286" i="30" s="1"/>
  <c r="J287" i="30"/>
  <c r="J286" i="30" s="1"/>
  <c r="P305" i="30"/>
  <c r="L294" i="30"/>
  <c r="N294" i="30" s="1"/>
  <c r="N293" i="30" s="1"/>
  <c r="N292" i="30" s="1"/>
  <c r="J301" i="30"/>
  <c r="J300" i="30" s="1"/>
  <c r="J306" i="30"/>
  <c r="L341" i="30"/>
  <c r="L338" i="30" s="1"/>
  <c r="P374" i="30"/>
  <c r="K376" i="30"/>
  <c r="K375" i="30" s="1"/>
  <c r="K358" i="30" s="1"/>
  <c r="P382" i="30"/>
  <c r="P394" i="30"/>
  <c r="P403" i="30"/>
  <c r="P342" i="30"/>
  <c r="P352" i="30"/>
  <c r="P351" i="30" s="1"/>
  <c r="L356" i="30"/>
  <c r="L355" i="30" s="1"/>
  <c r="L354" i="30" s="1"/>
  <c r="L360" i="30"/>
  <c r="L359" i="30" s="1"/>
  <c r="P369" i="30"/>
  <c r="P384" i="30"/>
  <c r="P400" i="30"/>
  <c r="M413" i="30"/>
  <c r="P426" i="30"/>
  <c r="M349" i="30"/>
  <c r="M348" i="30" s="1"/>
  <c r="P379" i="30"/>
  <c r="P428" i="30"/>
  <c r="P438" i="30"/>
  <c r="L308" i="30"/>
  <c r="N308" i="30" s="1"/>
  <c r="L336" i="30"/>
  <c r="L335" i="30" s="1"/>
  <c r="L344" i="30"/>
  <c r="P362" i="30"/>
  <c r="P365" i="30"/>
  <c r="P397" i="30"/>
  <c r="L373" i="30"/>
  <c r="L372" i="30" s="1"/>
  <c r="L371" i="30" s="1"/>
  <c r="L370" i="30" s="1"/>
  <c r="L393" i="30"/>
  <c r="L390" i="30" s="1"/>
  <c r="L389" i="30" s="1"/>
  <c r="L388" i="30" s="1"/>
  <c r="L425" i="30"/>
  <c r="L424" i="30" s="1"/>
  <c r="L419" i="30" s="1"/>
  <c r="P433" i="30"/>
  <c r="M444" i="30"/>
  <c r="P460" i="30"/>
  <c r="P467" i="30"/>
  <c r="M489" i="30"/>
  <c r="L378" i="30"/>
  <c r="L377" i="30" s="1"/>
  <c r="L381" i="30"/>
  <c r="L383" i="30"/>
  <c r="P386" i="30"/>
  <c r="P392" i="30"/>
  <c r="P409" i="30"/>
  <c r="P412" i="30"/>
  <c r="L417" i="30"/>
  <c r="L416" i="30" s="1"/>
  <c r="L415" i="30" s="1"/>
  <c r="L414" i="30" s="1"/>
  <c r="P451" i="30"/>
  <c r="P474" i="30"/>
  <c r="J477" i="30"/>
  <c r="J476" i="30" s="1"/>
  <c r="J475" i="30" s="1"/>
  <c r="L440" i="30"/>
  <c r="P449" i="30"/>
  <c r="P453" i="30"/>
  <c r="L435" i="30"/>
  <c r="L432" i="30" s="1"/>
  <c r="L438" i="30"/>
  <c r="L448" i="30"/>
  <c r="L447" i="30" s="1"/>
  <c r="L446" i="30" s="1"/>
  <c r="L445" i="30" s="1"/>
  <c r="L487" i="30"/>
  <c r="L486" i="30" s="1"/>
  <c r="L485" i="30" s="1"/>
  <c r="P507" i="30"/>
  <c r="K519" i="30"/>
  <c r="K509" i="30" s="1"/>
  <c r="K508" i="30" s="1"/>
  <c r="K502" i="30" s="1"/>
  <c r="L480" i="30"/>
  <c r="L483" i="30"/>
  <c r="L482" i="30" s="1"/>
  <c r="L478" i="30" s="1"/>
  <c r="L477" i="30" s="1"/>
  <c r="L476" i="30" s="1"/>
  <c r="L475" i="30" s="1"/>
  <c r="L494" i="30"/>
  <c r="L493" i="30" s="1"/>
  <c r="L492" i="30" s="1"/>
  <c r="L491" i="30" s="1"/>
  <c r="L490" i="30" s="1"/>
  <c r="P516" i="30"/>
  <c r="L513" i="30"/>
  <c r="L500" i="30"/>
  <c r="L499" i="30" s="1"/>
  <c r="L498" i="30" s="1"/>
  <c r="L497" i="30" s="1"/>
  <c r="L496" i="30" s="1"/>
  <c r="L515" i="30"/>
  <c r="L522" i="30"/>
  <c r="L521" i="30" s="1"/>
  <c r="L520" i="30" s="1"/>
  <c r="L519" i="30" s="1"/>
  <c r="R262" i="29" l="1"/>
  <c r="R261" i="29" s="1"/>
  <c r="R260" i="29" s="1"/>
  <c r="P261" i="29"/>
  <c r="P260" i="29" s="1"/>
  <c r="P78" i="29"/>
  <c r="P77" i="29" s="1"/>
  <c r="P73" i="29" s="1"/>
  <c r="R79" i="29"/>
  <c r="R78" i="29" s="1"/>
  <c r="R77" i="29" s="1"/>
  <c r="R73" i="29" s="1"/>
  <c r="P280" i="29"/>
  <c r="N279" i="29"/>
  <c r="N278" i="29" s="1"/>
  <c r="P54" i="29"/>
  <c r="N53" i="29"/>
  <c r="N52" i="29" s="1"/>
  <c r="N34" i="29" s="1"/>
  <c r="J6" i="29"/>
  <c r="N423" i="29"/>
  <c r="N417" i="29" s="1"/>
  <c r="N416" i="29" s="1"/>
  <c r="N415" i="29" s="1"/>
  <c r="R14" i="29"/>
  <c r="R13" i="29" s="1"/>
  <c r="P13" i="29"/>
  <c r="R268" i="29"/>
  <c r="R267" i="29" s="1"/>
  <c r="R266" i="29" s="1"/>
  <c r="P267" i="29"/>
  <c r="P266" i="29" s="1"/>
  <c r="N162" i="29"/>
  <c r="N159" i="29" s="1"/>
  <c r="N158" i="29" s="1"/>
  <c r="N157" i="29" s="1"/>
  <c r="N138" i="29" s="1"/>
  <c r="N137" i="29" s="1"/>
  <c r="P163" i="29"/>
  <c r="N115" i="29"/>
  <c r="P155" i="29"/>
  <c r="P154" i="29" s="1"/>
  <c r="P148" i="29" s="1"/>
  <c r="P147" i="29" s="1"/>
  <c r="R156" i="29"/>
  <c r="R155" i="29" s="1"/>
  <c r="R154" i="29" s="1"/>
  <c r="R148" i="29" s="1"/>
  <c r="R147" i="29" s="1"/>
  <c r="R123" i="29"/>
  <c r="R122" i="29" s="1"/>
  <c r="R121" i="29" s="1"/>
  <c r="R116" i="29" s="1"/>
  <c r="P122" i="29"/>
  <c r="P121" i="29" s="1"/>
  <c r="P116" i="29" s="1"/>
  <c r="P115" i="29" s="1"/>
  <c r="P376" i="29"/>
  <c r="P375" i="29" s="1"/>
  <c r="P374" i="29" s="1"/>
  <c r="P140" i="29"/>
  <c r="P139" i="29" s="1"/>
  <c r="P169" i="29"/>
  <c r="P166" i="29" s="1"/>
  <c r="P165" i="29" s="1"/>
  <c r="P164" i="29" s="1"/>
  <c r="R170" i="29"/>
  <c r="R169" i="29" s="1"/>
  <c r="N83" i="29"/>
  <c r="N82" i="29" s="1"/>
  <c r="N81" i="29" s="1"/>
  <c r="N80" i="29" s="1"/>
  <c r="N72" i="29" s="1"/>
  <c r="R37" i="29"/>
  <c r="R36" i="29" s="1"/>
  <c r="P330" i="29"/>
  <c r="R331" i="29"/>
  <c r="R56" i="29"/>
  <c r="R55" i="29" s="1"/>
  <c r="R167" i="29"/>
  <c r="R166" i="29" s="1"/>
  <c r="R165" i="29" s="1"/>
  <c r="R164" i="29" s="1"/>
  <c r="R24" i="29"/>
  <c r="R23" i="29" s="1"/>
  <c r="P86" i="29"/>
  <c r="R87" i="29"/>
  <c r="P84" i="29"/>
  <c r="R85" i="29"/>
  <c r="R230" i="29"/>
  <c r="R226" i="29" s="1"/>
  <c r="R225" i="29" s="1"/>
  <c r="R231" i="29"/>
  <c r="P500" i="29"/>
  <c r="N499" i="29"/>
  <c r="R191" i="29"/>
  <c r="R190" i="29" s="1"/>
  <c r="R189" i="29" s="1"/>
  <c r="R188" i="29" s="1"/>
  <c r="R325" i="29"/>
  <c r="R411" i="29"/>
  <c r="P437" i="29"/>
  <c r="P432" i="29" s="1"/>
  <c r="P431" i="29" s="1"/>
  <c r="P430" i="29" s="1"/>
  <c r="P429" i="29" s="1"/>
  <c r="R438" i="29"/>
  <c r="R473" i="29"/>
  <c r="P472" i="29"/>
  <c r="P471" i="29" s="1"/>
  <c r="P470" i="29" s="1"/>
  <c r="P462" i="29" s="1"/>
  <c r="P461" i="29" s="1"/>
  <c r="P460" i="29" s="1"/>
  <c r="R507" i="29"/>
  <c r="R506" i="29" s="1"/>
  <c r="R505" i="29" s="1"/>
  <c r="P276" i="29"/>
  <c r="P275" i="29" s="1"/>
  <c r="R277" i="29"/>
  <c r="R199" i="29"/>
  <c r="R198" i="29" s="1"/>
  <c r="R197" i="29" s="1"/>
  <c r="R196" i="29" s="1"/>
  <c r="R241" i="29"/>
  <c r="R238" i="29" s="1"/>
  <c r="R333" i="29"/>
  <c r="P332" i="29"/>
  <c r="P346" i="29"/>
  <c r="P345" i="29" s="1"/>
  <c r="P344" i="29" s="1"/>
  <c r="P424" i="29"/>
  <c r="P423" i="29" s="1"/>
  <c r="P417" i="29" s="1"/>
  <c r="P416" i="29" s="1"/>
  <c r="P415" i="29" s="1"/>
  <c r="R425" i="29"/>
  <c r="P485" i="29"/>
  <c r="P484" i="29" s="1"/>
  <c r="P483" i="29" s="1"/>
  <c r="P482" i="29" s="1"/>
  <c r="P481" i="29" s="1"/>
  <c r="R486" i="29"/>
  <c r="P12" i="29"/>
  <c r="N11" i="29"/>
  <c r="N10" i="29" s="1"/>
  <c r="N9" i="29" s="1"/>
  <c r="N8" i="29" s="1"/>
  <c r="N7" i="29" s="1"/>
  <c r="P20" i="29"/>
  <c r="N19" i="29"/>
  <c r="N18" i="29" s="1"/>
  <c r="N61" i="29"/>
  <c r="N60" i="29" s="1"/>
  <c r="N59" i="29" s="1"/>
  <c r="N58" i="29" s="1"/>
  <c r="R90" i="29"/>
  <c r="R89" i="29" s="1"/>
  <c r="R88" i="29" s="1"/>
  <c r="R179" i="29"/>
  <c r="R178" i="29" s="1"/>
  <c r="R177" i="29" s="1"/>
  <c r="O216" i="29"/>
  <c r="R206" i="29"/>
  <c r="R463" i="29"/>
  <c r="R480" i="29"/>
  <c r="P479" i="29"/>
  <c r="P478" i="29" s="1"/>
  <c r="P477" i="29" s="1"/>
  <c r="P476" i="29" s="1"/>
  <c r="P475" i="29" s="1"/>
  <c r="P474" i="29" s="1"/>
  <c r="R48" i="29"/>
  <c r="R70" i="29"/>
  <c r="R69" i="29" s="1"/>
  <c r="R68" i="29" s="1"/>
  <c r="R67" i="29" s="1"/>
  <c r="R145" i="29"/>
  <c r="R144" i="29" s="1"/>
  <c r="R273" i="29"/>
  <c r="R272" i="29" s="1"/>
  <c r="R347" i="29"/>
  <c r="P317" i="29"/>
  <c r="P316" i="29" s="1"/>
  <c r="P315" i="29" s="1"/>
  <c r="R318" i="29"/>
  <c r="P426" i="29"/>
  <c r="R427" i="29"/>
  <c r="R17" i="29"/>
  <c r="P15" i="29"/>
  <c r="R186" i="29"/>
  <c r="R185" i="29" s="1"/>
  <c r="R184" i="29" s="1"/>
  <c r="R183" i="29" s="1"/>
  <c r="R182" i="29" s="1"/>
  <c r="P265" i="29"/>
  <c r="N264" i="29"/>
  <c r="N263" i="29" s="1"/>
  <c r="P413" i="29"/>
  <c r="P410" i="29" s="1"/>
  <c r="P405" i="29" s="1"/>
  <c r="R414" i="29"/>
  <c r="P65" i="29"/>
  <c r="R66" i="29"/>
  <c r="R160" i="29"/>
  <c r="R246" i="29"/>
  <c r="R243" i="29" s="1"/>
  <c r="R237" i="29" s="1"/>
  <c r="R236" i="29" s="1"/>
  <c r="R350" i="29"/>
  <c r="R349" i="29" s="1"/>
  <c r="R388" i="29"/>
  <c r="R387" i="29" s="1"/>
  <c r="R419" i="29"/>
  <c r="R418" i="29" s="1"/>
  <c r="N496" i="29"/>
  <c r="N495" i="29" s="1"/>
  <c r="N494" i="29" s="1"/>
  <c r="N493" i="29" s="1"/>
  <c r="N492" i="29" s="1"/>
  <c r="P259" i="29"/>
  <c r="N258" i="29"/>
  <c r="N257" i="29" s="1"/>
  <c r="R354" i="29"/>
  <c r="R353" i="29" s="1"/>
  <c r="R352" i="29" s="1"/>
  <c r="N474" i="29"/>
  <c r="N428" i="29" s="1"/>
  <c r="R110" i="29"/>
  <c r="R109" i="29" s="1"/>
  <c r="R108" i="29" s="1"/>
  <c r="R107" i="29" s="1"/>
  <c r="R101" i="29" s="1"/>
  <c r="R92" i="29" s="1"/>
  <c r="R208" i="29"/>
  <c r="R130" i="29"/>
  <c r="R129" i="29" s="1"/>
  <c r="R128" i="29" s="1"/>
  <c r="R115" i="29" s="1"/>
  <c r="R131" i="29"/>
  <c r="P294" i="29"/>
  <c r="N293" i="29"/>
  <c r="N292" i="29"/>
  <c r="N285" i="29" s="1"/>
  <c r="N284" i="29" s="1"/>
  <c r="R371" i="29"/>
  <c r="R366" i="29" s="1"/>
  <c r="R362" i="29" s="1"/>
  <c r="R361" i="29" s="1"/>
  <c r="R342" i="29"/>
  <c r="R341" i="29" s="1"/>
  <c r="R340" i="29" s="1"/>
  <c r="R377" i="29"/>
  <c r="R142" i="29"/>
  <c r="R141" i="29" s="1"/>
  <c r="P237" i="29"/>
  <c r="P236" i="29" s="1"/>
  <c r="P224" i="29" s="1"/>
  <c r="J216" i="29"/>
  <c r="J514" i="29" s="1"/>
  <c r="P271" i="29"/>
  <c r="N270" i="29"/>
  <c r="N269" i="29" s="1"/>
  <c r="R498" i="29"/>
  <c r="P497" i="29"/>
  <c r="R43" i="29"/>
  <c r="R42" i="29" s="1"/>
  <c r="R27" i="29"/>
  <c r="R26" i="29" s="1"/>
  <c r="R327" i="29"/>
  <c r="L256" i="29"/>
  <c r="L255" i="29" s="1"/>
  <c r="L254" i="29" s="1"/>
  <c r="L223" i="29" s="1"/>
  <c r="L216" i="29" s="1"/>
  <c r="N399" i="29"/>
  <c r="N390" i="29" s="1"/>
  <c r="P512" i="29"/>
  <c r="P511" i="29" s="1"/>
  <c r="P510" i="29" s="1"/>
  <c r="P509" i="29" s="1"/>
  <c r="P504" i="29" s="1"/>
  <c r="R513" i="29"/>
  <c r="R290" i="29"/>
  <c r="R289" i="29" s="1"/>
  <c r="O514" i="29"/>
  <c r="R50" i="29"/>
  <c r="P287" i="29"/>
  <c r="P286" i="29" s="1"/>
  <c r="R288" i="29"/>
  <c r="R385" i="29"/>
  <c r="R384" i="29" s="1"/>
  <c r="R379" i="29"/>
  <c r="L9" i="29"/>
  <c r="L8" i="29" s="1"/>
  <c r="L7" i="29" s="1"/>
  <c r="L6" i="29" s="1"/>
  <c r="R64" i="29"/>
  <c r="P62" i="29"/>
  <c r="P205" i="29"/>
  <c r="P204" i="29" s="1"/>
  <c r="P181" i="29" s="1"/>
  <c r="R382" i="29"/>
  <c r="R381" i="29" s="1"/>
  <c r="P403" i="29"/>
  <c r="P402" i="29" s="1"/>
  <c r="P401" i="29" s="1"/>
  <c r="P400" i="29" s="1"/>
  <c r="R404" i="29"/>
  <c r="P377" i="28"/>
  <c r="P376" i="28" s="1"/>
  <c r="P375" i="28" s="1"/>
  <c r="P73" i="28"/>
  <c r="P72" i="28" s="1"/>
  <c r="J208" i="28"/>
  <c r="L208" i="28" s="1"/>
  <c r="L319" i="28"/>
  <c r="P19" i="28"/>
  <c r="L450" i="28"/>
  <c r="R117" i="28"/>
  <c r="J30" i="28"/>
  <c r="L30" i="28" s="1"/>
  <c r="L31" i="28"/>
  <c r="N61" i="28"/>
  <c r="N349" i="28"/>
  <c r="P438" i="28"/>
  <c r="P426" i="28" s="1"/>
  <c r="L169" i="28"/>
  <c r="J168" i="28"/>
  <c r="P183" i="28"/>
  <c r="P182" i="28" s="1"/>
  <c r="P411" i="28"/>
  <c r="P208" i="28"/>
  <c r="P207" i="28" s="1"/>
  <c r="R75" i="28"/>
  <c r="R198" i="28"/>
  <c r="R197" i="28" s="1"/>
  <c r="R240" i="28"/>
  <c r="P239" i="28"/>
  <c r="P238" i="28" s="1"/>
  <c r="P237" i="28" s="1"/>
  <c r="P236" i="28" s="1"/>
  <c r="R33" i="28"/>
  <c r="R32" i="28" s="1"/>
  <c r="R84" i="28"/>
  <c r="P83" i="28"/>
  <c r="P82" i="28" s="1"/>
  <c r="R470" i="28"/>
  <c r="R469" i="28" s="1"/>
  <c r="R468" i="28" s="1"/>
  <c r="R467" i="28" s="1"/>
  <c r="R466" i="28" s="1"/>
  <c r="R424" i="28"/>
  <c r="R423" i="28" s="1"/>
  <c r="R43" i="28"/>
  <c r="R40" i="28" s="1"/>
  <c r="R39" i="28" s="1"/>
  <c r="R38" i="28" s="1"/>
  <c r="J130" i="28"/>
  <c r="L130" i="28" s="1"/>
  <c r="L131" i="28"/>
  <c r="K89" i="28"/>
  <c r="L90" i="28"/>
  <c r="R213" i="28"/>
  <c r="R212" i="28" s="1"/>
  <c r="R258" i="28"/>
  <c r="R257" i="28"/>
  <c r="R250" i="28" s="1"/>
  <c r="J389" i="28"/>
  <c r="L390" i="28"/>
  <c r="R453" i="28"/>
  <c r="P452" i="28"/>
  <c r="P451" i="28" s="1"/>
  <c r="J474" i="28"/>
  <c r="L475" i="28"/>
  <c r="L73" i="28"/>
  <c r="J72" i="28"/>
  <c r="P334" i="28"/>
  <c r="P333" i="28" s="1"/>
  <c r="P332" i="28" s="1"/>
  <c r="R163" i="28"/>
  <c r="R162" i="28"/>
  <c r="R322" i="28"/>
  <c r="R321" i="28" s="1"/>
  <c r="N302" i="28"/>
  <c r="R421" i="28"/>
  <c r="R420" i="28" s="1"/>
  <c r="R22" i="28"/>
  <c r="R77" i="28"/>
  <c r="L124" i="28"/>
  <c r="J109" i="28"/>
  <c r="L109" i="28" s="1"/>
  <c r="R204" i="28"/>
  <c r="R203" i="28" s="1"/>
  <c r="R231" i="28"/>
  <c r="R230" i="28" s="1"/>
  <c r="R277" i="28"/>
  <c r="R276" i="28" s="1"/>
  <c r="P289" i="28"/>
  <c r="R392" i="28"/>
  <c r="R391" i="28"/>
  <c r="R390" i="28" s="1"/>
  <c r="R459" i="28"/>
  <c r="R12" i="28"/>
  <c r="R49" i="28"/>
  <c r="R48" i="28" s="1"/>
  <c r="R170" i="28"/>
  <c r="R169" i="28" s="1"/>
  <c r="R136" i="28"/>
  <c r="R228" i="28"/>
  <c r="R227" i="28" s="1"/>
  <c r="K333" i="28"/>
  <c r="L334" i="28"/>
  <c r="R386" i="28"/>
  <c r="R385" i="28" s="1"/>
  <c r="R329" i="28"/>
  <c r="R366" i="28"/>
  <c r="R365" i="28" s="1"/>
  <c r="R378" i="28"/>
  <c r="J407" i="28"/>
  <c r="L408" i="28"/>
  <c r="J426" i="28"/>
  <c r="L426" i="28" s="1"/>
  <c r="L427" i="28"/>
  <c r="R99" i="28"/>
  <c r="R98" i="28" s="1"/>
  <c r="R97" i="28" s="1"/>
  <c r="R96" i="28" s="1"/>
  <c r="R95" i="28" s="1"/>
  <c r="P134" i="28"/>
  <c r="P133" i="28" s="1"/>
  <c r="P132" i="28" s="1"/>
  <c r="P131" i="28" s="1"/>
  <c r="P130" i="28" s="1"/>
  <c r="P109" i="28" s="1"/>
  <c r="R135" i="28"/>
  <c r="R337" i="28"/>
  <c r="R226" i="28"/>
  <c r="P225" i="28"/>
  <c r="P224" i="28" s="1"/>
  <c r="R380" i="28"/>
  <c r="R296" i="28"/>
  <c r="R295" i="28" s="1"/>
  <c r="R14" i="28"/>
  <c r="R335" i="28"/>
  <c r="R272" i="28"/>
  <c r="R271" i="28" s="1"/>
  <c r="R270" i="28" s="1"/>
  <c r="R282" i="28"/>
  <c r="R279" i="28" s="1"/>
  <c r="R309" i="28"/>
  <c r="P308" i="28"/>
  <c r="P307" i="28" s="1"/>
  <c r="P304" i="28" s="1"/>
  <c r="P303" i="28" s="1"/>
  <c r="R418" i="28"/>
  <c r="R417" i="28" s="1"/>
  <c r="R416" i="28" s="1"/>
  <c r="R411" i="28" s="1"/>
  <c r="R128" i="28"/>
  <c r="R127" i="28" s="1"/>
  <c r="R126" i="28" s="1"/>
  <c r="R125" i="28" s="1"/>
  <c r="R124" i="28" s="1"/>
  <c r="R187" i="28"/>
  <c r="R219" i="28"/>
  <c r="R218" i="28" s="1"/>
  <c r="R287" i="28"/>
  <c r="R284" i="28" s="1"/>
  <c r="P173" i="28"/>
  <c r="R174" i="28"/>
  <c r="P172" i="28"/>
  <c r="P409" i="28"/>
  <c r="P408" i="28" s="1"/>
  <c r="P407" i="28" s="1"/>
  <c r="P406" i="28" s="1"/>
  <c r="P405" i="28" s="1"/>
  <c r="R410" i="28"/>
  <c r="R454" i="28"/>
  <c r="P168" i="28"/>
  <c r="P167" i="28" s="1"/>
  <c r="P166" i="28" s="1"/>
  <c r="R305" i="28"/>
  <c r="R300" i="28"/>
  <c r="R299" i="28" s="1"/>
  <c r="R298" i="28" s="1"/>
  <c r="J302" i="28"/>
  <c r="R479" i="28"/>
  <c r="R472" i="28" s="1"/>
  <c r="R458" i="28"/>
  <c r="P457" i="28"/>
  <c r="P456" i="28" s="1"/>
  <c r="R20" i="28"/>
  <c r="J39" i="28"/>
  <c r="N166" i="28"/>
  <c r="R185" i="28"/>
  <c r="R184" i="28" s="1"/>
  <c r="R244" i="28"/>
  <c r="R245" i="28"/>
  <c r="K206" i="28"/>
  <c r="L270" i="28"/>
  <c r="R343" i="28"/>
  <c r="R342" i="28" s="1"/>
  <c r="L350" i="28"/>
  <c r="J448" i="28"/>
  <c r="L448" i="28" s="1"/>
  <c r="L449" i="28"/>
  <c r="R464" i="28"/>
  <c r="R461" i="28" s="1"/>
  <c r="R11" i="28"/>
  <c r="P10" i="28"/>
  <c r="P9" i="28" s="1"/>
  <c r="P8" i="28" s="1"/>
  <c r="P7" i="28" s="1"/>
  <c r="L19" i="28"/>
  <c r="J18" i="28"/>
  <c r="P61" i="28"/>
  <c r="R192" i="28"/>
  <c r="R189" i="28" s="1"/>
  <c r="L241" i="28"/>
  <c r="J237" i="28"/>
  <c r="R327" i="28"/>
  <c r="R216" i="28"/>
  <c r="R215" i="28" s="1"/>
  <c r="R346" i="28"/>
  <c r="R345" i="28" s="1"/>
  <c r="R29" i="28"/>
  <c r="P28" i="28"/>
  <c r="P27" i="28" s="1"/>
  <c r="P18" i="28" s="1"/>
  <c r="P17" i="28" s="1"/>
  <c r="L151" i="28"/>
  <c r="J142" i="28"/>
  <c r="L142" i="28" s="1"/>
  <c r="R317" i="28"/>
  <c r="R316" i="28" s="1"/>
  <c r="R315" i="28" s="1"/>
  <c r="R314" i="28" s="1"/>
  <c r="J298" i="28"/>
  <c r="L298" i="28" s="1"/>
  <c r="L299" i="28"/>
  <c r="R326" i="28"/>
  <c r="P325" i="28"/>
  <c r="P324" i="28" s="1"/>
  <c r="P389" i="28"/>
  <c r="P388" i="28" s="1"/>
  <c r="R440" i="28"/>
  <c r="R439" i="28" s="1"/>
  <c r="R438" i="28" s="1"/>
  <c r="R426" i="28" s="1"/>
  <c r="J207" i="28"/>
  <c r="R160" i="28"/>
  <c r="R159" i="28" s="1"/>
  <c r="R158" i="28" s="1"/>
  <c r="R157" i="28" s="1"/>
  <c r="R151" i="28" s="1"/>
  <c r="R142" i="28" s="1"/>
  <c r="R363" i="28"/>
  <c r="R399" i="28"/>
  <c r="R398" i="28" s="1"/>
  <c r="R397" i="28" s="1"/>
  <c r="L376" i="28"/>
  <c r="J375" i="28"/>
  <c r="L375" i="28" s="1"/>
  <c r="R36" i="28"/>
  <c r="R35" i="28" s="1"/>
  <c r="R86" i="28"/>
  <c r="R85" i="28" s="1"/>
  <c r="R242" i="28"/>
  <c r="R241" i="28" s="1"/>
  <c r="R222" i="28"/>
  <c r="R221" i="28" s="1"/>
  <c r="R293" i="28"/>
  <c r="L360" i="28"/>
  <c r="J359" i="28"/>
  <c r="R383" i="28"/>
  <c r="R382" i="28" s="1"/>
  <c r="N450" i="28"/>
  <c r="N449" i="28" s="1"/>
  <c r="N448" i="28" s="1"/>
  <c r="N404" i="28" s="1"/>
  <c r="N6" i="28"/>
  <c r="J182" i="28"/>
  <c r="L182" i="28" s="1"/>
  <c r="L183" i="28"/>
  <c r="P320" i="28"/>
  <c r="P319" i="28" s="1"/>
  <c r="R362" i="28"/>
  <c r="P361" i="28"/>
  <c r="P360" i="28" s="1"/>
  <c r="P359" i="28" s="1"/>
  <c r="P358" i="28" s="1"/>
  <c r="R59" i="28"/>
  <c r="R58" i="28" s="1"/>
  <c r="R57" i="28" s="1"/>
  <c r="R56" i="28" s="1"/>
  <c r="R80" i="28"/>
  <c r="R79" i="28" s="1"/>
  <c r="N109" i="28"/>
  <c r="P275" i="28"/>
  <c r="P274" i="28" s="1"/>
  <c r="R290" i="28"/>
  <c r="R289" i="28" s="1"/>
  <c r="R340" i="28"/>
  <c r="R339" i="28" s="1"/>
  <c r="R373" i="28"/>
  <c r="R370" i="28" s="1"/>
  <c r="R369" i="28" s="1"/>
  <c r="R368" i="28" s="1"/>
  <c r="P349" i="28"/>
  <c r="P348" i="28" s="1"/>
  <c r="N348" i="28"/>
  <c r="J466" i="28"/>
  <c r="L466" i="28" s="1"/>
  <c r="L467" i="28"/>
  <c r="G37" i="4"/>
  <c r="G36" i="4" s="1"/>
  <c r="G7" i="4" s="1"/>
  <c r="I58" i="4"/>
  <c r="E130" i="4"/>
  <c r="I77" i="4"/>
  <c r="I76" i="4" s="1"/>
  <c r="I75" i="4" s="1"/>
  <c r="I73" i="4"/>
  <c r="I70" i="4" s="1"/>
  <c r="I15" i="4"/>
  <c r="I14" i="4" s="1"/>
  <c r="I40" i="4"/>
  <c r="I38" i="4"/>
  <c r="I93" i="4"/>
  <c r="I92" i="4" s="1"/>
  <c r="G69" i="4"/>
  <c r="G68" i="4" s="1"/>
  <c r="G130" i="4" s="1"/>
  <c r="P107" i="30"/>
  <c r="P106" i="30"/>
  <c r="P105" i="30" s="1"/>
  <c r="N307" i="30"/>
  <c r="N306" i="30"/>
  <c r="N299" i="30" s="1"/>
  <c r="N298" i="30" s="1"/>
  <c r="L272" i="30"/>
  <c r="L271" i="30" s="1"/>
  <c r="L104" i="30"/>
  <c r="K157" i="30"/>
  <c r="L124" i="30"/>
  <c r="L123" i="30" s="1"/>
  <c r="K404" i="30"/>
  <c r="L346" i="30"/>
  <c r="N347" i="30"/>
  <c r="N32" i="30"/>
  <c r="N432" i="30"/>
  <c r="N431" i="30" s="1"/>
  <c r="N430" i="30" s="1"/>
  <c r="N429" i="30" s="1"/>
  <c r="N479" i="30"/>
  <c r="N478" i="30" s="1"/>
  <c r="N477" i="30" s="1"/>
  <c r="N476" i="30" s="1"/>
  <c r="N475" i="30" s="1"/>
  <c r="N443" i="30" s="1"/>
  <c r="N442" i="30" s="1"/>
  <c r="N480" i="30"/>
  <c r="N135" i="30"/>
  <c r="N134" i="30" s="1"/>
  <c r="N133" i="30" s="1"/>
  <c r="N114" i="30" s="1"/>
  <c r="N113" i="30" s="1"/>
  <c r="N110" i="30"/>
  <c r="N109" i="30" s="1"/>
  <c r="N331" i="30"/>
  <c r="N330" i="30" s="1"/>
  <c r="N329" i="30" s="1"/>
  <c r="P332" i="30"/>
  <c r="P331" i="30" s="1"/>
  <c r="P330" i="30" s="1"/>
  <c r="P329" i="30" s="1"/>
  <c r="N252" i="30"/>
  <c r="N251" i="30" s="1"/>
  <c r="N250" i="30" s="1"/>
  <c r="M404" i="30"/>
  <c r="J251" i="30"/>
  <c r="J250" i="30" s="1"/>
  <c r="J238" i="30" s="1"/>
  <c r="L16" i="30"/>
  <c r="N17" i="30"/>
  <c r="J32" i="30"/>
  <c r="J10" i="30" s="1"/>
  <c r="N509" i="30"/>
  <c r="N508" i="30" s="1"/>
  <c r="N502" i="30" s="1"/>
  <c r="P228" i="30"/>
  <c r="P227" i="30" s="1"/>
  <c r="P137" i="30"/>
  <c r="P136" i="30" s="1"/>
  <c r="P221" i="30"/>
  <c r="P220" i="30" s="1"/>
  <c r="P436" i="30"/>
  <c r="P435" i="30" s="1"/>
  <c r="P31" i="30"/>
  <c r="P30" i="30" s="1"/>
  <c r="P29" i="30" s="1"/>
  <c r="P254" i="30"/>
  <c r="P253" i="30" s="1"/>
  <c r="N18" i="30"/>
  <c r="L444" i="30"/>
  <c r="P129" i="30"/>
  <c r="P128" i="30" s="1"/>
  <c r="O9" i="30"/>
  <c r="O8" i="30" s="1"/>
  <c r="O7" i="30" s="1"/>
  <c r="O529" i="30" s="1"/>
  <c r="O534" i="30" s="1"/>
  <c r="N245" i="30"/>
  <c r="N244" i="30"/>
  <c r="N240" i="30" s="1"/>
  <c r="N239" i="30" s="1"/>
  <c r="N106" i="30"/>
  <c r="N105" i="30" s="1"/>
  <c r="N107" i="30"/>
  <c r="N358" i="30"/>
  <c r="N212" i="30"/>
  <c r="N211" i="30"/>
  <c r="N210" i="30" s="1"/>
  <c r="N209" i="30" s="1"/>
  <c r="N208" i="30" s="1"/>
  <c r="N207" i="30" s="1"/>
  <c r="P156" i="30"/>
  <c r="P155" i="30" s="1"/>
  <c r="P154" i="30" s="1"/>
  <c r="P153" i="30" s="1"/>
  <c r="P488" i="30"/>
  <c r="P487" i="30" s="1"/>
  <c r="P486" i="30" s="1"/>
  <c r="P485" i="30" s="1"/>
  <c r="N421" i="30"/>
  <c r="N420" i="30" s="1"/>
  <c r="N419" i="30" s="1"/>
  <c r="N413" i="30" s="1"/>
  <c r="N404" i="30" s="1"/>
  <c r="P422" i="30"/>
  <c r="P421" i="30" s="1"/>
  <c r="P420" i="30" s="1"/>
  <c r="M509" i="30"/>
  <c r="M508" i="30" s="1"/>
  <c r="M502" i="30" s="1"/>
  <c r="L413" i="30"/>
  <c r="M443" i="30"/>
  <c r="M442" i="30" s="1"/>
  <c r="M268" i="30"/>
  <c r="M237" i="30" s="1"/>
  <c r="M230" i="30" s="1"/>
  <c r="M229" i="30" s="1"/>
  <c r="L33" i="30"/>
  <c r="L32" i="30" s="1"/>
  <c r="K334" i="30"/>
  <c r="K333" i="30" s="1"/>
  <c r="K268" i="30" s="1"/>
  <c r="K237" i="30" s="1"/>
  <c r="K230" i="30" s="1"/>
  <c r="K229" i="30" s="1"/>
  <c r="K443" i="30"/>
  <c r="K442" i="30" s="1"/>
  <c r="J443" i="30"/>
  <c r="J442" i="30" s="1"/>
  <c r="J299" i="30"/>
  <c r="J298" i="30" s="1"/>
  <c r="J270" i="30"/>
  <c r="J269" i="30" s="1"/>
  <c r="P198" i="30"/>
  <c r="L59" i="30"/>
  <c r="L58" i="30" s="1"/>
  <c r="L57" i="30" s="1"/>
  <c r="L56" i="30" s="1"/>
  <c r="K114" i="30"/>
  <c r="K113" i="30" s="1"/>
  <c r="J404" i="30"/>
  <c r="P261" i="30"/>
  <c r="P260" i="30" s="1"/>
  <c r="J114" i="30"/>
  <c r="J113" i="30" s="1"/>
  <c r="P257" i="30"/>
  <c r="L157" i="30"/>
  <c r="P276" i="30"/>
  <c r="P275" i="30" s="1"/>
  <c r="P274" i="30" s="1"/>
  <c r="L278" i="30"/>
  <c r="L277" i="30" s="1"/>
  <c r="P23" i="30"/>
  <c r="P22" i="30" s="1"/>
  <c r="P21" i="30" s="1"/>
  <c r="M9" i="30"/>
  <c r="M8" i="30" s="1"/>
  <c r="M7" i="30" s="1"/>
  <c r="P501" i="30"/>
  <c r="P459" i="30"/>
  <c r="P458" i="30" s="1"/>
  <c r="P457" i="30" s="1"/>
  <c r="P456" i="30" s="1"/>
  <c r="P455" i="30" s="1"/>
  <c r="P361" i="30"/>
  <c r="P402" i="30"/>
  <c r="P401" i="30" s="1"/>
  <c r="P256" i="30"/>
  <c r="P514" i="30"/>
  <c r="P515" i="30"/>
  <c r="P481" i="30"/>
  <c r="P506" i="30"/>
  <c r="P505" i="30" s="1"/>
  <c r="P504" i="30" s="1"/>
  <c r="P503" i="30" s="1"/>
  <c r="P448" i="30"/>
  <c r="P450" i="30"/>
  <c r="P418" i="30"/>
  <c r="P385" i="30"/>
  <c r="P396" i="30"/>
  <c r="P395" i="30" s="1"/>
  <c r="L343" i="30"/>
  <c r="L334" i="30" s="1"/>
  <c r="L333" i="30" s="1"/>
  <c r="L307" i="30"/>
  <c r="L306" i="30"/>
  <c r="L299" i="30" s="1"/>
  <c r="L298" i="30" s="1"/>
  <c r="P427" i="30"/>
  <c r="P350" i="30"/>
  <c r="P368" i="30"/>
  <c r="P367" i="30" s="1"/>
  <c r="P366" i="30" s="1"/>
  <c r="P357" i="30"/>
  <c r="P373" i="30"/>
  <c r="P372" i="30" s="1"/>
  <c r="P371" i="30" s="1"/>
  <c r="P370" i="30" s="1"/>
  <c r="L293" i="30"/>
  <c r="L292" i="30" s="1"/>
  <c r="P304" i="30"/>
  <c r="P303" i="30" s="1"/>
  <c r="P284" i="30"/>
  <c r="P283" i="30" s="1"/>
  <c r="P246" i="30"/>
  <c r="P290" i="30"/>
  <c r="P289" i="30" s="1"/>
  <c r="P272" i="30"/>
  <c r="P271" i="30" s="1"/>
  <c r="P119" i="30"/>
  <c r="L71" i="30"/>
  <c r="L70" i="30" s="1"/>
  <c r="P68" i="30"/>
  <c r="P67" i="30" s="1"/>
  <c r="P66" i="30" s="1"/>
  <c r="P65" i="30" s="1"/>
  <c r="P162" i="30"/>
  <c r="P161" i="30" s="1"/>
  <c r="P160" i="30" s="1"/>
  <c r="P159" i="30" s="1"/>
  <c r="P158" i="30" s="1"/>
  <c r="L138" i="30"/>
  <c r="L135" i="30" s="1"/>
  <c r="L134" i="30" s="1"/>
  <c r="L133" i="30" s="1"/>
  <c r="P62" i="30"/>
  <c r="P41" i="30"/>
  <c r="P40" i="30" s="1"/>
  <c r="P64" i="30"/>
  <c r="J91" i="30"/>
  <c r="P85" i="30"/>
  <c r="L25" i="30"/>
  <c r="L24" i="30" s="1"/>
  <c r="P101" i="30"/>
  <c r="P100" i="30" s="1"/>
  <c r="P35" i="30"/>
  <c r="P34" i="30" s="1"/>
  <c r="P523" i="30"/>
  <c r="P452" i="30"/>
  <c r="P411" i="30"/>
  <c r="P410" i="30" s="1"/>
  <c r="P466" i="30"/>
  <c r="P465" i="30" s="1"/>
  <c r="P464" i="30" s="1"/>
  <c r="P463" i="30" s="1"/>
  <c r="P462" i="30" s="1"/>
  <c r="P461" i="30" s="1"/>
  <c r="P345" i="30"/>
  <c r="P302" i="30"/>
  <c r="P393" i="30"/>
  <c r="P381" i="30"/>
  <c r="P197" i="30"/>
  <c r="P196" i="30" s="1"/>
  <c r="P195" i="30" s="1"/>
  <c r="P194" i="30" s="1"/>
  <c r="P193" i="30" s="1"/>
  <c r="P192" i="30" s="1"/>
  <c r="P336" i="30"/>
  <c r="P335" i="30" s="1"/>
  <c r="P243" i="30"/>
  <c r="P213" i="30"/>
  <c r="P178" i="30"/>
  <c r="P177" i="30" s="1"/>
  <c r="P152" i="30"/>
  <c r="P146" i="30"/>
  <c r="P190" i="30"/>
  <c r="P189" i="30" s="1"/>
  <c r="P188" i="30" s="1"/>
  <c r="P187" i="30" s="1"/>
  <c r="P186" i="30" s="1"/>
  <c r="P73" i="30"/>
  <c r="P72" i="30" s="1"/>
  <c r="P126" i="30"/>
  <c r="P125" i="30" s="1"/>
  <c r="P124" i="30" s="1"/>
  <c r="P123" i="30" s="1"/>
  <c r="P95" i="30"/>
  <c r="P76" i="30"/>
  <c r="P75" i="30" s="1"/>
  <c r="P28" i="30"/>
  <c r="L489" i="30"/>
  <c r="L443" i="30" s="1"/>
  <c r="L442" i="30" s="1"/>
  <c r="P484" i="30"/>
  <c r="P441" i="30"/>
  <c r="P473" i="30"/>
  <c r="P472" i="30" s="1"/>
  <c r="P471" i="30" s="1"/>
  <c r="P470" i="30" s="1"/>
  <c r="P469" i="30" s="1"/>
  <c r="P468" i="30" s="1"/>
  <c r="P408" i="30"/>
  <c r="P407" i="30" s="1"/>
  <c r="P406" i="30" s="1"/>
  <c r="L380" i="30"/>
  <c r="L376" i="30" s="1"/>
  <c r="L375" i="30" s="1"/>
  <c r="L358" i="30" s="1"/>
  <c r="P432" i="30"/>
  <c r="P364" i="30"/>
  <c r="P363" i="30" s="1"/>
  <c r="P360" i="30" s="1"/>
  <c r="P359" i="30" s="1"/>
  <c r="P378" i="30"/>
  <c r="P377" i="30" s="1"/>
  <c r="P425" i="30"/>
  <c r="P424" i="30" s="1"/>
  <c r="P419" i="30" s="1"/>
  <c r="P399" i="30"/>
  <c r="P398" i="30" s="1"/>
  <c r="P383" i="30"/>
  <c r="P341" i="30"/>
  <c r="P338" i="30" s="1"/>
  <c r="L287" i="30"/>
  <c r="L286" i="30" s="1"/>
  <c r="P184" i="30"/>
  <c r="P282" i="30"/>
  <c r="L251" i="30"/>
  <c r="L250" i="30" s="1"/>
  <c r="L238" i="30" s="1"/>
  <c r="P122" i="30"/>
  <c r="L92" i="30"/>
  <c r="P54" i="30"/>
  <c r="J81" i="30"/>
  <c r="J80" i="30" s="1"/>
  <c r="J79" i="30" s="1"/>
  <c r="J78" i="30" s="1"/>
  <c r="J70" i="30" s="1"/>
  <c r="P83" i="30"/>
  <c r="L13" i="30"/>
  <c r="L12" i="30" s="1"/>
  <c r="P98" i="30"/>
  <c r="P97" i="30" s="1"/>
  <c r="K11" i="30"/>
  <c r="K10" i="30" s="1"/>
  <c r="K9" i="30" s="1"/>
  <c r="K8" i="30" s="1"/>
  <c r="K7" i="30" s="1"/>
  <c r="P14" i="30"/>
  <c r="L512" i="30"/>
  <c r="L511" i="30" s="1"/>
  <c r="L510" i="30" s="1"/>
  <c r="L509" i="30" s="1"/>
  <c r="L508" i="30" s="1"/>
  <c r="L502" i="30" s="1"/>
  <c r="P495" i="30"/>
  <c r="L437" i="30"/>
  <c r="L431" i="30" s="1"/>
  <c r="L430" i="30" s="1"/>
  <c r="L429" i="30" s="1"/>
  <c r="L404" i="30" s="1"/>
  <c r="P391" i="30"/>
  <c r="L116" i="30"/>
  <c r="L115" i="30" s="1"/>
  <c r="P182" i="30"/>
  <c r="P176" i="30"/>
  <c r="P149" i="30"/>
  <c r="P111" i="30"/>
  <c r="P48" i="30"/>
  <c r="P51" i="30"/>
  <c r="P50" i="30" s="1"/>
  <c r="P46" i="30"/>
  <c r="R376" i="29" l="1"/>
  <c r="R375" i="29" s="1"/>
  <c r="R374" i="29" s="1"/>
  <c r="R54" i="29"/>
  <c r="R53" i="29" s="1"/>
  <c r="R52" i="29" s="1"/>
  <c r="P53" i="29"/>
  <c r="P52" i="29" s="1"/>
  <c r="P34" i="29" s="1"/>
  <c r="R324" i="29"/>
  <c r="N6" i="29"/>
  <c r="P279" i="29"/>
  <c r="P278" i="29" s="1"/>
  <c r="R280" i="29"/>
  <c r="R279" i="29" s="1"/>
  <c r="R278" i="29" s="1"/>
  <c r="N256" i="29"/>
  <c r="N255" i="29" s="1"/>
  <c r="R47" i="29"/>
  <c r="R46" i="29" s="1"/>
  <c r="R45" i="29" s="1"/>
  <c r="P162" i="29"/>
  <c r="P159" i="29" s="1"/>
  <c r="P158" i="29" s="1"/>
  <c r="P157" i="29" s="1"/>
  <c r="P138" i="29" s="1"/>
  <c r="P137" i="29" s="1"/>
  <c r="R163" i="29"/>
  <c r="R162" i="29" s="1"/>
  <c r="R159" i="29" s="1"/>
  <c r="R158" i="29" s="1"/>
  <c r="R157" i="29" s="1"/>
  <c r="R287" i="29"/>
  <c r="R286" i="29" s="1"/>
  <c r="R472" i="29"/>
  <c r="R471" i="29" s="1"/>
  <c r="R470" i="29" s="1"/>
  <c r="R462" i="29" s="1"/>
  <c r="R461" i="29" s="1"/>
  <c r="R460" i="29" s="1"/>
  <c r="R500" i="29"/>
  <c r="P499" i="29"/>
  <c r="P496" i="29" s="1"/>
  <c r="P495" i="29" s="1"/>
  <c r="P494" i="29" s="1"/>
  <c r="P493" i="29" s="1"/>
  <c r="P492" i="29" s="1"/>
  <c r="R62" i="29"/>
  <c r="N254" i="29"/>
  <c r="N223" i="29" s="1"/>
  <c r="N216" i="29" s="1"/>
  <c r="N514" i="29" s="1"/>
  <c r="R65" i="29"/>
  <c r="R15" i="29"/>
  <c r="R479" i="29"/>
  <c r="R478" i="29" s="1"/>
  <c r="R477" i="29" s="1"/>
  <c r="R476" i="29" s="1"/>
  <c r="R475" i="29" s="1"/>
  <c r="R424" i="29"/>
  <c r="R423" i="29" s="1"/>
  <c r="R417" i="29" s="1"/>
  <c r="R416" i="29" s="1"/>
  <c r="R415" i="29" s="1"/>
  <c r="R86" i="29"/>
  <c r="L514" i="29"/>
  <c r="P258" i="29"/>
  <c r="P257" i="29" s="1"/>
  <c r="R259" i="29"/>
  <c r="R426" i="29"/>
  <c r="P11" i="29"/>
  <c r="P10" i="29" s="1"/>
  <c r="R12" i="29"/>
  <c r="R332" i="29"/>
  <c r="R437" i="29"/>
  <c r="R432" i="29" s="1"/>
  <c r="R431" i="29" s="1"/>
  <c r="R430" i="29" s="1"/>
  <c r="R429" i="29" s="1"/>
  <c r="R22" i="29"/>
  <c r="R21" i="29" s="1"/>
  <c r="R330" i="29"/>
  <c r="R329" i="29" s="1"/>
  <c r="R320" i="29" s="1"/>
  <c r="R319" i="29" s="1"/>
  <c r="R403" i="29"/>
  <c r="R402" i="29" s="1"/>
  <c r="R401" i="29" s="1"/>
  <c r="R400" i="29" s="1"/>
  <c r="R497" i="29"/>
  <c r="R271" i="29"/>
  <c r="P270" i="29"/>
  <c r="P269" i="29" s="1"/>
  <c r="R140" i="29"/>
  <c r="R139" i="29" s="1"/>
  <c r="R138" i="29" s="1"/>
  <c r="R137" i="29" s="1"/>
  <c r="P264" i="29"/>
  <c r="P263" i="29" s="1"/>
  <c r="R265" i="29"/>
  <c r="R317" i="29"/>
  <c r="R316" i="29" s="1"/>
  <c r="R315" i="29" s="1"/>
  <c r="R485" i="29"/>
  <c r="R484" i="29" s="1"/>
  <c r="R483" i="29" s="1"/>
  <c r="R482" i="29" s="1"/>
  <c r="R481" i="29" s="1"/>
  <c r="R276" i="29"/>
  <c r="R275" i="29" s="1"/>
  <c r="P428" i="29"/>
  <c r="R84" i="29"/>
  <c r="P329" i="29"/>
  <c r="P320" i="29" s="1"/>
  <c r="P319" i="29" s="1"/>
  <c r="R35" i="29"/>
  <c r="R34" i="29" s="1"/>
  <c r="P399" i="29"/>
  <c r="P390" i="29" s="1"/>
  <c r="P61" i="29"/>
  <c r="P60" i="29" s="1"/>
  <c r="P59" i="29" s="1"/>
  <c r="P58" i="29" s="1"/>
  <c r="R512" i="29"/>
  <c r="R511" i="29" s="1"/>
  <c r="R510" i="29" s="1"/>
  <c r="R509" i="29" s="1"/>
  <c r="R504" i="29" s="1"/>
  <c r="R294" i="29"/>
  <c r="P292" i="29"/>
  <c r="P285" i="29" s="1"/>
  <c r="P284" i="29" s="1"/>
  <c r="P293" i="29"/>
  <c r="R346" i="29"/>
  <c r="R345" i="29" s="1"/>
  <c r="R344" i="29" s="1"/>
  <c r="R413" i="29"/>
  <c r="R410" i="29" s="1"/>
  <c r="R405" i="29" s="1"/>
  <c r="R205" i="29"/>
  <c r="R204" i="29" s="1"/>
  <c r="R181" i="29" s="1"/>
  <c r="P19" i="29"/>
  <c r="P18" i="29" s="1"/>
  <c r="R20" i="29"/>
  <c r="R224" i="29"/>
  <c r="P83" i="29"/>
  <c r="P82" i="29" s="1"/>
  <c r="P81" i="29" s="1"/>
  <c r="P80" i="29" s="1"/>
  <c r="P72" i="29" s="1"/>
  <c r="R19" i="28"/>
  <c r="R334" i="28"/>
  <c r="R333" i="28" s="1"/>
  <c r="R332" i="28" s="1"/>
  <c r="R183" i="28"/>
  <c r="R182" i="28" s="1"/>
  <c r="N165" i="28"/>
  <c r="R74" i="28"/>
  <c r="J167" i="28"/>
  <c r="L168" i="28"/>
  <c r="N490" i="28"/>
  <c r="L207" i="28"/>
  <c r="R10" i="28"/>
  <c r="R9" i="28" s="1"/>
  <c r="R8" i="28" s="1"/>
  <c r="R7" i="28" s="1"/>
  <c r="L359" i="28"/>
  <c r="J358" i="28"/>
  <c r="R325" i="28"/>
  <c r="R324" i="28" s="1"/>
  <c r="R320" i="28" s="1"/>
  <c r="R319" i="28" s="1"/>
  <c r="R28" i="28"/>
  <c r="R27" i="28" s="1"/>
  <c r="R18" i="28" s="1"/>
  <c r="R17" i="28" s="1"/>
  <c r="J17" i="28"/>
  <c r="L18" i="28"/>
  <c r="J38" i="28"/>
  <c r="L38" i="28" s="1"/>
  <c r="L39" i="28"/>
  <c r="R172" i="28"/>
  <c r="R168" i="28" s="1"/>
  <c r="R167" i="28" s="1"/>
  <c r="R166" i="28" s="1"/>
  <c r="R173" i="28"/>
  <c r="P302" i="28"/>
  <c r="L407" i="28"/>
  <c r="J406" i="28"/>
  <c r="J473" i="28"/>
  <c r="L474" i="28"/>
  <c r="R83" i="28"/>
  <c r="R82" i="28" s="1"/>
  <c r="R361" i="28"/>
  <c r="R360" i="28" s="1"/>
  <c r="R359" i="28" s="1"/>
  <c r="R358" i="28" s="1"/>
  <c r="L237" i="28"/>
  <c r="J236" i="28"/>
  <c r="L236" i="28" s="1"/>
  <c r="R308" i="28"/>
  <c r="R307" i="28" s="1"/>
  <c r="R304" i="28" s="1"/>
  <c r="R303" i="28" s="1"/>
  <c r="R225" i="28"/>
  <c r="R224" i="28" s="1"/>
  <c r="R208" i="28" s="1"/>
  <c r="R207" i="28" s="1"/>
  <c r="R206" i="28" s="1"/>
  <c r="L72" i="28"/>
  <c r="J61" i="28"/>
  <c r="L61" i="28" s="1"/>
  <c r="J388" i="28"/>
  <c r="L388" i="28" s="1"/>
  <c r="L389" i="28"/>
  <c r="R239" i="28"/>
  <c r="R238" i="28" s="1"/>
  <c r="R237" i="28" s="1"/>
  <c r="R236" i="28" s="1"/>
  <c r="R73" i="28"/>
  <c r="R72" i="28" s="1"/>
  <c r="P6" i="28"/>
  <c r="R457" i="28"/>
  <c r="R456" i="28" s="1"/>
  <c r="R409" i="28"/>
  <c r="R408" i="28" s="1"/>
  <c r="R407" i="28" s="1"/>
  <c r="R406" i="28" s="1"/>
  <c r="R405" i="28" s="1"/>
  <c r="R134" i="28"/>
  <c r="R133" i="28" s="1"/>
  <c r="R132" i="28" s="1"/>
  <c r="R131" i="28" s="1"/>
  <c r="R130" i="28" s="1"/>
  <c r="R109" i="28" s="1"/>
  <c r="R377" i="28"/>
  <c r="R376" i="28" s="1"/>
  <c r="R375" i="28" s="1"/>
  <c r="K332" i="28"/>
  <c r="L333" i="28"/>
  <c r="R389" i="28"/>
  <c r="R388" i="28" s="1"/>
  <c r="R275" i="28"/>
  <c r="R274" i="28" s="1"/>
  <c r="P450" i="28"/>
  <c r="P449" i="28" s="1"/>
  <c r="P448" i="28" s="1"/>
  <c r="P404" i="28" s="1"/>
  <c r="K88" i="28"/>
  <c r="L89" i="28"/>
  <c r="R31" i="28"/>
  <c r="R30" i="28" s="1"/>
  <c r="R452" i="28"/>
  <c r="R451" i="28" s="1"/>
  <c r="P206" i="28"/>
  <c r="P165" i="28" s="1"/>
  <c r="I37" i="4"/>
  <c r="I36" i="4" s="1"/>
  <c r="I7" i="4" s="1"/>
  <c r="I69" i="4"/>
  <c r="I68" i="4" s="1"/>
  <c r="N268" i="30"/>
  <c r="L91" i="30"/>
  <c r="N346" i="30"/>
  <c r="N343" i="30" s="1"/>
  <c r="N334" i="30" s="1"/>
  <c r="N333" i="30" s="1"/>
  <c r="P347" i="30"/>
  <c r="P346" i="30" s="1"/>
  <c r="P92" i="30"/>
  <c r="M529" i="30"/>
  <c r="M534" i="30" s="1"/>
  <c r="N104" i="30"/>
  <c r="N91" i="30" s="1"/>
  <c r="N16" i="30"/>
  <c r="N13" i="30" s="1"/>
  <c r="N12" i="30" s="1"/>
  <c r="N11" i="30" s="1"/>
  <c r="N10" i="30" s="1"/>
  <c r="N9" i="30" s="1"/>
  <c r="N8" i="30" s="1"/>
  <c r="N7" i="30" s="1"/>
  <c r="P17" i="30"/>
  <c r="P16" i="30" s="1"/>
  <c r="P13" i="30" s="1"/>
  <c r="P12" i="30" s="1"/>
  <c r="N238" i="30"/>
  <c r="N237" i="30" s="1"/>
  <c r="N230" i="30" s="1"/>
  <c r="N229" i="30" s="1"/>
  <c r="P45" i="30"/>
  <c r="P44" i="30" s="1"/>
  <c r="P43" i="30" s="1"/>
  <c r="P390" i="30"/>
  <c r="P389" i="30" s="1"/>
  <c r="P388" i="30" s="1"/>
  <c r="P380" i="30"/>
  <c r="P376" i="30" s="1"/>
  <c r="P375" i="30" s="1"/>
  <c r="P358" i="30" s="1"/>
  <c r="P33" i="30"/>
  <c r="P447" i="30"/>
  <c r="P446" i="30" s="1"/>
  <c r="P445" i="30" s="1"/>
  <c r="P444" i="30" s="1"/>
  <c r="K529" i="30"/>
  <c r="K534" i="30" s="1"/>
  <c r="J9" i="30"/>
  <c r="J8" i="30" s="1"/>
  <c r="J7" i="30" s="1"/>
  <c r="L114" i="30"/>
  <c r="L113" i="30" s="1"/>
  <c r="L270" i="30"/>
  <c r="L269" i="30" s="1"/>
  <c r="L268" i="30" s="1"/>
  <c r="L237" i="30" s="1"/>
  <c r="L230" i="30" s="1"/>
  <c r="L229" i="30" s="1"/>
  <c r="J268" i="30"/>
  <c r="J237" i="30" s="1"/>
  <c r="J230" i="30" s="1"/>
  <c r="J229" i="30" s="1"/>
  <c r="P279" i="30"/>
  <c r="P278" i="30" s="1"/>
  <c r="P277" i="30" s="1"/>
  <c r="P71" i="30"/>
  <c r="P148" i="30"/>
  <c r="P147" i="30" s="1"/>
  <c r="P181" i="30"/>
  <c r="P180" i="30" s="1"/>
  <c r="P494" i="30"/>
  <c r="P493" i="30" s="1"/>
  <c r="P492" i="30" s="1"/>
  <c r="P491" i="30" s="1"/>
  <c r="P490" i="30" s="1"/>
  <c r="L11" i="30"/>
  <c r="L10" i="30" s="1"/>
  <c r="L9" i="30" s="1"/>
  <c r="L8" i="30" s="1"/>
  <c r="L7" i="30" s="1"/>
  <c r="P82" i="30"/>
  <c r="P405" i="30"/>
  <c r="P151" i="30"/>
  <c r="P150" i="30" s="1"/>
  <c r="P211" i="30"/>
  <c r="P210" i="30" s="1"/>
  <c r="P209" i="30" s="1"/>
  <c r="P208" i="30" s="1"/>
  <c r="P207" i="30" s="1"/>
  <c r="P212" i="30"/>
  <c r="P84" i="30"/>
  <c r="P63" i="30"/>
  <c r="P60" i="30"/>
  <c r="P294" i="30"/>
  <c r="P308" i="30"/>
  <c r="P480" i="30"/>
  <c r="P479" i="30"/>
  <c r="P513" i="30"/>
  <c r="P512" i="30" s="1"/>
  <c r="P511" i="30" s="1"/>
  <c r="P510" i="30" s="1"/>
  <c r="P500" i="30"/>
  <c r="P499" i="30" s="1"/>
  <c r="P498" i="30" s="1"/>
  <c r="P497" i="30" s="1"/>
  <c r="P496" i="30" s="1"/>
  <c r="P121" i="30"/>
  <c r="P120" i="30" s="1"/>
  <c r="P483" i="30"/>
  <c r="P482" i="30" s="1"/>
  <c r="P139" i="30"/>
  <c r="P118" i="30"/>
  <c r="P117" i="30" s="1"/>
  <c r="P356" i="30"/>
  <c r="P355" i="30" s="1"/>
  <c r="P354" i="30" s="1"/>
  <c r="P349" i="30"/>
  <c r="P348" i="30" s="1"/>
  <c r="P110" i="30"/>
  <c r="P109" i="30" s="1"/>
  <c r="P104" i="30" s="1"/>
  <c r="P175" i="30"/>
  <c r="P174" i="30" s="1"/>
  <c r="P173" i="30" s="1"/>
  <c r="P172" i="30" s="1"/>
  <c r="P281" i="30"/>
  <c r="P280" i="30" s="1"/>
  <c r="P440" i="30"/>
  <c r="P437" i="30" s="1"/>
  <c r="P431" i="30" s="1"/>
  <c r="P430" i="30" s="1"/>
  <c r="P429" i="30" s="1"/>
  <c r="P145" i="30"/>
  <c r="P142" i="30" s="1"/>
  <c r="P141" i="30" s="1"/>
  <c r="P140" i="30" s="1"/>
  <c r="P242" i="30"/>
  <c r="P241" i="30" s="1"/>
  <c r="P344" i="30"/>
  <c r="P343" i="30" s="1"/>
  <c r="P334" i="30" s="1"/>
  <c r="P333" i="30" s="1"/>
  <c r="P32" i="30"/>
  <c r="P255" i="30"/>
  <c r="P252" i="30" s="1"/>
  <c r="P251" i="30" s="1"/>
  <c r="P250" i="30" s="1"/>
  <c r="P288" i="30"/>
  <c r="P27" i="30"/>
  <c r="P26" i="30" s="1"/>
  <c r="P25" i="30" s="1"/>
  <c r="P24" i="30" s="1"/>
  <c r="P301" i="30"/>
  <c r="P300" i="30" s="1"/>
  <c r="P522" i="30"/>
  <c r="P521" i="30" s="1"/>
  <c r="P520" i="30" s="1"/>
  <c r="P519" i="30" s="1"/>
  <c r="P245" i="30"/>
  <c r="P244" i="30"/>
  <c r="P417" i="30"/>
  <c r="P416" i="30" s="1"/>
  <c r="P415" i="30" s="1"/>
  <c r="P414" i="30" s="1"/>
  <c r="P413" i="30" s="1"/>
  <c r="P9" i="29" l="1"/>
  <c r="P8" i="29" s="1"/>
  <c r="P7" i="29" s="1"/>
  <c r="P6" i="29" s="1"/>
  <c r="R474" i="29"/>
  <c r="R428" i="29" s="1"/>
  <c r="R61" i="29"/>
  <c r="R60" i="29" s="1"/>
  <c r="R59" i="29" s="1"/>
  <c r="R58" i="29" s="1"/>
  <c r="R293" i="29"/>
  <c r="R292" i="29"/>
  <c r="R285" i="29" s="1"/>
  <c r="R284" i="29" s="1"/>
  <c r="R270" i="29"/>
  <c r="R269" i="29" s="1"/>
  <c r="R11" i="29"/>
  <c r="R10" i="29" s="1"/>
  <c r="R399" i="29"/>
  <c r="R390" i="29" s="1"/>
  <c r="R19" i="29"/>
  <c r="R18" i="29" s="1"/>
  <c r="R83" i="29"/>
  <c r="R82" i="29" s="1"/>
  <c r="R81" i="29" s="1"/>
  <c r="R80" i="29" s="1"/>
  <c r="R72" i="29" s="1"/>
  <c r="R258" i="29"/>
  <c r="R257" i="29" s="1"/>
  <c r="R264" i="29"/>
  <c r="R263" i="29" s="1"/>
  <c r="P256" i="29"/>
  <c r="P255" i="29" s="1"/>
  <c r="P254" i="29" s="1"/>
  <c r="P223" i="29" s="1"/>
  <c r="P216" i="29" s="1"/>
  <c r="P514" i="29" s="1"/>
  <c r="R499" i="29"/>
  <c r="R496" i="29" s="1"/>
  <c r="R495" i="29" s="1"/>
  <c r="R494" i="29" s="1"/>
  <c r="R493" i="29" s="1"/>
  <c r="R492" i="29" s="1"/>
  <c r="J166" i="28"/>
  <c r="L167" i="28"/>
  <c r="L166" i="28" s="1"/>
  <c r="R450" i="28"/>
  <c r="R449" i="28" s="1"/>
  <c r="R448" i="28" s="1"/>
  <c r="K302" i="28"/>
  <c r="K165" i="28" s="1"/>
  <c r="L332" i="28"/>
  <c r="L302" i="28" s="1"/>
  <c r="R404" i="28"/>
  <c r="P490" i="28"/>
  <c r="R61" i="28"/>
  <c r="K490" i="28"/>
  <c r="L88" i="28"/>
  <c r="L358" i="28"/>
  <c r="J349" i="28"/>
  <c r="R302" i="28"/>
  <c r="R165" i="28" s="1"/>
  <c r="L206" i="28"/>
  <c r="L165" i="28" s="1"/>
  <c r="R349" i="28"/>
  <c r="R348" i="28" s="1"/>
  <c r="L473" i="28"/>
  <c r="J472" i="28"/>
  <c r="L472" i="28" s="1"/>
  <c r="J405" i="28"/>
  <c r="L406" i="28"/>
  <c r="L17" i="28"/>
  <c r="L6" i="28" s="1"/>
  <c r="J6" i="28"/>
  <c r="R6" i="28"/>
  <c r="J206" i="28"/>
  <c r="I130" i="4"/>
  <c r="N529" i="30"/>
  <c r="N534" i="30" s="1"/>
  <c r="P91" i="30"/>
  <c r="P11" i="30"/>
  <c r="P10" i="30" s="1"/>
  <c r="P116" i="30"/>
  <c r="P115" i="30" s="1"/>
  <c r="P157" i="30"/>
  <c r="J529" i="30"/>
  <c r="J534" i="30" s="1"/>
  <c r="L529" i="30"/>
  <c r="L534" i="30" s="1"/>
  <c r="P287" i="30"/>
  <c r="P286" i="30" s="1"/>
  <c r="P59" i="30"/>
  <c r="P58" i="30" s="1"/>
  <c r="P57" i="30" s="1"/>
  <c r="P56" i="30" s="1"/>
  <c r="P489" i="30"/>
  <c r="P478" i="30"/>
  <c r="P477" i="30" s="1"/>
  <c r="P476" i="30" s="1"/>
  <c r="P475" i="30" s="1"/>
  <c r="P404" i="30"/>
  <c r="P81" i="30"/>
  <c r="P80" i="30" s="1"/>
  <c r="P79" i="30" s="1"/>
  <c r="P78" i="30" s="1"/>
  <c r="P70" i="30" s="1"/>
  <c r="P138" i="30"/>
  <c r="P135" i="30" s="1"/>
  <c r="P134" i="30" s="1"/>
  <c r="P133" i="30" s="1"/>
  <c r="P509" i="30"/>
  <c r="P508" i="30" s="1"/>
  <c r="P502" i="30" s="1"/>
  <c r="P306" i="30"/>
  <c r="P299" i="30" s="1"/>
  <c r="P298" i="30" s="1"/>
  <c r="P307" i="30"/>
  <c r="P293" i="30"/>
  <c r="P292" i="30" s="1"/>
  <c r="P240" i="30"/>
  <c r="P239" i="30" s="1"/>
  <c r="P238" i="30" s="1"/>
  <c r="R9" i="29" l="1"/>
  <c r="R8" i="29" s="1"/>
  <c r="R7" i="29" s="1"/>
  <c r="R6" i="29" s="1"/>
  <c r="R256" i="29"/>
  <c r="R255" i="29" s="1"/>
  <c r="R254" i="29" s="1"/>
  <c r="R223" i="29" s="1"/>
  <c r="R216" i="29" s="1"/>
  <c r="J165" i="28"/>
  <c r="J404" i="28"/>
  <c r="L404" i="28" s="1"/>
  <c r="L405" i="28"/>
  <c r="R490" i="28"/>
  <c r="L349" i="28"/>
  <c r="J348" i="28"/>
  <c r="L348" i="28" s="1"/>
  <c r="L490" i="28" s="1"/>
  <c r="P270" i="30"/>
  <c r="P269" i="30" s="1"/>
  <c r="P443" i="30"/>
  <c r="P442" i="30" s="1"/>
  <c r="P114" i="30"/>
  <c r="P113" i="30" s="1"/>
  <c r="P9" i="30" s="1"/>
  <c r="P8" i="30" s="1"/>
  <c r="P7" i="30" s="1"/>
  <c r="P268" i="30"/>
  <c r="P237" i="30" s="1"/>
  <c r="P230" i="30" s="1"/>
  <c r="P229" i="30" s="1"/>
  <c r="R514" i="29" l="1"/>
  <c r="J490" i="28"/>
  <c r="P529" i="30"/>
  <c r="P534" i="30" s="1"/>
  <c r="M329" i="3" l="1"/>
  <c r="N329" i="3"/>
  <c r="E15" i="33"/>
  <c r="E14" i="33" s="1"/>
  <c r="E13" i="33" s="1"/>
  <c r="E12" i="33" s="1"/>
  <c r="F15" i="33"/>
  <c r="D15" i="33"/>
  <c r="D14" i="33" s="1"/>
  <c r="D13" i="33" s="1"/>
  <c r="C10" i="32"/>
  <c r="F13" i="33" l="1"/>
  <c r="D12" i="33"/>
  <c r="F12" i="33" s="1"/>
  <c r="F14" i="33"/>
  <c r="D10" i="26" l="1"/>
  <c r="C10" i="26"/>
  <c r="J356" i="12" l="1"/>
  <c r="I356" i="12"/>
  <c r="J290" i="12"/>
  <c r="I290" i="12"/>
  <c r="C15" i="21"/>
  <c r="L396" i="11" l="1"/>
  <c r="L395" i="11" s="1"/>
  <c r="L394" i="11" s="1"/>
  <c r="L393" i="11" s="1"/>
  <c r="K396" i="11"/>
  <c r="J396" i="11"/>
  <c r="K395" i="11"/>
  <c r="K394" i="11" s="1"/>
  <c r="K393" i="11" s="1"/>
  <c r="J395" i="11"/>
  <c r="J394" i="11"/>
  <c r="J393" i="11" s="1"/>
  <c r="J392" i="11"/>
  <c r="J391" i="11" s="1"/>
  <c r="J390" i="11" s="1"/>
  <c r="J389" i="11" s="1"/>
  <c r="J388" i="11" s="1"/>
  <c r="L391" i="11"/>
  <c r="K391" i="11"/>
  <c r="L390" i="11"/>
  <c r="L389" i="11" s="1"/>
  <c r="L388" i="11" s="1"/>
  <c r="K390" i="11"/>
  <c r="K389" i="11"/>
  <c r="K388" i="11" s="1"/>
  <c r="L386" i="11"/>
  <c r="K386" i="11"/>
  <c r="J386" i="11"/>
  <c r="L384" i="11"/>
  <c r="K384" i="11"/>
  <c r="J384" i="11"/>
  <c r="L382" i="11"/>
  <c r="L381" i="11" s="1"/>
  <c r="L380" i="11" s="1"/>
  <c r="L379" i="11" s="1"/>
  <c r="L378" i="11" s="1"/>
  <c r="L377" i="11" s="1"/>
  <c r="K382" i="11"/>
  <c r="K381" i="11" s="1"/>
  <c r="K380" i="11" s="1"/>
  <c r="K379" i="11" s="1"/>
  <c r="K378" i="11" s="1"/>
  <c r="K377" i="11" s="1"/>
  <c r="J382" i="11"/>
  <c r="J381" i="11"/>
  <c r="J380" i="11" s="1"/>
  <c r="L376" i="11"/>
  <c r="K376" i="11"/>
  <c r="L375" i="11"/>
  <c r="L374" i="11" s="1"/>
  <c r="L373" i="11" s="1"/>
  <c r="K375" i="11"/>
  <c r="K374" i="11" s="1"/>
  <c r="K373" i="11" s="1"/>
  <c r="L371" i="11"/>
  <c r="K371" i="11"/>
  <c r="J371" i="11"/>
  <c r="J370" i="11" s="1"/>
  <c r="J369" i="11" s="1"/>
  <c r="J368" i="11" s="1"/>
  <c r="L370" i="11"/>
  <c r="L369" i="11" s="1"/>
  <c r="L368" i="11" s="1"/>
  <c r="L367" i="11" s="1"/>
  <c r="K370" i="11"/>
  <c r="K369" i="11"/>
  <c r="K368" i="11" s="1"/>
  <c r="L365" i="11"/>
  <c r="L364" i="11" s="1"/>
  <c r="L363" i="11" s="1"/>
  <c r="L362" i="11" s="1"/>
  <c r="L361" i="11" s="1"/>
  <c r="K365" i="11"/>
  <c r="J365" i="11"/>
  <c r="K364" i="11"/>
  <c r="K363" i="11" s="1"/>
  <c r="K362" i="11" s="1"/>
  <c r="K361" i="11" s="1"/>
  <c r="J364" i="11"/>
  <c r="J363" i="11"/>
  <c r="J362" i="11" s="1"/>
  <c r="J361" i="11" s="1"/>
  <c r="L359" i="11"/>
  <c r="L358" i="11" s="1"/>
  <c r="L357" i="11" s="1"/>
  <c r="L356" i="11" s="1"/>
  <c r="L355" i="11" s="1"/>
  <c r="L354" i="11" s="1"/>
  <c r="K359" i="11"/>
  <c r="K358" i="11" s="1"/>
  <c r="K357" i="11" s="1"/>
  <c r="K356" i="11" s="1"/>
  <c r="K355" i="11" s="1"/>
  <c r="K354" i="11" s="1"/>
  <c r="J359" i="11"/>
  <c r="J358" i="11"/>
  <c r="J357" i="11" s="1"/>
  <c r="J356" i="11" s="1"/>
  <c r="J355" i="11" s="1"/>
  <c r="J354" i="11" s="1"/>
  <c r="L352" i="11"/>
  <c r="K352" i="11"/>
  <c r="J352" i="11"/>
  <c r="J351" i="11" s="1"/>
  <c r="J350" i="11" s="1"/>
  <c r="L351" i="11"/>
  <c r="L350" i="11" s="1"/>
  <c r="K351" i="11"/>
  <c r="K350" i="11"/>
  <c r="L348" i="11"/>
  <c r="L347" i="11" s="1"/>
  <c r="L346" i="11" s="1"/>
  <c r="K348" i="11"/>
  <c r="K347" i="11" s="1"/>
  <c r="K346" i="11" s="1"/>
  <c r="K345" i="11" s="1"/>
  <c r="K344" i="11" s="1"/>
  <c r="K343" i="11" s="1"/>
  <c r="J348" i="11"/>
  <c r="J347" i="11" s="1"/>
  <c r="J346" i="11" s="1"/>
  <c r="J345" i="11" s="1"/>
  <c r="J344" i="11" s="1"/>
  <c r="J343" i="11" s="1"/>
  <c r="L341" i="11"/>
  <c r="L340" i="11" s="1"/>
  <c r="L339" i="11" s="1"/>
  <c r="L338" i="11" s="1"/>
  <c r="L337" i="11" s="1"/>
  <c r="L336" i="11" s="1"/>
  <c r="K341" i="11"/>
  <c r="J341" i="11"/>
  <c r="J340" i="11" s="1"/>
  <c r="J339" i="11" s="1"/>
  <c r="J338" i="11" s="1"/>
  <c r="J337" i="11" s="1"/>
  <c r="J336" i="11" s="1"/>
  <c r="K340" i="11"/>
  <c r="K339" i="11" s="1"/>
  <c r="K338" i="11" s="1"/>
  <c r="K337" i="11" s="1"/>
  <c r="K336" i="11" s="1"/>
  <c r="L334" i="11"/>
  <c r="L333" i="11" s="1"/>
  <c r="L332" i="11" s="1"/>
  <c r="L331" i="11" s="1"/>
  <c r="L330" i="11" s="1"/>
  <c r="L329" i="11" s="1"/>
  <c r="K334" i="11"/>
  <c r="K333" i="11" s="1"/>
  <c r="K332" i="11" s="1"/>
  <c r="K331" i="11" s="1"/>
  <c r="K330" i="11" s="1"/>
  <c r="K329" i="11" s="1"/>
  <c r="J334" i="11"/>
  <c r="J333" i="11" s="1"/>
  <c r="J332" i="11" s="1"/>
  <c r="J331" i="11" s="1"/>
  <c r="J330" i="11" s="1"/>
  <c r="J329" i="11" s="1"/>
  <c r="L327" i="11"/>
  <c r="L326" i="11" s="1"/>
  <c r="L325" i="11" s="1"/>
  <c r="L324" i="11" s="1"/>
  <c r="L323" i="11" s="1"/>
  <c r="K327" i="11"/>
  <c r="J327" i="11"/>
  <c r="J326" i="11" s="1"/>
  <c r="J325" i="11" s="1"/>
  <c r="J324" i="11" s="1"/>
  <c r="J323" i="11" s="1"/>
  <c r="K326" i="11"/>
  <c r="K325" i="11" s="1"/>
  <c r="K324" i="11" s="1"/>
  <c r="K323" i="11" s="1"/>
  <c r="L320" i="11"/>
  <c r="K320" i="11"/>
  <c r="J320" i="11"/>
  <c r="L318" i="11"/>
  <c r="K318" i="11"/>
  <c r="K315" i="11" s="1"/>
  <c r="K314" i="11" s="1"/>
  <c r="K313" i="11" s="1"/>
  <c r="K312" i="11" s="1"/>
  <c r="J318" i="11"/>
  <c r="L316" i="11"/>
  <c r="K316" i="11"/>
  <c r="J316" i="11"/>
  <c r="J315" i="11" s="1"/>
  <c r="J314" i="11" s="1"/>
  <c r="J313" i="11" s="1"/>
  <c r="J312" i="11" s="1"/>
  <c r="J311" i="11" s="1"/>
  <c r="L315" i="11"/>
  <c r="L314" i="11" s="1"/>
  <c r="L313" i="11" s="1"/>
  <c r="L308" i="11"/>
  <c r="L305" i="11" s="1"/>
  <c r="K308" i="11"/>
  <c r="J308" i="11"/>
  <c r="L306" i="11"/>
  <c r="K306" i="11"/>
  <c r="K305" i="11" s="1"/>
  <c r="J306" i="11"/>
  <c r="J305" i="11" s="1"/>
  <c r="L303" i="11"/>
  <c r="K303" i="11"/>
  <c r="J303" i="11"/>
  <c r="L301" i="11"/>
  <c r="L300" i="11" s="1"/>
  <c r="L299" i="11" s="1"/>
  <c r="L298" i="11" s="1"/>
  <c r="L297" i="11" s="1"/>
  <c r="K301" i="11"/>
  <c r="K300" i="11" s="1"/>
  <c r="K299" i="11" s="1"/>
  <c r="K298" i="11" s="1"/>
  <c r="K297" i="11" s="1"/>
  <c r="J301" i="11"/>
  <c r="J300" i="11"/>
  <c r="L295" i="11"/>
  <c r="K295" i="11"/>
  <c r="J295" i="11"/>
  <c r="L293" i="11"/>
  <c r="K293" i="11"/>
  <c r="K292" i="11" s="1"/>
  <c r="J293" i="11"/>
  <c r="J292" i="11" s="1"/>
  <c r="L292" i="11"/>
  <c r="L290" i="11"/>
  <c r="L289" i="11" s="1"/>
  <c r="L288" i="11" s="1"/>
  <c r="K290" i="11"/>
  <c r="K289" i="11" s="1"/>
  <c r="K288" i="11" s="1"/>
  <c r="J290" i="11"/>
  <c r="J289" i="11" s="1"/>
  <c r="L286" i="11"/>
  <c r="L285" i="11" s="1"/>
  <c r="L284" i="11" s="1"/>
  <c r="L283" i="11" s="1"/>
  <c r="L282" i="11" s="1"/>
  <c r="K286" i="11"/>
  <c r="J286" i="11"/>
  <c r="J285" i="11" s="1"/>
  <c r="J284" i="11" s="1"/>
  <c r="J283" i="11" s="1"/>
  <c r="K285" i="11"/>
  <c r="K284" i="11" s="1"/>
  <c r="K283" i="11" s="1"/>
  <c r="L280" i="11"/>
  <c r="L279" i="11" s="1"/>
  <c r="K280" i="11"/>
  <c r="K279" i="11" s="1"/>
  <c r="J280" i="11"/>
  <c r="J279" i="11" s="1"/>
  <c r="L277" i="11"/>
  <c r="K277" i="11"/>
  <c r="K276" i="11" s="1"/>
  <c r="K275" i="11" s="1"/>
  <c r="K274" i="11" s="1"/>
  <c r="J277" i="11"/>
  <c r="J276" i="11" s="1"/>
  <c r="J275" i="11" s="1"/>
  <c r="L276" i="11"/>
  <c r="L275" i="11" s="1"/>
  <c r="L271" i="11"/>
  <c r="L270" i="11" s="1"/>
  <c r="K271" i="11"/>
  <c r="J271" i="11"/>
  <c r="J270" i="11" s="1"/>
  <c r="K270" i="11"/>
  <c r="L268" i="11"/>
  <c r="K268" i="11"/>
  <c r="K267" i="11" s="1"/>
  <c r="J268" i="11"/>
  <c r="J267" i="11" s="1"/>
  <c r="L267" i="11"/>
  <c r="L265" i="11"/>
  <c r="L264" i="11" s="1"/>
  <c r="L263" i="11" s="1"/>
  <c r="L262" i="11" s="1"/>
  <c r="K265" i="11"/>
  <c r="K264" i="11" s="1"/>
  <c r="K263" i="11" s="1"/>
  <c r="K262" i="11" s="1"/>
  <c r="J265" i="11"/>
  <c r="J264" i="11"/>
  <c r="J263" i="11"/>
  <c r="J262" i="11" s="1"/>
  <c r="L259" i="11"/>
  <c r="K259" i="11"/>
  <c r="J259" i="11"/>
  <c r="L257" i="11"/>
  <c r="L254" i="11" s="1"/>
  <c r="K257" i="11"/>
  <c r="J257" i="11"/>
  <c r="L255" i="11"/>
  <c r="K255" i="11"/>
  <c r="K254" i="11" s="1"/>
  <c r="J255" i="11"/>
  <c r="J254" i="11" s="1"/>
  <c r="L252" i="11"/>
  <c r="L251" i="11" s="1"/>
  <c r="K252" i="11"/>
  <c r="J252" i="11"/>
  <c r="J251" i="11" s="1"/>
  <c r="K251" i="11"/>
  <c r="L247" i="11"/>
  <c r="L246" i="11" s="1"/>
  <c r="L245" i="11" s="1"/>
  <c r="L244" i="11" s="1"/>
  <c r="K247" i="11"/>
  <c r="K246" i="11" s="1"/>
  <c r="K245" i="11" s="1"/>
  <c r="K244" i="11" s="1"/>
  <c r="J247" i="11"/>
  <c r="J246" i="11" s="1"/>
  <c r="J245" i="11" s="1"/>
  <c r="J244" i="11" s="1"/>
  <c r="L242" i="11"/>
  <c r="L241" i="11" s="1"/>
  <c r="L240" i="11" s="1"/>
  <c r="L239" i="11" s="1"/>
  <c r="K242" i="11"/>
  <c r="J242" i="11"/>
  <c r="J241" i="11" s="1"/>
  <c r="J240" i="11" s="1"/>
  <c r="J239" i="11" s="1"/>
  <c r="K241" i="11"/>
  <c r="K240" i="11" s="1"/>
  <c r="K239" i="11" s="1"/>
  <c r="L236" i="11"/>
  <c r="L235" i="11" s="1"/>
  <c r="L234" i="11" s="1"/>
  <c r="K236" i="11"/>
  <c r="K235" i="11" s="1"/>
  <c r="K234" i="11" s="1"/>
  <c r="J236" i="11"/>
  <c r="J235" i="11"/>
  <c r="J234" i="11" s="1"/>
  <c r="L232" i="11"/>
  <c r="L231" i="11" s="1"/>
  <c r="K232" i="11"/>
  <c r="J232" i="11"/>
  <c r="J231" i="11" s="1"/>
  <c r="K231" i="11"/>
  <c r="L229" i="11"/>
  <c r="L228" i="11" s="1"/>
  <c r="K229" i="11"/>
  <c r="K228" i="11" s="1"/>
  <c r="J229" i="11"/>
  <c r="J228" i="11" s="1"/>
  <c r="L226" i="11"/>
  <c r="L225" i="11" s="1"/>
  <c r="L224" i="11" s="1"/>
  <c r="L223" i="11" s="1"/>
  <c r="K226" i="11"/>
  <c r="K225" i="11" s="1"/>
  <c r="J226" i="11"/>
  <c r="J225" i="11"/>
  <c r="L221" i="11"/>
  <c r="L220" i="11" s="1"/>
  <c r="L219" i="11" s="1"/>
  <c r="K221" i="11"/>
  <c r="J221" i="11"/>
  <c r="K220" i="11"/>
  <c r="K219" i="11" s="1"/>
  <c r="J220" i="11"/>
  <c r="J219" i="11" s="1"/>
  <c r="K218" i="11"/>
  <c r="J218" i="11"/>
  <c r="L217" i="11"/>
  <c r="K217" i="11"/>
  <c r="J217" i="11"/>
  <c r="L216" i="11"/>
  <c r="K216" i="11"/>
  <c r="J216" i="11"/>
  <c r="K215" i="11"/>
  <c r="J215" i="11"/>
  <c r="L214" i="11"/>
  <c r="L213" i="11" s="1"/>
  <c r="K214" i="11"/>
  <c r="K213" i="11" s="1"/>
  <c r="J214" i="11"/>
  <c r="J213" i="11"/>
  <c r="K212" i="11"/>
  <c r="J212" i="11"/>
  <c r="L211" i="11"/>
  <c r="L210" i="11" s="1"/>
  <c r="K211" i="11"/>
  <c r="K210" i="11" s="1"/>
  <c r="J211" i="11"/>
  <c r="J210" i="11" s="1"/>
  <c r="J209" i="11" s="1"/>
  <c r="J208" i="11" s="1"/>
  <c r="K207" i="11"/>
  <c r="K206" i="11" s="1"/>
  <c r="K205" i="11" s="1"/>
  <c r="J207" i="11"/>
  <c r="J206" i="11" s="1"/>
  <c r="J205" i="11" s="1"/>
  <c r="L206" i="11"/>
  <c r="L205" i="11" s="1"/>
  <c r="J204" i="11"/>
  <c r="J203" i="11" s="1"/>
  <c r="J202" i="11" s="1"/>
  <c r="L203" i="11"/>
  <c r="L202" i="11" s="1"/>
  <c r="K203" i="11"/>
  <c r="K202" i="11" s="1"/>
  <c r="J201" i="11"/>
  <c r="L200" i="11"/>
  <c r="L199" i="11" s="1"/>
  <c r="K200" i="11"/>
  <c r="K199" i="11" s="1"/>
  <c r="J200" i="11"/>
  <c r="J199" i="11"/>
  <c r="J198" i="11"/>
  <c r="L197" i="11"/>
  <c r="K197" i="11"/>
  <c r="K196" i="11" s="1"/>
  <c r="J197" i="11"/>
  <c r="J196" i="11" s="1"/>
  <c r="L196" i="11"/>
  <c r="K195" i="11"/>
  <c r="K194" i="11" s="1"/>
  <c r="K193" i="11" s="1"/>
  <c r="J195" i="11"/>
  <c r="L194" i="11"/>
  <c r="L193" i="11" s="1"/>
  <c r="J194" i="11"/>
  <c r="J193" i="11" s="1"/>
  <c r="K192" i="11"/>
  <c r="K191" i="11" s="1"/>
  <c r="K190" i="11" s="1"/>
  <c r="J192" i="11"/>
  <c r="L191" i="11"/>
  <c r="J191" i="11"/>
  <c r="J190" i="11" s="1"/>
  <c r="L190" i="11"/>
  <c r="K189" i="11"/>
  <c r="J189" i="11"/>
  <c r="L188" i="11"/>
  <c r="K188" i="11"/>
  <c r="K187" i="11" s="1"/>
  <c r="J188" i="11"/>
  <c r="J187" i="11" s="1"/>
  <c r="L187" i="11"/>
  <c r="J186" i="11"/>
  <c r="L185" i="11"/>
  <c r="K185" i="11"/>
  <c r="K184" i="11" s="1"/>
  <c r="J185" i="11"/>
  <c r="J184" i="11" s="1"/>
  <c r="L184" i="11"/>
  <c r="L179" i="11"/>
  <c r="K179" i="11"/>
  <c r="J179" i="11"/>
  <c r="J178" i="11" s="1"/>
  <c r="L178" i="11"/>
  <c r="K178" i="11"/>
  <c r="L176" i="11"/>
  <c r="L175" i="11" s="1"/>
  <c r="K176" i="11"/>
  <c r="K175" i="11" s="1"/>
  <c r="K174" i="11" s="1"/>
  <c r="K173" i="11" s="1"/>
  <c r="J176" i="11"/>
  <c r="J175" i="11" s="1"/>
  <c r="L171" i="11"/>
  <c r="K171" i="11"/>
  <c r="J171" i="11"/>
  <c r="L170" i="11"/>
  <c r="K170" i="11"/>
  <c r="J170" i="11"/>
  <c r="L168" i="11"/>
  <c r="K168" i="11"/>
  <c r="J168" i="11"/>
  <c r="J167" i="11" s="1"/>
  <c r="J166" i="11" s="1"/>
  <c r="J165" i="11" s="1"/>
  <c r="L167" i="11"/>
  <c r="L166" i="11" s="1"/>
  <c r="L165" i="11" s="1"/>
  <c r="K167" i="11"/>
  <c r="K166" i="11" s="1"/>
  <c r="K165" i="11" s="1"/>
  <c r="L159" i="11"/>
  <c r="K159" i="11"/>
  <c r="J159" i="11"/>
  <c r="J158" i="11" s="1"/>
  <c r="J157" i="11" s="1"/>
  <c r="J156" i="11" s="1"/>
  <c r="J155" i="11" s="1"/>
  <c r="J154" i="11" s="1"/>
  <c r="L158" i="11"/>
  <c r="L157" i="11" s="1"/>
  <c r="L156" i="11" s="1"/>
  <c r="L155" i="11" s="1"/>
  <c r="L154" i="11" s="1"/>
  <c r="K158" i="11"/>
  <c r="K157" i="11"/>
  <c r="K156" i="11" s="1"/>
  <c r="K155" i="11" s="1"/>
  <c r="K154" i="11" s="1"/>
  <c r="L152" i="11"/>
  <c r="L149" i="11" s="1"/>
  <c r="L148" i="11" s="1"/>
  <c r="K152" i="11"/>
  <c r="J152" i="11"/>
  <c r="L150" i="11"/>
  <c r="K150" i="11"/>
  <c r="K149" i="11" s="1"/>
  <c r="K148" i="11" s="1"/>
  <c r="J150" i="11"/>
  <c r="J149" i="11" s="1"/>
  <c r="J148" i="11" s="1"/>
  <c r="L146" i="11"/>
  <c r="L145" i="11" s="1"/>
  <c r="K146" i="11"/>
  <c r="K145" i="11" s="1"/>
  <c r="J146" i="11"/>
  <c r="J145" i="11" s="1"/>
  <c r="J144" i="11" s="1"/>
  <c r="L141" i="11"/>
  <c r="L140" i="11" s="1"/>
  <c r="L139" i="11" s="1"/>
  <c r="K141" i="11"/>
  <c r="K140" i="11" s="1"/>
  <c r="K139" i="11" s="1"/>
  <c r="J141" i="11"/>
  <c r="J140" i="11"/>
  <c r="J139" i="11" s="1"/>
  <c r="L137" i="11"/>
  <c r="L136" i="11" s="1"/>
  <c r="L135" i="11" s="1"/>
  <c r="L134" i="11" s="1"/>
  <c r="L133" i="11" s="1"/>
  <c r="K137" i="11"/>
  <c r="K136" i="11" s="1"/>
  <c r="K135" i="11" s="1"/>
  <c r="K134" i="11" s="1"/>
  <c r="K133" i="11" s="1"/>
  <c r="J137" i="11"/>
  <c r="J136" i="11" s="1"/>
  <c r="J135" i="11" s="1"/>
  <c r="J134" i="11" s="1"/>
  <c r="J133" i="11" s="1"/>
  <c r="L130" i="11"/>
  <c r="K130" i="11"/>
  <c r="K129" i="11" s="1"/>
  <c r="K128" i="11" s="1"/>
  <c r="J130" i="11"/>
  <c r="J129" i="11" s="1"/>
  <c r="J128" i="11" s="1"/>
  <c r="L129" i="11"/>
  <c r="L128" i="11" s="1"/>
  <c r="L126" i="11"/>
  <c r="L125" i="11" s="1"/>
  <c r="K126" i="11"/>
  <c r="K125" i="11" s="1"/>
  <c r="J126" i="11"/>
  <c r="J125" i="11" s="1"/>
  <c r="L123" i="11"/>
  <c r="K123" i="11"/>
  <c r="J123" i="11"/>
  <c r="J122" i="11" s="1"/>
  <c r="L122" i="11"/>
  <c r="K122" i="11"/>
  <c r="L120" i="11"/>
  <c r="L119" i="11" s="1"/>
  <c r="L118" i="11" s="1"/>
  <c r="L117" i="11" s="1"/>
  <c r="K120" i="11"/>
  <c r="K119" i="11" s="1"/>
  <c r="K118" i="11" s="1"/>
  <c r="K117" i="11" s="1"/>
  <c r="J120" i="11"/>
  <c r="J119" i="11"/>
  <c r="J118" i="11" s="1"/>
  <c r="J117" i="11" s="1"/>
  <c r="L115" i="11"/>
  <c r="K115" i="11"/>
  <c r="J115" i="11"/>
  <c r="L114" i="11"/>
  <c r="K114" i="11"/>
  <c r="K113" i="11" s="1"/>
  <c r="K112" i="11" s="1"/>
  <c r="J114" i="11"/>
  <c r="J113" i="11" s="1"/>
  <c r="J112" i="11" s="1"/>
  <c r="L113" i="11"/>
  <c r="L112" i="11"/>
  <c r="L110" i="11"/>
  <c r="L109" i="11" s="1"/>
  <c r="K110" i="11"/>
  <c r="K109" i="11" s="1"/>
  <c r="J110" i="11"/>
  <c r="J109" i="11"/>
  <c r="L107" i="11"/>
  <c r="K107" i="11"/>
  <c r="J107" i="11"/>
  <c r="J104" i="11" s="1"/>
  <c r="J103" i="11" s="1"/>
  <c r="J102" i="11" s="1"/>
  <c r="L105" i="11"/>
  <c r="L104" i="11" s="1"/>
  <c r="K105" i="11"/>
  <c r="J105" i="11"/>
  <c r="K104" i="11"/>
  <c r="L100" i="11"/>
  <c r="L99" i="11" s="1"/>
  <c r="K100" i="11"/>
  <c r="J100" i="11"/>
  <c r="J99" i="11" s="1"/>
  <c r="K99" i="11"/>
  <c r="L97" i="11"/>
  <c r="K97" i="11"/>
  <c r="K96" i="11" s="1"/>
  <c r="K95" i="11" s="1"/>
  <c r="K94" i="11" s="1"/>
  <c r="J97" i="11"/>
  <c r="J96" i="11" s="1"/>
  <c r="L96" i="11"/>
  <c r="J91" i="11"/>
  <c r="J90" i="11" s="1"/>
  <c r="J89" i="11" s="1"/>
  <c r="J88" i="11" s="1"/>
  <c r="L90" i="11"/>
  <c r="L89" i="11" s="1"/>
  <c r="L88" i="11" s="1"/>
  <c r="K90" i="11"/>
  <c r="K89" i="11" s="1"/>
  <c r="K88" i="11" s="1"/>
  <c r="L86" i="11"/>
  <c r="K86" i="11"/>
  <c r="K85" i="11" s="1"/>
  <c r="K84" i="11" s="1"/>
  <c r="J86" i="11"/>
  <c r="J85" i="11" s="1"/>
  <c r="J84" i="11" s="1"/>
  <c r="J83" i="11" s="1"/>
  <c r="L85" i="11"/>
  <c r="L84" i="11" s="1"/>
  <c r="J82" i="11"/>
  <c r="L81" i="11"/>
  <c r="K81" i="11"/>
  <c r="J81" i="11"/>
  <c r="J80" i="11"/>
  <c r="L79" i="11"/>
  <c r="L78" i="11" s="1"/>
  <c r="L77" i="11" s="1"/>
  <c r="L76" i="11" s="1"/>
  <c r="L75" i="11" s="1"/>
  <c r="K79" i="11"/>
  <c r="K78" i="11" s="1"/>
  <c r="K77" i="11" s="1"/>
  <c r="K76" i="11" s="1"/>
  <c r="K75" i="11" s="1"/>
  <c r="J79" i="11"/>
  <c r="J78" i="11"/>
  <c r="J77" i="11" s="1"/>
  <c r="J76" i="11" s="1"/>
  <c r="J75" i="11" s="1"/>
  <c r="K73" i="11"/>
  <c r="J73" i="11"/>
  <c r="J72" i="11" s="1"/>
  <c r="L70" i="11"/>
  <c r="K70" i="11"/>
  <c r="K69" i="11" s="1"/>
  <c r="K68" i="11" s="1"/>
  <c r="J70" i="11"/>
  <c r="J69" i="11" s="1"/>
  <c r="L69" i="11"/>
  <c r="L68" i="11" s="1"/>
  <c r="J66" i="11"/>
  <c r="J65" i="11" s="1"/>
  <c r="J64" i="11" s="1"/>
  <c r="J63" i="11" s="1"/>
  <c r="J62" i="11" s="1"/>
  <c r="L65" i="11"/>
  <c r="L64" i="11" s="1"/>
  <c r="L63" i="11" s="1"/>
  <c r="L62" i="11" s="1"/>
  <c r="K65" i="11"/>
  <c r="K64" i="11" s="1"/>
  <c r="K63" i="11" s="1"/>
  <c r="K62" i="11" s="1"/>
  <c r="J61" i="11"/>
  <c r="J60" i="11" s="1"/>
  <c r="L60" i="11"/>
  <c r="K60" i="11"/>
  <c r="J59" i="11"/>
  <c r="J58" i="11" s="1"/>
  <c r="J57" i="11" s="1"/>
  <c r="J56" i="11" s="1"/>
  <c r="L58" i="11"/>
  <c r="L57" i="11" s="1"/>
  <c r="L56" i="11" s="1"/>
  <c r="K58" i="11"/>
  <c r="K57" i="11"/>
  <c r="K56" i="11" s="1"/>
  <c r="L52" i="11"/>
  <c r="L51" i="11" s="1"/>
  <c r="K52" i="11"/>
  <c r="K51" i="11" s="1"/>
  <c r="J52" i="11"/>
  <c r="J51" i="11" s="1"/>
  <c r="J50" i="11"/>
  <c r="L49" i="11"/>
  <c r="L48" i="11" s="1"/>
  <c r="K49" i="11"/>
  <c r="K48" i="11" s="1"/>
  <c r="J49" i="11"/>
  <c r="J48" i="11" s="1"/>
  <c r="L46" i="11"/>
  <c r="K46" i="11"/>
  <c r="J46" i="11"/>
  <c r="L44" i="11"/>
  <c r="L43" i="11" s="1"/>
  <c r="L42" i="11" s="1"/>
  <c r="L41" i="11" s="1"/>
  <c r="K44" i="11"/>
  <c r="K43" i="11" s="1"/>
  <c r="K42" i="11" s="1"/>
  <c r="K41" i="11" s="1"/>
  <c r="J44" i="11"/>
  <c r="J43" i="11"/>
  <c r="J42" i="11" s="1"/>
  <c r="J41" i="11" s="1"/>
  <c r="L39" i="11"/>
  <c r="L38" i="11" s="1"/>
  <c r="K39" i="11"/>
  <c r="K38" i="11" s="1"/>
  <c r="J39" i="11"/>
  <c r="J38" i="11"/>
  <c r="L36" i="11"/>
  <c r="K36" i="11"/>
  <c r="K35" i="11" s="1"/>
  <c r="K34" i="11" s="1"/>
  <c r="K33" i="11" s="1"/>
  <c r="J36" i="11"/>
  <c r="J35" i="11" s="1"/>
  <c r="L35" i="11"/>
  <c r="L31" i="11"/>
  <c r="K31" i="11"/>
  <c r="K30" i="11" s="1"/>
  <c r="J31" i="11"/>
  <c r="J30" i="11" s="1"/>
  <c r="L30" i="11"/>
  <c r="L28" i="11"/>
  <c r="K28" i="11"/>
  <c r="J28" i="11"/>
  <c r="L26" i="11"/>
  <c r="L25" i="11" s="1"/>
  <c r="K26" i="11"/>
  <c r="K25" i="11" s="1"/>
  <c r="J26" i="11"/>
  <c r="J25" i="11" s="1"/>
  <c r="J23" i="11"/>
  <c r="J22" i="11"/>
  <c r="L21" i="11"/>
  <c r="L20" i="11" s="1"/>
  <c r="K21" i="11"/>
  <c r="K20" i="11" s="1"/>
  <c r="J21" i="11"/>
  <c r="J20" i="11" s="1"/>
  <c r="L17" i="11"/>
  <c r="K17" i="11"/>
  <c r="J17" i="11"/>
  <c r="J16" i="11"/>
  <c r="J15" i="11" s="1"/>
  <c r="L15" i="11"/>
  <c r="K15" i="11"/>
  <c r="J14" i="11"/>
  <c r="J13" i="11" s="1"/>
  <c r="J12" i="11" s="1"/>
  <c r="J11" i="11" s="1"/>
  <c r="J10" i="11" s="1"/>
  <c r="L13" i="11"/>
  <c r="L12" i="11" s="1"/>
  <c r="K13" i="11"/>
  <c r="K12" i="11"/>
  <c r="L391" i="3"/>
  <c r="K391" i="3"/>
  <c r="J391" i="3"/>
  <c r="J390" i="3" s="1"/>
  <c r="J389" i="3" s="1"/>
  <c r="J388" i="3" s="1"/>
  <c r="L390" i="3"/>
  <c r="K390" i="3"/>
  <c r="L389" i="3"/>
  <c r="L388" i="3" s="1"/>
  <c r="K389" i="3"/>
  <c r="K388" i="3"/>
  <c r="J387" i="3"/>
  <c r="J386" i="3" s="1"/>
  <c r="J385" i="3" s="1"/>
  <c r="J384" i="3" s="1"/>
  <c r="L386" i="3"/>
  <c r="K386" i="3"/>
  <c r="K385" i="3" s="1"/>
  <c r="K384" i="3" s="1"/>
  <c r="L385" i="3"/>
  <c r="L384" i="3"/>
  <c r="L381" i="3"/>
  <c r="K381" i="3"/>
  <c r="J381" i="3"/>
  <c r="J380" i="3"/>
  <c r="L379" i="3"/>
  <c r="K379" i="3"/>
  <c r="J379" i="3"/>
  <c r="J378" i="3"/>
  <c r="L377" i="3"/>
  <c r="L376" i="3" s="1"/>
  <c r="L375" i="3" s="1"/>
  <c r="L374" i="3" s="1"/>
  <c r="K377" i="3"/>
  <c r="J377" i="3"/>
  <c r="K376" i="3"/>
  <c r="K375" i="3" s="1"/>
  <c r="K374" i="3" s="1"/>
  <c r="K373" i="3" s="1"/>
  <c r="K372" i="3" s="1"/>
  <c r="J376" i="3"/>
  <c r="J375" i="3"/>
  <c r="J374" i="3" s="1"/>
  <c r="J373" i="3" s="1"/>
  <c r="J372" i="3" s="1"/>
  <c r="L371" i="3"/>
  <c r="K371" i="3"/>
  <c r="L370" i="3"/>
  <c r="L369" i="3" s="1"/>
  <c r="L368" i="3" s="1"/>
  <c r="K370" i="3"/>
  <c r="K369" i="3" s="1"/>
  <c r="K368" i="3" s="1"/>
  <c r="L366" i="3"/>
  <c r="K366" i="3"/>
  <c r="J366" i="3"/>
  <c r="J365" i="3" s="1"/>
  <c r="J364" i="3" s="1"/>
  <c r="J363" i="3" s="1"/>
  <c r="J362" i="3" s="1"/>
  <c r="L365" i="3"/>
  <c r="K365" i="3"/>
  <c r="L364" i="3"/>
  <c r="L363" i="3" s="1"/>
  <c r="L362" i="3" s="1"/>
  <c r="K364" i="3"/>
  <c r="K363" i="3"/>
  <c r="K362" i="3" s="1"/>
  <c r="L360" i="3"/>
  <c r="K360" i="3"/>
  <c r="J360" i="3"/>
  <c r="L359" i="3"/>
  <c r="L358" i="3" s="1"/>
  <c r="L357" i="3" s="1"/>
  <c r="L356" i="3" s="1"/>
  <c r="L355" i="3" s="1"/>
  <c r="K359" i="3"/>
  <c r="J359" i="3"/>
  <c r="K358" i="3"/>
  <c r="K357" i="3" s="1"/>
  <c r="K356" i="3" s="1"/>
  <c r="J358" i="3"/>
  <c r="J357" i="3"/>
  <c r="J356" i="3" s="1"/>
  <c r="J355" i="3" s="1"/>
  <c r="L353" i="3"/>
  <c r="K353" i="3"/>
  <c r="K352" i="3" s="1"/>
  <c r="K351" i="3" s="1"/>
  <c r="J353" i="3"/>
  <c r="L352" i="3"/>
  <c r="J352" i="3"/>
  <c r="J351" i="3" s="1"/>
  <c r="L351" i="3"/>
  <c r="L349" i="3"/>
  <c r="L348" i="3" s="1"/>
  <c r="L347" i="3" s="1"/>
  <c r="L346" i="3" s="1"/>
  <c r="L345" i="3" s="1"/>
  <c r="L344" i="3" s="1"/>
  <c r="K349" i="3"/>
  <c r="J349" i="3"/>
  <c r="K348" i="3"/>
  <c r="K347" i="3" s="1"/>
  <c r="K346" i="3" s="1"/>
  <c r="K345" i="3" s="1"/>
  <c r="K344" i="3" s="1"/>
  <c r="J348" i="3"/>
  <c r="J347" i="3"/>
  <c r="J346" i="3" s="1"/>
  <c r="J345" i="3" s="1"/>
  <c r="J344" i="3" s="1"/>
  <c r="L342" i="3"/>
  <c r="K342" i="3"/>
  <c r="J342" i="3"/>
  <c r="J341" i="3" s="1"/>
  <c r="J340" i="3" s="1"/>
  <c r="J339" i="3" s="1"/>
  <c r="J338" i="3" s="1"/>
  <c r="J337" i="3" s="1"/>
  <c r="L341" i="3"/>
  <c r="K341" i="3"/>
  <c r="L340" i="3"/>
  <c r="L339" i="3" s="1"/>
  <c r="L338" i="3" s="1"/>
  <c r="L337" i="3" s="1"/>
  <c r="K340" i="3"/>
  <c r="K339" i="3"/>
  <c r="K338" i="3" s="1"/>
  <c r="K337" i="3" s="1"/>
  <c r="L335" i="3"/>
  <c r="L334" i="3" s="1"/>
  <c r="L333" i="3" s="1"/>
  <c r="L332" i="3" s="1"/>
  <c r="L331" i="3" s="1"/>
  <c r="L330" i="3" s="1"/>
  <c r="K335" i="3"/>
  <c r="K334" i="3" s="1"/>
  <c r="K333" i="3" s="1"/>
  <c r="K332" i="3" s="1"/>
  <c r="K331" i="3" s="1"/>
  <c r="K330" i="3" s="1"/>
  <c r="J335" i="3"/>
  <c r="J334" i="3"/>
  <c r="J333" i="3"/>
  <c r="J332" i="3" s="1"/>
  <c r="J331" i="3" s="1"/>
  <c r="J330" i="3" s="1"/>
  <c r="L328" i="3"/>
  <c r="K328" i="3"/>
  <c r="J328" i="3"/>
  <c r="J327" i="3" s="1"/>
  <c r="J326" i="3" s="1"/>
  <c r="J325" i="3" s="1"/>
  <c r="J324" i="3" s="1"/>
  <c r="L327" i="3"/>
  <c r="K327" i="3"/>
  <c r="L326" i="3"/>
  <c r="L325" i="3" s="1"/>
  <c r="L324" i="3" s="1"/>
  <c r="K326" i="3"/>
  <c r="K325" i="3"/>
  <c r="K324" i="3" s="1"/>
  <c r="L321" i="3"/>
  <c r="K321" i="3"/>
  <c r="J321" i="3"/>
  <c r="L319" i="3"/>
  <c r="K319" i="3"/>
  <c r="J319" i="3"/>
  <c r="J318" i="3"/>
  <c r="L317" i="3"/>
  <c r="L316" i="3" s="1"/>
  <c r="L315" i="3" s="1"/>
  <c r="L314" i="3" s="1"/>
  <c r="K317" i="3"/>
  <c r="J317" i="3"/>
  <c r="K316" i="3"/>
  <c r="K315" i="3" s="1"/>
  <c r="K314" i="3" s="1"/>
  <c r="J316" i="3"/>
  <c r="J315" i="3"/>
  <c r="J314" i="3" s="1"/>
  <c r="J313" i="3" s="1"/>
  <c r="J312" i="3" s="1"/>
  <c r="L310" i="3"/>
  <c r="K310" i="3"/>
  <c r="J310" i="3"/>
  <c r="J307" i="3" s="1"/>
  <c r="L308" i="3"/>
  <c r="K308" i="3"/>
  <c r="J308" i="3"/>
  <c r="L307" i="3"/>
  <c r="K307" i="3"/>
  <c r="L305" i="3"/>
  <c r="K305" i="3"/>
  <c r="K302" i="3" s="1"/>
  <c r="K301" i="3" s="1"/>
  <c r="K300" i="3" s="1"/>
  <c r="K299" i="3" s="1"/>
  <c r="J305" i="3"/>
  <c r="L303" i="3"/>
  <c r="K303" i="3"/>
  <c r="J303" i="3"/>
  <c r="J302" i="3" s="1"/>
  <c r="L302" i="3"/>
  <c r="L301" i="3"/>
  <c r="L300" i="3" s="1"/>
  <c r="L299" i="3" s="1"/>
  <c r="L297" i="3"/>
  <c r="K297" i="3"/>
  <c r="J297" i="3"/>
  <c r="L295" i="3"/>
  <c r="L294" i="3" s="1"/>
  <c r="L290" i="3" s="1"/>
  <c r="K295" i="3"/>
  <c r="J295" i="3"/>
  <c r="K294" i="3"/>
  <c r="K290" i="3" s="1"/>
  <c r="J294" i="3"/>
  <c r="L292" i="3"/>
  <c r="K292" i="3"/>
  <c r="J292" i="3"/>
  <c r="J291" i="3" s="1"/>
  <c r="J290" i="3" s="1"/>
  <c r="L291" i="3"/>
  <c r="K291" i="3"/>
  <c r="L288" i="3"/>
  <c r="K288" i="3"/>
  <c r="K287" i="3" s="1"/>
  <c r="K286" i="3" s="1"/>
  <c r="K285" i="3" s="1"/>
  <c r="K284" i="3" s="1"/>
  <c r="J288" i="3"/>
  <c r="L287" i="3"/>
  <c r="J287" i="3"/>
  <c r="J286" i="3" s="1"/>
  <c r="J285" i="3" s="1"/>
  <c r="L286" i="3"/>
  <c r="L285" i="3"/>
  <c r="L284" i="3" s="1"/>
  <c r="L282" i="3"/>
  <c r="K282" i="3"/>
  <c r="J282" i="3"/>
  <c r="J281" i="3" s="1"/>
  <c r="L281" i="3"/>
  <c r="K281" i="3"/>
  <c r="L279" i="3"/>
  <c r="L278" i="3" s="1"/>
  <c r="L277" i="3" s="1"/>
  <c r="L276" i="3" s="1"/>
  <c r="K279" i="3"/>
  <c r="J279" i="3"/>
  <c r="K278" i="3"/>
  <c r="K277" i="3" s="1"/>
  <c r="K276" i="3" s="1"/>
  <c r="K275" i="3" s="1"/>
  <c r="J278" i="3"/>
  <c r="J277" i="3"/>
  <c r="J276" i="3" s="1"/>
  <c r="L273" i="3"/>
  <c r="K273" i="3"/>
  <c r="K272" i="3" s="1"/>
  <c r="J273" i="3"/>
  <c r="L272" i="3"/>
  <c r="J272" i="3"/>
  <c r="L270" i="3"/>
  <c r="K270" i="3"/>
  <c r="J270" i="3"/>
  <c r="L269" i="3"/>
  <c r="K269" i="3"/>
  <c r="J269" i="3"/>
  <c r="L267" i="3"/>
  <c r="K267" i="3"/>
  <c r="K266" i="3" s="1"/>
  <c r="K265" i="3" s="1"/>
  <c r="K264" i="3" s="1"/>
  <c r="J267" i="3"/>
  <c r="L266" i="3"/>
  <c r="J266" i="3"/>
  <c r="J265" i="3" s="1"/>
  <c r="J264" i="3" s="1"/>
  <c r="L265" i="3"/>
  <c r="L264" i="3"/>
  <c r="L261" i="3"/>
  <c r="K261" i="3"/>
  <c r="K256" i="3" s="1"/>
  <c r="J261" i="3"/>
  <c r="L259" i="3"/>
  <c r="K259" i="3"/>
  <c r="J259" i="3"/>
  <c r="L257" i="3"/>
  <c r="K257" i="3"/>
  <c r="J257" i="3"/>
  <c r="J256" i="3" s="1"/>
  <c r="L256" i="3"/>
  <c r="L254" i="3"/>
  <c r="L253" i="3" s="1"/>
  <c r="L252" i="3" s="1"/>
  <c r="L251" i="3" s="1"/>
  <c r="K254" i="3"/>
  <c r="K253" i="3" s="1"/>
  <c r="K252" i="3" s="1"/>
  <c r="K251" i="3" s="1"/>
  <c r="J254" i="3"/>
  <c r="J253" i="3"/>
  <c r="J252" i="3" s="1"/>
  <c r="J251" i="3" s="1"/>
  <c r="L249" i="3"/>
  <c r="K249" i="3"/>
  <c r="K248" i="3" s="1"/>
  <c r="K247" i="3" s="1"/>
  <c r="K246" i="3" s="1"/>
  <c r="J249" i="3"/>
  <c r="L248" i="3"/>
  <c r="J248" i="3"/>
  <c r="J247" i="3" s="1"/>
  <c r="J246" i="3" s="1"/>
  <c r="L247" i="3"/>
  <c r="L246" i="3"/>
  <c r="L244" i="3"/>
  <c r="K244" i="3"/>
  <c r="K243" i="3" s="1"/>
  <c r="K242" i="3" s="1"/>
  <c r="K241" i="3" s="1"/>
  <c r="K240" i="3" s="1"/>
  <c r="J244" i="3"/>
  <c r="L243" i="3"/>
  <c r="J243" i="3"/>
  <c r="J242" i="3" s="1"/>
  <c r="J241" i="3" s="1"/>
  <c r="L242" i="3"/>
  <c r="L241" i="3"/>
  <c r="L238" i="3"/>
  <c r="K238" i="3"/>
  <c r="J238" i="3"/>
  <c r="J237" i="3" s="1"/>
  <c r="J236" i="3" s="1"/>
  <c r="L237" i="3"/>
  <c r="K237" i="3"/>
  <c r="L236" i="3"/>
  <c r="K236" i="3"/>
  <c r="L234" i="3"/>
  <c r="K234" i="3"/>
  <c r="K233" i="3" s="1"/>
  <c r="J234" i="3"/>
  <c r="L233" i="3"/>
  <c r="J233" i="3"/>
  <c r="L231" i="3"/>
  <c r="K231" i="3"/>
  <c r="J231" i="3"/>
  <c r="L230" i="3"/>
  <c r="L226" i="3" s="1"/>
  <c r="L225" i="3" s="1"/>
  <c r="K230" i="3"/>
  <c r="J230" i="3"/>
  <c r="L228" i="3"/>
  <c r="K228" i="3"/>
  <c r="K227" i="3" s="1"/>
  <c r="K226" i="3" s="1"/>
  <c r="K225" i="3" s="1"/>
  <c r="J228" i="3"/>
  <c r="L227" i="3"/>
  <c r="J227" i="3"/>
  <c r="J226" i="3" s="1"/>
  <c r="J225" i="3" s="1"/>
  <c r="L223" i="3"/>
  <c r="K223" i="3"/>
  <c r="K222" i="3" s="1"/>
  <c r="K221" i="3" s="1"/>
  <c r="J223" i="3"/>
  <c r="L222" i="3"/>
  <c r="J222" i="3"/>
  <c r="J221" i="3" s="1"/>
  <c r="L221" i="3"/>
  <c r="K220" i="3"/>
  <c r="K218" i="3" s="1"/>
  <c r="J220" i="3"/>
  <c r="J218" i="3" s="1"/>
  <c r="L219" i="3"/>
  <c r="J219" i="3"/>
  <c r="L218" i="3"/>
  <c r="K217" i="3"/>
  <c r="K216" i="3" s="1"/>
  <c r="K215" i="3" s="1"/>
  <c r="J217" i="3"/>
  <c r="L216" i="3"/>
  <c r="J216" i="3"/>
  <c r="J215" i="3" s="1"/>
  <c r="L215" i="3"/>
  <c r="K214" i="3"/>
  <c r="K213" i="3" s="1"/>
  <c r="K212" i="3" s="1"/>
  <c r="J214" i="3"/>
  <c r="L213" i="3"/>
  <c r="J213" i="3"/>
  <c r="J212" i="3" s="1"/>
  <c r="J211" i="3" s="1"/>
  <c r="J210" i="3" s="1"/>
  <c r="L212" i="3"/>
  <c r="L211" i="3"/>
  <c r="L210" i="3" s="1"/>
  <c r="K209" i="3"/>
  <c r="J209" i="3"/>
  <c r="L208" i="3"/>
  <c r="L207" i="3" s="1"/>
  <c r="K208" i="3"/>
  <c r="J208" i="3"/>
  <c r="K207" i="3"/>
  <c r="J207" i="3"/>
  <c r="J206" i="3"/>
  <c r="L205" i="3"/>
  <c r="L204" i="3" s="1"/>
  <c r="K205" i="3"/>
  <c r="K204" i="3" s="1"/>
  <c r="J205" i="3"/>
  <c r="J204" i="3"/>
  <c r="J203" i="3"/>
  <c r="L202" i="3"/>
  <c r="K202" i="3"/>
  <c r="J202" i="3"/>
  <c r="J201" i="3" s="1"/>
  <c r="L201" i="3"/>
  <c r="K201" i="3"/>
  <c r="J200" i="3"/>
  <c r="J199" i="3" s="1"/>
  <c r="J198" i="3" s="1"/>
  <c r="L199" i="3"/>
  <c r="K199" i="3"/>
  <c r="L198" i="3"/>
  <c r="K198" i="3"/>
  <c r="K197" i="3"/>
  <c r="J197" i="3"/>
  <c r="J196" i="3" s="1"/>
  <c r="J195" i="3" s="1"/>
  <c r="L196" i="3"/>
  <c r="K196" i="3"/>
  <c r="L195" i="3"/>
  <c r="K195" i="3"/>
  <c r="K194" i="3"/>
  <c r="J194" i="3"/>
  <c r="J193" i="3" s="1"/>
  <c r="J192" i="3" s="1"/>
  <c r="L193" i="3"/>
  <c r="K193" i="3"/>
  <c r="L192" i="3"/>
  <c r="K192" i="3"/>
  <c r="K191" i="3"/>
  <c r="J191" i="3"/>
  <c r="J190" i="3" s="1"/>
  <c r="J189" i="3" s="1"/>
  <c r="L190" i="3"/>
  <c r="K190" i="3"/>
  <c r="L189" i="3"/>
  <c r="K189" i="3"/>
  <c r="J188" i="3"/>
  <c r="L187" i="3"/>
  <c r="L186" i="3" s="1"/>
  <c r="L185" i="3" s="1"/>
  <c r="L184" i="3" s="1"/>
  <c r="L183" i="3" s="1"/>
  <c r="K187" i="3"/>
  <c r="J187" i="3"/>
  <c r="K186" i="3"/>
  <c r="K185" i="3" s="1"/>
  <c r="K184" i="3" s="1"/>
  <c r="J186" i="3"/>
  <c r="L181" i="3"/>
  <c r="K181" i="3"/>
  <c r="K180" i="3" s="1"/>
  <c r="K176" i="3" s="1"/>
  <c r="K175" i="3" s="1"/>
  <c r="J181" i="3"/>
  <c r="L180" i="3"/>
  <c r="J180" i="3"/>
  <c r="L178" i="3"/>
  <c r="K178" i="3"/>
  <c r="J178" i="3"/>
  <c r="L177" i="3"/>
  <c r="K177" i="3"/>
  <c r="J177" i="3"/>
  <c r="L176" i="3"/>
  <c r="J176" i="3"/>
  <c r="J175" i="3" s="1"/>
  <c r="L175" i="3"/>
  <c r="L173" i="3"/>
  <c r="K173" i="3"/>
  <c r="J173" i="3"/>
  <c r="L172" i="3"/>
  <c r="K172" i="3"/>
  <c r="J172" i="3"/>
  <c r="L170" i="3"/>
  <c r="K170" i="3"/>
  <c r="J170" i="3"/>
  <c r="J169" i="3" s="1"/>
  <c r="J168" i="3" s="1"/>
  <c r="J167" i="3" s="1"/>
  <c r="J166" i="3" s="1"/>
  <c r="L169" i="3"/>
  <c r="K169" i="3"/>
  <c r="L168" i="3"/>
  <c r="L167" i="3" s="1"/>
  <c r="K168" i="3"/>
  <c r="K167" i="3"/>
  <c r="K166" i="3" s="1"/>
  <c r="L166" i="3"/>
  <c r="L162" i="3"/>
  <c r="L161" i="3" s="1"/>
  <c r="L160" i="3" s="1"/>
  <c r="L159" i="3" s="1"/>
  <c r="L158" i="3" s="1"/>
  <c r="L157" i="3" s="1"/>
  <c r="K162" i="3"/>
  <c r="K161" i="3" s="1"/>
  <c r="K160" i="3" s="1"/>
  <c r="K159" i="3" s="1"/>
  <c r="K158" i="3" s="1"/>
  <c r="K157" i="3" s="1"/>
  <c r="J162" i="3"/>
  <c r="J161" i="3" s="1"/>
  <c r="J160" i="3" s="1"/>
  <c r="J159" i="3" s="1"/>
  <c r="J158" i="3" s="1"/>
  <c r="J157" i="3" s="1"/>
  <c r="L155" i="3"/>
  <c r="K155" i="3"/>
  <c r="J155" i="3"/>
  <c r="L153" i="3"/>
  <c r="L152" i="3" s="1"/>
  <c r="L151" i="3" s="1"/>
  <c r="K153" i="3"/>
  <c r="J153" i="3"/>
  <c r="K152" i="3"/>
  <c r="K151" i="3" s="1"/>
  <c r="J152" i="3"/>
  <c r="J151" i="3"/>
  <c r="L149" i="3"/>
  <c r="K149" i="3"/>
  <c r="J149" i="3"/>
  <c r="J148" i="3" s="1"/>
  <c r="L148" i="3"/>
  <c r="L146" i="3" s="1"/>
  <c r="K148" i="3"/>
  <c r="K146" i="3" s="1"/>
  <c r="K147" i="3"/>
  <c r="L144" i="3"/>
  <c r="K144" i="3"/>
  <c r="J144" i="3"/>
  <c r="J143" i="3" s="1"/>
  <c r="J142" i="3" s="1"/>
  <c r="L143" i="3"/>
  <c r="L142" i="3" s="1"/>
  <c r="K143" i="3"/>
  <c r="K142" i="3" s="1"/>
  <c r="L140" i="3"/>
  <c r="K140" i="3"/>
  <c r="K139" i="3" s="1"/>
  <c r="K138" i="3" s="1"/>
  <c r="K137" i="3" s="1"/>
  <c r="K136" i="3" s="1"/>
  <c r="J140" i="3"/>
  <c r="J139" i="3" s="1"/>
  <c r="J138" i="3" s="1"/>
  <c r="J137" i="3" s="1"/>
  <c r="J136" i="3" s="1"/>
  <c r="L139" i="3"/>
  <c r="L138" i="3" s="1"/>
  <c r="L137" i="3" s="1"/>
  <c r="L136" i="3" s="1"/>
  <c r="L133" i="3"/>
  <c r="L132" i="3" s="1"/>
  <c r="L131" i="3" s="1"/>
  <c r="K133" i="3"/>
  <c r="J133" i="3"/>
  <c r="K132" i="3"/>
  <c r="K131" i="3" s="1"/>
  <c r="J132" i="3"/>
  <c r="J131" i="3"/>
  <c r="L129" i="3"/>
  <c r="K129" i="3"/>
  <c r="J129" i="3"/>
  <c r="J128" i="3" s="1"/>
  <c r="L128" i="3"/>
  <c r="K128" i="3"/>
  <c r="L126" i="3"/>
  <c r="L125" i="3" s="1"/>
  <c r="K126" i="3"/>
  <c r="K125" i="3" s="1"/>
  <c r="J126" i="3"/>
  <c r="J125" i="3"/>
  <c r="L123" i="3"/>
  <c r="L122" i="3" s="1"/>
  <c r="L121" i="3" s="1"/>
  <c r="L120" i="3" s="1"/>
  <c r="K123" i="3"/>
  <c r="J123" i="3"/>
  <c r="J122" i="3" s="1"/>
  <c r="J121" i="3" s="1"/>
  <c r="J120" i="3" s="1"/>
  <c r="K122" i="3"/>
  <c r="K121" i="3" s="1"/>
  <c r="K120" i="3" s="1"/>
  <c r="L118" i="3"/>
  <c r="K118" i="3"/>
  <c r="J118" i="3"/>
  <c r="L117" i="3"/>
  <c r="L116" i="3" s="1"/>
  <c r="L115" i="3" s="1"/>
  <c r="K117" i="3"/>
  <c r="J117" i="3"/>
  <c r="K116" i="3"/>
  <c r="K115" i="3" s="1"/>
  <c r="J116" i="3"/>
  <c r="J115" i="3"/>
  <c r="L113" i="3"/>
  <c r="L112" i="3" s="1"/>
  <c r="L106" i="3" s="1"/>
  <c r="L105" i="3" s="1"/>
  <c r="K113" i="3"/>
  <c r="J113" i="3"/>
  <c r="J112" i="3" s="1"/>
  <c r="K112" i="3"/>
  <c r="L110" i="3"/>
  <c r="K110" i="3"/>
  <c r="K107" i="3" s="1"/>
  <c r="K106" i="3" s="1"/>
  <c r="K105" i="3" s="1"/>
  <c r="J110" i="3"/>
  <c r="L108" i="3"/>
  <c r="K108" i="3"/>
  <c r="J108" i="3"/>
  <c r="J107" i="3" s="1"/>
  <c r="J106" i="3" s="1"/>
  <c r="J105" i="3" s="1"/>
  <c r="L107" i="3"/>
  <c r="L103" i="3"/>
  <c r="L102" i="3" s="1"/>
  <c r="K103" i="3"/>
  <c r="K102" i="3" s="1"/>
  <c r="J103" i="3"/>
  <c r="J102" i="3" s="1"/>
  <c r="J98" i="3" s="1"/>
  <c r="J97" i="3" s="1"/>
  <c r="L100" i="3"/>
  <c r="L99" i="3" s="1"/>
  <c r="K100" i="3"/>
  <c r="J100" i="3"/>
  <c r="K99" i="3"/>
  <c r="J99" i="3"/>
  <c r="J94" i="3"/>
  <c r="L93" i="3"/>
  <c r="L92" i="3" s="1"/>
  <c r="L91" i="3" s="1"/>
  <c r="K93" i="3"/>
  <c r="K92" i="3" s="1"/>
  <c r="K91" i="3" s="1"/>
  <c r="J93" i="3"/>
  <c r="J92" i="3"/>
  <c r="J91" i="3" s="1"/>
  <c r="L89" i="3"/>
  <c r="L88" i="3" s="1"/>
  <c r="L87" i="3" s="1"/>
  <c r="L86" i="3" s="1"/>
  <c r="K89" i="3"/>
  <c r="J89" i="3"/>
  <c r="K88" i="3"/>
  <c r="K87" i="3" s="1"/>
  <c r="J88" i="3"/>
  <c r="J87" i="3" s="1"/>
  <c r="J86" i="3" s="1"/>
  <c r="J85" i="3"/>
  <c r="J84" i="3" s="1"/>
  <c r="L84" i="3"/>
  <c r="K84" i="3"/>
  <c r="J83" i="3"/>
  <c r="J82" i="3" s="1"/>
  <c r="L82" i="3"/>
  <c r="K82" i="3"/>
  <c r="L81" i="3"/>
  <c r="L80" i="3" s="1"/>
  <c r="L79" i="3" s="1"/>
  <c r="L78" i="3" s="1"/>
  <c r="K81" i="3"/>
  <c r="K80" i="3"/>
  <c r="K79" i="3" s="1"/>
  <c r="K78" i="3" s="1"/>
  <c r="L76" i="3"/>
  <c r="K76" i="3"/>
  <c r="J76" i="3"/>
  <c r="J75" i="3" s="1"/>
  <c r="J71" i="3" s="1"/>
  <c r="L73" i="3"/>
  <c r="L72" i="3" s="1"/>
  <c r="L71" i="3" s="1"/>
  <c r="L70" i="3" s="1"/>
  <c r="K73" i="3"/>
  <c r="J73" i="3"/>
  <c r="K72" i="3"/>
  <c r="K71" i="3" s="1"/>
  <c r="J72" i="3"/>
  <c r="J69" i="3"/>
  <c r="J68" i="3" s="1"/>
  <c r="J67" i="3" s="1"/>
  <c r="J66" i="3" s="1"/>
  <c r="J65" i="3" s="1"/>
  <c r="L68" i="3"/>
  <c r="L67" i="3" s="1"/>
  <c r="L66" i="3" s="1"/>
  <c r="L65" i="3" s="1"/>
  <c r="K68" i="3"/>
  <c r="K67" i="3"/>
  <c r="K66" i="3"/>
  <c r="K65" i="3" s="1"/>
  <c r="K58" i="3" s="1"/>
  <c r="K57" i="3" s="1"/>
  <c r="J64" i="3"/>
  <c r="L63" i="3"/>
  <c r="K63" i="3"/>
  <c r="J63" i="3"/>
  <c r="J62" i="3"/>
  <c r="L61" i="3"/>
  <c r="K61" i="3"/>
  <c r="J61" i="3"/>
  <c r="J60" i="3" s="1"/>
  <c r="J59" i="3" s="1"/>
  <c r="J58" i="3" s="1"/>
  <c r="J57" i="3" s="1"/>
  <c r="L60" i="3"/>
  <c r="K60" i="3"/>
  <c r="L59" i="3"/>
  <c r="K59" i="3"/>
  <c r="L55" i="3"/>
  <c r="K55" i="3"/>
  <c r="J55" i="3"/>
  <c r="L54" i="3"/>
  <c r="K54" i="3"/>
  <c r="J54" i="3"/>
  <c r="J53" i="3"/>
  <c r="L52" i="3"/>
  <c r="L51" i="3" s="1"/>
  <c r="K52" i="3"/>
  <c r="J52" i="3"/>
  <c r="K51" i="3"/>
  <c r="J51" i="3"/>
  <c r="L49" i="3"/>
  <c r="K49" i="3"/>
  <c r="J49" i="3"/>
  <c r="J46" i="3" s="1"/>
  <c r="J45" i="3" s="1"/>
  <c r="J44" i="3" s="1"/>
  <c r="L47" i="3"/>
  <c r="K47" i="3"/>
  <c r="J47" i="3"/>
  <c r="L46" i="3"/>
  <c r="L45" i="3" s="1"/>
  <c r="L44" i="3" s="1"/>
  <c r="K46" i="3"/>
  <c r="K45" i="3"/>
  <c r="K44" i="3" s="1"/>
  <c r="L42" i="3"/>
  <c r="K42" i="3"/>
  <c r="J42" i="3"/>
  <c r="L41" i="3"/>
  <c r="L37" i="3" s="1"/>
  <c r="L36" i="3" s="1"/>
  <c r="K41" i="3"/>
  <c r="J41" i="3"/>
  <c r="L39" i="3"/>
  <c r="K39" i="3"/>
  <c r="K38" i="3" s="1"/>
  <c r="K37" i="3" s="1"/>
  <c r="K36" i="3" s="1"/>
  <c r="J39" i="3"/>
  <c r="L38" i="3"/>
  <c r="J38" i="3"/>
  <c r="J37" i="3" s="1"/>
  <c r="J36" i="3" s="1"/>
  <c r="L34" i="3"/>
  <c r="K34" i="3"/>
  <c r="K33" i="3" s="1"/>
  <c r="K32" i="3" s="1"/>
  <c r="K31" i="3" s="1"/>
  <c r="J34" i="3"/>
  <c r="L33" i="3"/>
  <c r="J33" i="3"/>
  <c r="J32" i="3" s="1"/>
  <c r="J31" i="3" s="1"/>
  <c r="L32" i="3"/>
  <c r="L31" i="3"/>
  <c r="L29" i="3"/>
  <c r="K29" i="3"/>
  <c r="K28" i="3" s="1"/>
  <c r="J29" i="3"/>
  <c r="J28" i="3" s="1"/>
  <c r="L28" i="3"/>
  <c r="L26" i="3"/>
  <c r="K26" i="3"/>
  <c r="J26" i="3"/>
  <c r="J23" i="3" s="1"/>
  <c r="L24" i="3"/>
  <c r="L23" i="3" s="1"/>
  <c r="K24" i="3"/>
  <c r="J24" i="3"/>
  <c r="K23" i="3"/>
  <c r="J21" i="3"/>
  <c r="J20" i="3"/>
  <c r="L19" i="3"/>
  <c r="L18" i="3" s="1"/>
  <c r="K19" i="3"/>
  <c r="J19" i="3"/>
  <c r="K18" i="3"/>
  <c r="J18" i="3"/>
  <c r="L15" i="3"/>
  <c r="K15" i="3"/>
  <c r="J15" i="3"/>
  <c r="J14" i="3"/>
  <c r="J13" i="3" s="1"/>
  <c r="L13" i="3"/>
  <c r="K13" i="3"/>
  <c r="J12" i="3"/>
  <c r="J11" i="3" s="1"/>
  <c r="J10" i="3" s="1"/>
  <c r="J9" i="3" s="1"/>
  <c r="J8" i="3" s="1"/>
  <c r="J7" i="3" s="1"/>
  <c r="L11" i="3"/>
  <c r="K11" i="3"/>
  <c r="L10" i="3"/>
  <c r="L9" i="3" s="1"/>
  <c r="L8" i="3" s="1"/>
  <c r="L7" i="3" s="1"/>
  <c r="K10" i="3"/>
  <c r="K9" i="3"/>
  <c r="K8" i="3" s="1"/>
  <c r="J375" i="12"/>
  <c r="J374" i="12" s="1"/>
  <c r="J373" i="12" s="1"/>
  <c r="J372" i="12" s="1"/>
  <c r="I375" i="12"/>
  <c r="I374" i="12" s="1"/>
  <c r="I373" i="12"/>
  <c r="I372" i="12" s="1"/>
  <c r="J370" i="12"/>
  <c r="J369" i="12" s="1"/>
  <c r="I370" i="12"/>
  <c r="I369" i="12" s="1"/>
  <c r="I368" i="12" s="1"/>
  <c r="I367" i="12" s="1"/>
  <c r="I366" i="12" s="1"/>
  <c r="H370" i="12"/>
  <c r="H369" i="12" s="1"/>
  <c r="H368" i="12" s="1"/>
  <c r="H367" i="12" s="1"/>
  <c r="H366" i="12" s="1"/>
  <c r="J368" i="12"/>
  <c r="J367" i="12" s="1"/>
  <c r="J366" i="12" s="1"/>
  <c r="J364" i="12"/>
  <c r="J363" i="12" s="1"/>
  <c r="J362" i="12" s="1"/>
  <c r="J361" i="12" s="1"/>
  <c r="J360" i="12" s="1"/>
  <c r="I364" i="12"/>
  <c r="I363" i="12" s="1"/>
  <c r="I362" i="12" s="1"/>
  <c r="I361" i="12" s="1"/>
  <c r="I360" i="12" s="1"/>
  <c r="H364" i="12"/>
  <c r="H363" i="12" s="1"/>
  <c r="H362" i="12" s="1"/>
  <c r="H361" i="12" s="1"/>
  <c r="H360" i="12" s="1"/>
  <c r="H359" i="12" s="1"/>
  <c r="J357" i="12"/>
  <c r="J355" i="12" s="1"/>
  <c r="J354" i="12" s="1"/>
  <c r="J353" i="12" s="1"/>
  <c r="I357" i="12"/>
  <c r="I355" i="12" s="1"/>
  <c r="I354" i="12" s="1"/>
  <c r="I353" i="12" s="1"/>
  <c r="H357" i="12"/>
  <c r="H356" i="12" s="1"/>
  <c r="H355" i="12" s="1"/>
  <c r="H354" i="12" s="1"/>
  <c r="H353" i="12" s="1"/>
  <c r="J351" i="12"/>
  <c r="I351" i="12"/>
  <c r="H351" i="12"/>
  <c r="J349" i="12"/>
  <c r="I349" i="12"/>
  <c r="H349" i="12"/>
  <c r="H347" i="12"/>
  <c r="H346" i="12" s="1"/>
  <c r="H343" i="12" s="1"/>
  <c r="J346" i="12"/>
  <c r="I346" i="12"/>
  <c r="H345" i="12"/>
  <c r="H344" i="12" s="1"/>
  <c r="J344" i="12"/>
  <c r="J343" i="12" s="1"/>
  <c r="I344" i="12"/>
  <c r="H342" i="12"/>
  <c r="H341" i="12" s="1"/>
  <c r="J341" i="12"/>
  <c r="I341" i="12"/>
  <c r="H340" i="12"/>
  <c r="H339" i="12" s="1"/>
  <c r="H338" i="12" s="1"/>
  <c r="J339" i="12"/>
  <c r="I339" i="12"/>
  <c r="J333" i="12"/>
  <c r="I333" i="12"/>
  <c r="H333" i="12"/>
  <c r="J331" i="12"/>
  <c r="I331" i="12"/>
  <c r="H331" i="12"/>
  <c r="J328" i="12"/>
  <c r="J327" i="12" s="1"/>
  <c r="I328" i="12"/>
  <c r="I327" i="12" s="1"/>
  <c r="H328" i="12"/>
  <c r="H327" i="12" s="1"/>
  <c r="J324" i="12"/>
  <c r="J323" i="12" s="1"/>
  <c r="I324" i="12"/>
  <c r="I323" i="12" s="1"/>
  <c r="H324" i="12"/>
  <c r="H323" i="12" s="1"/>
  <c r="J321" i="12"/>
  <c r="J320" i="12" s="1"/>
  <c r="J319" i="12" s="1"/>
  <c r="I321" i="12"/>
  <c r="I320" i="12" s="1"/>
  <c r="I319" i="12" s="1"/>
  <c r="H321" i="12"/>
  <c r="H320" i="12" s="1"/>
  <c r="H319" i="12" s="1"/>
  <c r="H315" i="12"/>
  <c r="H314" i="12" s="1"/>
  <c r="J312" i="12"/>
  <c r="J311" i="12" s="1"/>
  <c r="I312" i="12"/>
  <c r="I311" i="12" s="1"/>
  <c r="H312" i="12"/>
  <c r="H311" i="12" s="1"/>
  <c r="J309" i="12"/>
  <c r="J308" i="12" s="1"/>
  <c r="J307" i="12" s="1"/>
  <c r="I309" i="12"/>
  <c r="I308" i="12" s="1"/>
  <c r="I307" i="12" s="1"/>
  <c r="H309" i="12"/>
  <c r="H308" i="12" s="1"/>
  <c r="H307" i="12" s="1"/>
  <c r="H305" i="12"/>
  <c r="H304" i="12" s="1"/>
  <c r="H303" i="12" s="1"/>
  <c r="H302" i="12" s="1"/>
  <c r="H301" i="12" s="1"/>
  <c r="H300" i="12" s="1"/>
  <c r="J304" i="12"/>
  <c r="J303" i="12" s="1"/>
  <c r="J302" i="12" s="1"/>
  <c r="J301" i="12" s="1"/>
  <c r="J300" i="12" s="1"/>
  <c r="I304" i="12"/>
  <c r="I303" i="12" s="1"/>
  <c r="I302" i="12" s="1"/>
  <c r="I301" i="12" s="1"/>
  <c r="I300" i="12" s="1"/>
  <c r="J297" i="12"/>
  <c r="J296" i="12" s="1"/>
  <c r="I297" i="12"/>
  <c r="I296" i="12" s="1"/>
  <c r="H297" i="12"/>
  <c r="H296" i="12" s="1"/>
  <c r="H295" i="12"/>
  <c r="H294" i="12" s="1"/>
  <c r="H293" i="12" s="1"/>
  <c r="H292" i="12" s="1"/>
  <c r="J294" i="12"/>
  <c r="J293" i="12" s="1"/>
  <c r="J292" i="12" s="1"/>
  <c r="I294" i="12"/>
  <c r="I293" i="12" s="1"/>
  <c r="I292" i="12" s="1"/>
  <c r="J289" i="12"/>
  <c r="J285" i="12" s="1"/>
  <c r="I289" i="12"/>
  <c r="I285" i="12" s="1"/>
  <c r="H290" i="12"/>
  <c r="H289" i="12" s="1"/>
  <c r="H285" i="12" s="1"/>
  <c r="J281" i="12"/>
  <c r="J280" i="12" s="1"/>
  <c r="I281" i="12"/>
  <c r="I280" i="12" s="1"/>
  <c r="H281" i="12"/>
  <c r="H280" i="12" s="1"/>
  <c r="J278" i="12"/>
  <c r="J277" i="12" s="1"/>
  <c r="I278" i="12"/>
  <c r="I277" i="12" s="1"/>
  <c r="H278" i="12"/>
  <c r="H277" i="12" s="1"/>
  <c r="J275" i="12"/>
  <c r="J274" i="12" s="1"/>
  <c r="J273" i="12" s="1"/>
  <c r="J272" i="12" s="1"/>
  <c r="I275" i="12"/>
  <c r="I274" i="12" s="1"/>
  <c r="I273" i="12" s="1"/>
  <c r="I272" i="12" s="1"/>
  <c r="H275" i="12"/>
  <c r="H274" i="12" s="1"/>
  <c r="H273" i="12" s="1"/>
  <c r="H272" i="12" s="1"/>
  <c r="J270" i="12"/>
  <c r="I270" i="12"/>
  <c r="H270" i="12"/>
  <c r="J269" i="12"/>
  <c r="J268" i="12" s="1"/>
  <c r="J267" i="12" s="1"/>
  <c r="I269" i="12"/>
  <c r="I268" i="12" s="1"/>
  <c r="I267" i="12" s="1"/>
  <c r="H269" i="12"/>
  <c r="H268" i="12" s="1"/>
  <c r="H267" i="12" s="1"/>
  <c r="J265" i="12"/>
  <c r="J264" i="12" s="1"/>
  <c r="I265" i="12"/>
  <c r="I264" i="12" s="1"/>
  <c r="H265" i="12"/>
  <c r="H264" i="12" s="1"/>
  <c r="J262" i="12"/>
  <c r="I262" i="12"/>
  <c r="H262" i="12"/>
  <c r="H261" i="12"/>
  <c r="H260" i="12" s="1"/>
  <c r="J260" i="12"/>
  <c r="J259" i="12" s="1"/>
  <c r="I260" i="12"/>
  <c r="I259" i="12" s="1"/>
  <c r="J255" i="12"/>
  <c r="J254" i="12" s="1"/>
  <c r="I255" i="12"/>
  <c r="I254" i="12" s="1"/>
  <c r="H255" i="12"/>
  <c r="H254" i="12" s="1"/>
  <c r="J252" i="12"/>
  <c r="J251" i="12" s="1"/>
  <c r="I252" i="12"/>
  <c r="I251" i="12" s="1"/>
  <c r="H252" i="12"/>
  <c r="H251" i="12" s="1"/>
  <c r="J245" i="12"/>
  <c r="J244" i="12" s="1"/>
  <c r="I245" i="12"/>
  <c r="I244" i="12" s="1"/>
  <c r="H245" i="12"/>
  <c r="H244" i="12" s="1"/>
  <c r="J242" i="12"/>
  <c r="J241" i="12" s="1"/>
  <c r="I242" i="12"/>
  <c r="I241" i="12" s="1"/>
  <c r="H242" i="12"/>
  <c r="H241" i="12" s="1"/>
  <c r="J239" i="12"/>
  <c r="J238" i="12" s="1"/>
  <c r="J237" i="12" s="1"/>
  <c r="J236" i="12" s="1"/>
  <c r="I239" i="12"/>
  <c r="I238" i="12" s="1"/>
  <c r="I237" i="12" s="1"/>
  <c r="I236" i="12" s="1"/>
  <c r="H239" i="12"/>
  <c r="H238" i="12" s="1"/>
  <c r="H237" i="12" s="1"/>
  <c r="H236" i="12" s="1"/>
  <c r="J233" i="12"/>
  <c r="I233" i="12"/>
  <c r="H233" i="12"/>
  <c r="H232" i="12"/>
  <c r="H231" i="12" s="1"/>
  <c r="J231" i="12"/>
  <c r="I231" i="12"/>
  <c r="H230" i="12"/>
  <c r="H229" i="12" s="1"/>
  <c r="J229" i="12"/>
  <c r="I229" i="12"/>
  <c r="H227" i="12"/>
  <c r="H226" i="12" s="1"/>
  <c r="H221" i="12" s="1"/>
  <c r="J226" i="12"/>
  <c r="I226" i="12"/>
  <c r="I221" i="12" s="1"/>
  <c r="J224" i="12"/>
  <c r="I224" i="12"/>
  <c r="H224" i="12"/>
  <c r="J222" i="12"/>
  <c r="I222" i="12"/>
  <c r="H222" i="12"/>
  <c r="J221" i="12"/>
  <c r="H218" i="12"/>
  <c r="H217" i="12" s="1"/>
  <c r="H216" i="12" s="1"/>
  <c r="H215" i="12" s="1"/>
  <c r="H214" i="12" s="1"/>
  <c r="J217" i="12"/>
  <c r="J216" i="12" s="1"/>
  <c r="J215" i="12" s="1"/>
  <c r="J214" i="12" s="1"/>
  <c r="I217" i="12"/>
  <c r="I216" i="12" s="1"/>
  <c r="I215" i="12" s="1"/>
  <c r="I214" i="12" s="1"/>
  <c r="H213" i="12"/>
  <c r="H212" i="12" s="1"/>
  <c r="H211" i="12" s="1"/>
  <c r="H210" i="12" s="1"/>
  <c r="H209" i="12" s="1"/>
  <c r="J212" i="12"/>
  <c r="J211" i="12" s="1"/>
  <c r="J210" i="12" s="1"/>
  <c r="J209" i="12" s="1"/>
  <c r="I212" i="12"/>
  <c r="I211" i="12" s="1"/>
  <c r="I210" i="12" s="1"/>
  <c r="I209" i="12" s="1"/>
  <c r="H207" i="12"/>
  <c r="H206" i="12" s="1"/>
  <c r="H205" i="12" s="1"/>
  <c r="J206" i="12"/>
  <c r="J205" i="12" s="1"/>
  <c r="J204" i="12" s="1"/>
  <c r="I206" i="12"/>
  <c r="I205" i="12" s="1"/>
  <c r="I204" i="12" s="1"/>
  <c r="H204" i="12"/>
  <c r="H203" i="12"/>
  <c r="H202" i="12" s="1"/>
  <c r="H201" i="12" s="1"/>
  <c r="J202" i="12"/>
  <c r="J201" i="12" s="1"/>
  <c r="I202" i="12"/>
  <c r="I201" i="12" s="1"/>
  <c r="J199" i="12"/>
  <c r="J198" i="12" s="1"/>
  <c r="I199" i="12"/>
  <c r="I198" i="12" s="1"/>
  <c r="H199" i="12"/>
  <c r="H198" i="12" s="1"/>
  <c r="J196" i="12"/>
  <c r="J195" i="12" s="1"/>
  <c r="I196" i="12"/>
  <c r="I195" i="12" s="1"/>
  <c r="H196" i="12"/>
  <c r="H195" i="12" s="1"/>
  <c r="J193" i="12"/>
  <c r="J192" i="12" s="1"/>
  <c r="I193" i="12"/>
  <c r="I192" i="12" s="1"/>
  <c r="H193" i="12"/>
  <c r="H192" i="12" s="1"/>
  <c r="J188" i="12"/>
  <c r="J187" i="12" s="1"/>
  <c r="J186" i="12" s="1"/>
  <c r="I188" i="12"/>
  <c r="I187" i="12" s="1"/>
  <c r="I186" i="12" s="1"/>
  <c r="H188" i="12"/>
  <c r="H187" i="12" s="1"/>
  <c r="H186" i="12" s="1"/>
  <c r="I185" i="12"/>
  <c r="I183" i="12" s="1"/>
  <c r="H185" i="12"/>
  <c r="H184" i="12" s="1"/>
  <c r="J184" i="12"/>
  <c r="J183" i="12"/>
  <c r="I182" i="12"/>
  <c r="I181" i="12" s="1"/>
  <c r="I180" i="12" s="1"/>
  <c r="H182" i="12"/>
  <c r="H181" i="12" s="1"/>
  <c r="H180" i="12" s="1"/>
  <c r="J181" i="12"/>
  <c r="J180" i="12" s="1"/>
  <c r="I179" i="12"/>
  <c r="I178" i="12" s="1"/>
  <c r="I177" i="12" s="1"/>
  <c r="H179" i="12"/>
  <c r="H178" i="12" s="1"/>
  <c r="H177" i="12" s="1"/>
  <c r="J178" i="12"/>
  <c r="J177" i="12" s="1"/>
  <c r="I174" i="12"/>
  <c r="I173" i="12" s="1"/>
  <c r="I172" i="12" s="1"/>
  <c r="H174" i="12"/>
  <c r="H173" i="12" s="1"/>
  <c r="H172" i="12" s="1"/>
  <c r="J173" i="12"/>
  <c r="J172" i="12" s="1"/>
  <c r="H171" i="12"/>
  <c r="H170" i="12" s="1"/>
  <c r="H169" i="12" s="1"/>
  <c r="J170" i="12"/>
  <c r="J169" i="12" s="1"/>
  <c r="I170" i="12"/>
  <c r="I169" i="12" s="1"/>
  <c r="H168" i="12"/>
  <c r="H167" i="12" s="1"/>
  <c r="H166" i="12" s="1"/>
  <c r="J167" i="12"/>
  <c r="J166" i="12" s="1"/>
  <c r="I167" i="12"/>
  <c r="I166" i="12" s="1"/>
  <c r="H165" i="12"/>
  <c r="H164" i="12" s="1"/>
  <c r="H163" i="12" s="1"/>
  <c r="J164" i="12"/>
  <c r="J163" i="12" s="1"/>
  <c r="I164" i="12"/>
  <c r="I163" i="12" s="1"/>
  <c r="I162" i="12"/>
  <c r="I161" i="12" s="1"/>
  <c r="H162" i="12"/>
  <c r="H161" i="12" s="1"/>
  <c r="H160" i="12" s="1"/>
  <c r="J161" i="12"/>
  <c r="J160" i="12" s="1"/>
  <c r="I160" i="12"/>
  <c r="I159" i="12"/>
  <c r="I158" i="12" s="1"/>
  <c r="H159" i="12"/>
  <c r="H158" i="12" s="1"/>
  <c r="H157" i="12" s="1"/>
  <c r="J158" i="12"/>
  <c r="J157" i="12" s="1"/>
  <c r="I157" i="12"/>
  <c r="I156" i="12"/>
  <c r="I155" i="12" s="1"/>
  <c r="I154" i="12" s="1"/>
  <c r="H156" i="12"/>
  <c r="H155" i="12" s="1"/>
  <c r="H154" i="12" s="1"/>
  <c r="J155" i="12"/>
  <c r="J154" i="12" s="1"/>
  <c r="H153" i="12"/>
  <c r="H152" i="12" s="1"/>
  <c r="H151" i="12" s="1"/>
  <c r="J152" i="12"/>
  <c r="J151" i="12" s="1"/>
  <c r="I152" i="12"/>
  <c r="I151" i="12" s="1"/>
  <c r="J146" i="12"/>
  <c r="J145" i="12" s="1"/>
  <c r="I146" i="12"/>
  <c r="I145" i="12" s="1"/>
  <c r="H146" i="12"/>
  <c r="H145" i="12" s="1"/>
  <c r="J143" i="12"/>
  <c r="J142" i="12" s="1"/>
  <c r="I143" i="12"/>
  <c r="I142" i="12" s="1"/>
  <c r="H143" i="12"/>
  <c r="H142" i="12" s="1"/>
  <c r="J140" i="12"/>
  <c r="J139" i="12" s="1"/>
  <c r="I140" i="12"/>
  <c r="I139" i="12" s="1"/>
  <c r="H140" i="12"/>
  <c r="H139" i="12" s="1"/>
  <c r="H136" i="12"/>
  <c r="H135" i="12" s="1"/>
  <c r="J135" i="12"/>
  <c r="I135" i="12"/>
  <c r="J134" i="12"/>
  <c r="I134" i="12"/>
  <c r="H133" i="12"/>
  <c r="H132" i="12" s="1"/>
  <c r="H131" i="12" s="1"/>
  <c r="J132" i="12"/>
  <c r="J131" i="12" s="1"/>
  <c r="I132" i="12"/>
  <c r="I131" i="12" s="1"/>
  <c r="H126" i="12"/>
  <c r="H125" i="12" s="1"/>
  <c r="J125" i="12"/>
  <c r="I125" i="12"/>
  <c r="H124" i="12"/>
  <c r="H123" i="12" s="1"/>
  <c r="J123" i="12"/>
  <c r="J122" i="12" s="1"/>
  <c r="J121" i="12" s="1"/>
  <c r="J120" i="12" s="1"/>
  <c r="J119" i="12" s="1"/>
  <c r="I123" i="12"/>
  <c r="J117" i="12"/>
  <c r="J116" i="12" s="1"/>
  <c r="J115" i="12" s="1"/>
  <c r="J114" i="12" s="1"/>
  <c r="J113" i="12" s="1"/>
  <c r="I117" i="12"/>
  <c r="I116" i="12" s="1"/>
  <c r="I115" i="12" s="1"/>
  <c r="I114" i="12" s="1"/>
  <c r="I113" i="12" s="1"/>
  <c r="H117" i="12"/>
  <c r="H116" i="12" s="1"/>
  <c r="H115" i="12" s="1"/>
  <c r="H114" i="12" s="1"/>
  <c r="H113" i="12" s="1"/>
  <c r="I111" i="12"/>
  <c r="H111" i="12"/>
  <c r="H110" i="12" s="1"/>
  <c r="J108" i="12"/>
  <c r="J107" i="12" s="1"/>
  <c r="J106" i="12" s="1"/>
  <c r="I108" i="12"/>
  <c r="I107" i="12" s="1"/>
  <c r="I106" i="12" s="1"/>
  <c r="H108" i="12"/>
  <c r="H107" i="12" s="1"/>
  <c r="H104" i="12"/>
  <c r="H103" i="12" s="1"/>
  <c r="H102" i="12" s="1"/>
  <c r="H101" i="12" s="1"/>
  <c r="H100" i="12" s="1"/>
  <c r="J103" i="12"/>
  <c r="J102" i="12" s="1"/>
  <c r="J101" i="12" s="1"/>
  <c r="J100" i="12" s="1"/>
  <c r="I103" i="12"/>
  <c r="I102" i="12" s="1"/>
  <c r="I101" i="12" s="1"/>
  <c r="I100" i="12" s="1"/>
  <c r="H99" i="12"/>
  <c r="H98" i="12" s="1"/>
  <c r="J98" i="12"/>
  <c r="I98" i="12"/>
  <c r="H97" i="12"/>
  <c r="H96" i="12" s="1"/>
  <c r="J96" i="12"/>
  <c r="I96" i="12"/>
  <c r="J90" i="12"/>
  <c r="J89" i="12" s="1"/>
  <c r="J88" i="12" s="1"/>
  <c r="J87" i="12" s="1"/>
  <c r="J86" i="12" s="1"/>
  <c r="J85" i="12" s="1"/>
  <c r="I90" i="12"/>
  <c r="I89" i="12" s="1"/>
  <c r="I88" i="12" s="1"/>
  <c r="I87" i="12" s="1"/>
  <c r="I86" i="12" s="1"/>
  <c r="I85" i="12" s="1"/>
  <c r="H90" i="12"/>
  <c r="H89" i="12" s="1"/>
  <c r="H88" i="12" s="1"/>
  <c r="H87" i="12" s="1"/>
  <c r="H86" i="12" s="1"/>
  <c r="H85" i="12" s="1"/>
  <c r="J83" i="12"/>
  <c r="J82" i="12" s="1"/>
  <c r="I83" i="12"/>
  <c r="I82" i="12" s="1"/>
  <c r="H83" i="12"/>
  <c r="H82" i="12" s="1"/>
  <c r="H81" i="12"/>
  <c r="H80" i="12" s="1"/>
  <c r="H79" i="12" s="1"/>
  <c r="J80" i="12"/>
  <c r="J79" i="12" s="1"/>
  <c r="I80" i="12"/>
  <c r="I79" i="12" s="1"/>
  <c r="J77" i="12"/>
  <c r="J76" i="12" s="1"/>
  <c r="I77" i="12"/>
  <c r="I76" i="12" s="1"/>
  <c r="H77" i="12"/>
  <c r="H76" i="12" s="1"/>
  <c r="H75" i="12"/>
  <c r="H74" i="12" s="1"/>
  <c r="J74" i="12"/>
  <c r="I74" i="12"/>
  <c r="H73" i="12"/>
  <c r="H72" i="12" s="1"/>
  <c r="J72" i="12"/>
  <c r="I72" i="12"/>
  <c r="J67" i="12"/>
  <c r="J66" i="12" s="1"/>
  <c r="I67" i="12"/>
  <c r="I66" i="12" s="1"/>
  <c r="H67" i="12"/>
  <c r="H66" i="12" s="1"/>
  <c r="J64" i="12"/>
  <c r="J63" i="12" s="1"/>
  <c r="I64" i="12"/>
  <c r="I63" i="12" s="1"/>
  <c r="H64" i="12"/>
  <c r="H63" i="12" s="1"/>
  <c r="H62" i="12" s="1"/>
  <c r="J59" i="12"/>
  <c r="J58" i="12" s="1"/>
  <c r="J57" i="12" s="1"/>
  <c r="J56" i="12" s="1"/>
  <c r="I59" i="12"/>
  <c r="I58" i="12" s="1"/>
  <c r="I57" i="12" s="1"/>
  <c r="I56" i="12" s="1"/>
  <c r="H59" i="12"/>
  <c r="H58" i="12" s="1"/>
  <c r="H57" i="12" s="1"/>
  <c r="H56" i="12" s="1"/>
  <c r="H50" i="12"/>
  <c r="H49" i="12" s="1"/>
  <c r="H48" i="12" s="1"/>
  <c r="J49" i="12"/>
  <c r="J48" i="12" s="1"/>
  <c r="I49" i="12"/>
  <c r="I48" i="12" s="1"/>
  <c r="J45" i="12"/>
  <c r="I45" i="12"/>
  <c r="H45" i="12"/>
  <c r="J43" i="12"/>
  <c r="I43" i="12"/>
  <c r="H43" i="12"/>
  <c r="H42" i="12"/>
  <c r="H41" i="12" s="1"/>
  <c r="J41" i="12"/>
  <c r="I41" i="12"/>
  <c r="I40" i="12"/>
  <c r="J37" i="12"/>
  <c r="I37" i="12"/>
  <c r="H37" i="12"/>
  <c r="J35" i="12"/>
  <c r="I35" i="12"/>
  <c r="H35" i="12"/>
  <c r="J33" i="12"/>
  <c r="I33" i="12"/>
  <c r="H33" i="12"/>
  <c r="H30" i="12"/>
  <c r="H29" i="12"/>
  <c r="H28" i="12" s="1"/>
  <c r="H27" i="12" s="1"/>
  <c r="J28" i="12"/>
  <c r="J27" i="12" s="1"/>
  <c r="I28" i="12"/>
  <c r="I27" i="12" s="1"/>
  <c r="J24" i="12"/>
  <c r="I24" i="12"/>
  <c r="H24" i="12"/>
  <c r="H23" i="12"/>
  <c r="H22" i="12" s="1"/>
  <c r="J22" i="12"/>
  <c r="I22" i="12"/>
  <c r="H21" i="12"/>
  <c r="H20" i="12" s="1"/>
  <c r="J20" i="12"/>
  <c r="I20" i="12"/>
  <c r="I14" i="12"/>
  <c r="J14" i="12" s="1"/>
  <c r="H14" i="12"/>
  <c r="H13" i="12"/>
  <c r="H12" i="12" s="1"/>
  <c r="J12" i="12"/>
  <c r="I12" i="12"/>
  <c r="H11" i="12"/>
  <c r="H10" i="12" s="1"/>
  <c r="J10" i="12"/>
  <c r="I10" i="12"/>
  <c r="F11" i="33" l="1"/>
  <c r="E11" i="33"/>
  <c r="E10" i="33" s="1"/>
  <c r="E9" i="33" s="1"/>
  <c r="E8" i="33" s="1"/>
  <c r="E7" i="33" s="1"/>
  <c r="E16" i="33" s="1"/>
  <c r="J55" i="11"/>
  <c r="J54" i="11" s="1"/>
  <c r="J130" i="12"/>
  <c r="J129" i="12" s="1"/>
  <c r="J330" i="12"/>
  <c r="J326" i="12" s="1"/>
  <c r="I71" i="12"/>
  <c r="I70" i="12" s="1"/>
  <c r="I69" i="12" s="1"/>
  <c r="I338" i="12"/>
  <c r="H191" i="12"/>
  <c r="H190" i="12" s="1"/>
  <c r="J359" i="12"/>
  <c r="J176" i="12"/>
  <c r="J175" i="12" s="1"/>
  <c r="J338" i="12"/>
  <c r="I348" i="12"/>
  <c r="H337" i="12"/>
  <c r="H336" i="12" s="1"/>
  <c r="H40" i="12"/>
  <c r="I122" i="12"/>
  <c r="I121" i="12" s="1"/>
  <c r="I120" i="12" s="1"/>
  <c r="I119" i="12" s="1"/>
  <c r="H259" i="12"/>
  <c r="H258" i="12" s="1"/>
  <c r="H257" i="12" s="1"/>
  <c r="J138" i="12"/>
  <c r="J137" i="12" s="1"/>
  <c r="H39" i="12"/>
  <c r="H38" i="12" s="1"/>
  <c r="H122" i="12"/>
  <c r="H121" i="12" s="1"/>
  <c r="H120" i="12" s="1"/>
  <c r="H119" i="12" s="1"/>
  <c r="J95" i="12"/>
  <c r="J94" i="12" s="1"/>
  <c r="J93" i="12" s="1"/>
  <c r="J92" i="12" s="1"/>
  <c r="J32" i="12"/>
  <c r="H183" i="12"/>
  <c r="H176" i="12" s="1"/>
  <c r="H175" i="12" s="1"/>
  <c r="I228" i="12"/>
  <c r="I220" i="12" s="1"/>
  <c r="I219" i="12" s="1"/>
  <c r="I208" i="12" s="1"/>
  <c r="J228" i="12"/>
  <c r="J220" i="12" s="1"/>
  <c r="J219" i="12" s="1"/>
  <c r="J208" i="12" s="1"/>
  <c r="I284" i="12"/>
  <c r="I283" i="12" s="1"/>
  <c r="J306" i="12"/>
  <c r="I330" i="12"/>
  <c r="I326" i="12" s="1"/>
  <c r="J348" i="12"/>
  <c r="J284" i="12"/>
  <c r="J283" i="12" s="1"/>
  <c r="H318" i="12"/>
  <c r="H228" i="12"/>
  <c r="J250" i="12"/>
  <c r="J249" i="12" s="1"/>
  <c r="H348" i="12"/>
  <c r="H335" i="12" s="1"/>
  <c r="J62" i="12"/>
  <c r="H306" i="12"/>
  <c r="I19" i="12"/>
  <c r="I18" i="12" s="1"/>
  <c r="I17" i="12" s="1"/>
  <c r="J71" i="12"/>
  <c r="J70" i="12" s="1"/>
  <c r="J69" i="12" s="1"/>
  <c r="J40" i="12"/>
  <c r="J39" i="12" s="1"/>
  <c r="J38" i="12" s="1"/>
  <c r="H71" i="12"/>
  <c r="H70" i="12" s="1"/>
  <c r="H69" i="12" s="1"/>
  <c r="H61" i="12" s="1"/>
  <c r="I95" i="12"/>
  <c r="I94" i="12" s="1"/>
  <c r="I93" i="12" s="1"/>
  <c r="I92" i="12" s="1"/>
  <c r="J111" i="12"/>
  <c r="I130" i="12"/>
  <c r="I129" i="12" s="1"/>
  <c r="H138" i="12"/>
  <c r="H137" i="12" s="1"/>
  <c r="I150" i="12"/>
  <c r="I149" i="12" s="1"/>
  <c r="I191" i="12"/>
  <c r="I190" i="12" s="1"/>
  <c r="H284" i="12"/>
  <c r="H283" i="12" s="1"/>
  <c r="J191" i="12"/>
  <c r="J190" i="12" s="1"/>
  <c r="I250" i="12"/>
  <c r="I249" i="12" s="1"/>
  <c r="I258" i="12"/>
  <c r="I257" i="12" s="1"/>
  <c r="J19" i="12"/>
  <c r="J18" i="12" s="1"/>
  <c r="J17" i="12" s="1"/>
  <c r="I62" i="12"/>
  <c r="I9" i="12"/>
  <c r="I8" i="12" s="1"/>
  <c r="I7" i="12" s="1"/>
  <c r="J9" i="12"/>
  <c r="J8" i="12" s="1"/>
  <c r="J7" i="12" s="1"/>
  <c r="K311" i="11"/>
  <c r="K310" i="11" s="1"/>
  <c r="K398" i="11" s="1"/>
  <c r="L183" i="11"/>
  <c r="L182" i="11" s="1"/>
  <c r="L181" i="11" s="1"/>
  <c r="J183" i="11"/>
  <c r="J182" i="11" s="1"/>
  <c r="J181" i="11" s="1"/>
  <c r="L209" i="11"/>
  <c r="L208" i="11" s="1"/>
  <c r="J224" i="11"/>
  <c r="J223" i="11" s="1"/>
  <c r="K83" i="11"/>
  <c r="L95" i="11"/>
  <c r="L94" i="11" s="1"/>
  <c r="J34" i="11"/>
  <c r="J95" i="11"/>
  <c r="J94" i="11" s="1"/>
  <c r="J250" i="11"/>
  <c r="J249" i="11" s="1"/>
  <c r="J174" i="11"/>
  <c r="J173" i="11" s="1"/>
  <c r="J164" i="11" s="1"/>
  <c r="J274" i="11"/>
  <c r="I306" i="12"/>
  <c r="J379" i="11"/>
  <c r="J378" i="11" s="1"/>
  <c r="J377" i="11" s="1"/>
  <c r="J367" i="11" s="1"/>
  <c r="L34" i="11"/>
  <c r="L33" i="11" s="1"/>
  <c r="K67" i="11"/>
  <c r="L103" i="11"/>
  <c r="L102" i="11" s="1"/>
  <c r="K164" i="11"/>
  <c r="K183" i="11"/>
  <c r="K182" i="11" s="1"/>
  <c r="L11" i="11"/>
  <c r="L10" i="11" s="1"/>
  <c r="J33" i="11"/>
  <c r="J9" i="11" s="1"/>
  <c r="L55" i="11"/>
  <c r="L54" i="11" s="1"/>
  <c r="L67" i="11"/>
  <c r="L83" i="11"/>
  <c r="J93" i="11"/>
  <c r="J92" i="11" s="1"/>
  <c r="K103" i="11"/>
  <c r="K102" i="11" s="1"/>
  <c r="K93" i="11" s="1"/>
  <c r="K92" i="11" s="1"/>
  <c r="L174" i="11"/>
  <c r="L173" i="11" s="1"/>
  <c r="K143" i="11"/>
  <c r="K132" i="11" s="1"/>
  <c r="K144" i="11"/>
  <c r="L164" i="11"/>
  <c r="K11" i="11"/>
  <c r="K10" i="11" s="1"/>
  <c r="K9" i="11" s="1"/>
  <c r="K55" i="11"/>
  <c r="K54" i="11" s="1"/>
  <c r="J68" i="11"/>
  <c r="J67" i="11" s="1"/>
  <c r="L143" i="11"/>
  <c r="L132" i="11" s="1"/>
  <c r="L144" i="11"/>
  <c r="L73" i="11"/>
  <c r="J143" i="11"/>
  <c r="J132" i="11" s="1"/>
  <c r="L250" i="11"/>
  <c r="L249" i="11" s="1"/>
  <c r="L238" i="11" s="1"/>
  <c r="J299" i="11"/>
  <c r="J298" i="11" s="1"/>
  <c r="J297" i="11" s="1"/>
  <c r="L345" i="11"/>
  <c r="L344" i="11" s="1"/>
  <c r="L343" i="11" s="1"/>
  <c r="K209" i="11"/>
  <c r="K208" i="11" s="1"/>
  <c r="K250" i="11"/>
  <c r="K249" i="11" s="1"/>
  <c r="K238" i="11" s="1"/>
  <c r="L274" i="11"/>
  <c r="L273" i="11" s="1"/>
  <c r="K282" i="11"/>
  <c r="K273" i="11" s="1"/>
  <c r="J288" i="11"/>
  <c r="L312" i="11"/>
  <c r="L311" i="11" s="1"/>
  <c r="L310" i="11" s="1"/>
  <c r="L398" i="11" s="1"/>
  <c r="K367" i="11"/>
  <c r="J282" i="11"/>
  <c r="J273" i="11" s="1"/>
  <c r="K224" i="11"/>
  <c r="K223" i="11" s="1"/>
  <c r="J238" i="11"/>
  <c r="K135" i="3"/>
  <c r="L98" i="3"/>
  <c r="L97" i="3" s="1"/>
  <c r="L96" i="3" s="1"/>
  <c r="L95" i="3" s="1"/>
  <c r="K98" i="3"/>
  <c r="K97" i="3" s="1"/>
  <c r="K96" i="3" s="1"/>
  <c r="K95" i="3" s="1"/>
  <c r="K70" i="3"/>
  <c r="J81" i="3"/>
  <c r="J80" i="3" s="1"/>
  <c r="J79" i="3" s="1"/>
  <c r="J78" i="3" s="1"/>
  <c r="J70" i="3" s="1"/>
  <c r="L135" i="3"/>
  <c r="K7" i="3"/>
  <c r="L58" i="3"/>
  <c r="L57" i="3" s="1"/>
  <c r="K86" i="3"/>
  <c r="J96" i="3"/>
  <c r="J95" i="3" s="1"/>
  <c r="J146" i="3"/>
  <c r="J135" i="3" s="1"/>
  <c r="J147" i="3"/>
  <c r="L147" i="3"/>
  <c r="J185" i="3"/>
  <c r="J184" i="3" s="1"/>
  <c r="J183" i="3" s="1"/>
  <c r="J165" i="3" s="1"/>
  <c r="J164" i="3" s="1"/>
  <c r="J240" i="3"/>
  <c r="L313" i="3"/>
  <c r="L312" i="3" s="1"/>
  <c r="K355" i="3"/>
  <c r="L373" i="3"/>
  <c r="L372" i="3" s="1"/>
  <c r="L275" i="3"/>
  <c r="J284" i="3"/>
  <c r="J275" i="3" s="1"/>
  <c r="J301" i="3"/>
  <c r="J300" i="3" s="1"/>
  <c r="J299" i="3" s="1"/>
  <c r="K313" i="3"/>
  <c r="K211" i="3"/>
  <c r="K210" i="3" s="1"/>
  <c r="L240" i="3"/>
  <c r="L165" i="3" s="1"/>
  <c r="L164" i="3" s="1"/>
  <c r="K183" i="3"/>
  <c r="K165" i="3" s="1"/>
  <c r="K164" i="3" s="1"/>
  <c r="K219" i="3"/>
  <c r="J258" i="12"/>
  <c r="J257" i="12" s="1"/>
  <c r="J248" i="12" s="1"/>
  <c r="H106" i="12"/>
  <c r="H32" i="12"/>
  <c r="I32" i="12"/>
  <c r="J318" i="12"/>
  <c r="H9" i="12"/>
  <c r="H8" i="12" s="1"/>
  <c r="H7" i="12" s="1"/>
  <c r="I39" i="12"/>
  <c r="I38" i="12" s="1"/>
  <c r="H95" i="12"/>
  <c r="H94" i="12" s="1"/>
  <c r="H93" i="12" s="1"/>
  <c r="H92" i="12" s="1"/>
  <c r="I105" i="12"/>
  <c r="H150" i="12"/>
  <c r="H149" i="12" s="1"/>
  <c r="H19" i="12"/>
  <c r="H18" i="12" s="1"/>
  <c r="H17" i="12" s="1"/>
  <c r="J105" i="12"/>
  <c r="J128" i="12"/>
  <c r="H134" i="12"/>
  <c r="H130" i="12" s="1"/>
  <c r="H129" i="12" s="1"/>
  <c r="H128" i="12" s="1"/>
  <c r="I318" i="12"/>
  <c r="J150" i="12"/>
  <c r="J149" i="12" s="1"/>
  <c r="I176" i="12"/>
  <c r="I175" i="12" s="1"/>
  <c r="I359" i="12"/>
  <c r="H220" i="12"/>
  <c r="H219" i="12" s="1"/>
  <c r="H208" i="12" s="1"/>
  <c r="I138" i="12"/>
  <c r="I137" i="12" s="1"/>
  <c r="I184" i="12"/>
  <c r="H250" i="12"/>
  <c r="H249" i="12" s="1"/>
  <c r="J337" i="12"/>
  <c r="J336" i="12" s="1"/>
  <c r="J335" i="12" s="1"/>
  <c r="I343" i="12"/>
  <c r="I337" i="12" s="1"/>
  <c r="I336" i="12" s="1"/>
  <c r="H330" i="12"/>
  <c r="H326" i="12" s="1"/>
  <c r="J148" i="12" l="1"/>
  <c r="I61" i="12"/>
  <c r="I335" i="12"/>
  <c r="H248" i="12"/>
  <c r="J247" i="12"/>
  <c r="I248" i="12"/>
  <c r="I247" i="12" s="1"/>
  <c r="H247" i="12"/>
  <c r="J61" i="12"/>
  <c r="J6" i="12" s="1"/>
  <c r="H317" i="12"/>
  <c r="H299" i="12" s="1"/>
  <c r="H148" i="12"/>
  <c r="H127" i="12" s="1"/>
  <c r="H105" i="12"/>
  <c r="I317" i="12"/>
  <c r="I128" i="12"/>
  <c r="I148" i="12"/>
  <c r="J163" i="11"/>
  <c r="J162" i="11" s="1"/>
  <c r="J161" i="11" s="1"/>
  <c r="L163" i="11"/>
  <c r="L93" i="11"/>
  <c r="L92" i="11" s="1"/>
  <c r="J7" i="11"/>
  <c r="J8" i="11"/>
  <c r="L9" i="11"/>
  <c r="K181" i="11"/>
  <c r="K163" i="11" s="1"/>
  <c r="K162" i="11" s="1"/>
  <c r="K161" i="11" s="1"/>
  <c r="K7" i="11"/>
  <c r="K8" i="11"/>
  <c r="L162" i="11"/>
  <c r="L161" i="11" s="1"/>
  <c r="J6" i="3"/>
  <c r="J393" i="3" s="1"/>
  <c r="K6" i="3"/>
  <c r="L6" i="3"/>
  <c r="L393" i="3" s="1"/>
  <c r="K312" i="3"/>
  <c r="J317" i="12"/>
  <c r="J299" i="12" s="1"/>
  <c r="J127" i="12"/>
  <c r="I6" i="12"/>
  <c r="H6" i="12"/>
  <c r="I299" i="12" l="1"/>
  <c r="H376" i="12"/>
  <c r="H377" i="12" s="1"/>
  <c r="I127" i="12"/>
  <c r="J376" i="12"/>
  <c r="J377" i="12" s="1"/>
  <c r="K393" i="3"/>
  <c r="J398" i="11"/>
  <c r="L8" i="11"/>
  <c r="L7" i="11"/>
  <c r="I376" i="12" l="1"/>
  <c r="I377" i="12" s="1"/>
  <c r="J382" i="12"/>
  <c r="J384" i="12"/>
  <c r="D15" i="21"/>
  <c r="D15" i="20"/>
  <c r="C15" i="20"/>
  <c r="D15" i="19"/>
  <c r="C15" i="19"/>
  <c r="D15" i="18"/>
  <c r="C15" i="18"/>
  <c r="D15" i="17"/>
  <c r="C15" i="17"/>
  <c r="C15" i="22"/>
  <c r="C15" i="15"/>
  <c r="C15" i="14"/>
  <c r="C15" i="13"/>
  <c r="C15" i="16"/>
  <c r="I384" i="12" l="1"/>
  <c r="E106" i="6" l="1"/>
  <c r="E105" i="6" s="1"/>
  <c r="D106" i="6"/>
  <c r="C106" i="6"/>
  <c r="C105" i="6" s="1"/>
  <c r="D105" i="6"/>
  <c r="E103" i="6"/>
  <c r="E102" i="6" s="1"/>
  <c r="D103" i="6"/>
  <c r="D102" i="6" s="1"/>
  <c r="C103" i="6"/>
  <c r="C102" i="6" s="1"/>
  <c r="E100" i="6"/>
  <c r="D100" i="6"/>
  <c r="C100" i="6"/>
  <c r="E98" i="6"/>
  <c r="D98" i="6"/>
  <c r="C98" i="6"/>
  <c r="E96" i="6"/>
  <c r="D96" i="6"/>
  <c r="C96" i="6"/>
  <c r="E82" i="6"/>
  <c r="E81" i="6" s="1"/>
  <c r="D82" i="6"/>
  <c r="D81" i="6" s="1"/>
  <c r="C82" i="6"/>
  <c r="C81" i="6" s="1"/>
  <c r="E79" i="6"/>
  <c r="D79" i="6"/>
  <c r="C79" i="6"/>
  <c r="E77" i="6"/>
  <c r="D77" i="6"/>
  <c r="C77" i="6"/>
  <c r="E75" i="6"/>
  <c r="D75" i="6"/>
  <c r="C75" i="6"/>
  <c r="E72" i="6"/>
  <c r="D72" i="6"/>
  <c r="C72" i="6"/>
  <c r="E70" i="6"/>
  <c r="E69" i="6" s="1"/>
  <c r="D70" i="6"/>
  <c r="D69" i="6" s="1"/>
  <c r="C70" i="6"/>
  <c r="C69" i="6" s="1"/>
  <c r="E65" i="6"/>
  <c r="D65" i="6"/>
  <c r="C65" i="6"/>
  <c r="E62" i="6"/>
  <c r="D62" i="6"/>
  <c r="C62" i="6"/>
  <c r="E60" i="6"/>
  <c r="D60" i="6"/>
  <c r="C60" i="6"/>
  <c r="E57" i="6"/>
  <c r="E56" i="6" s="1"/>
  <c r="D57" i="6"/>
  <c r="C57" i="6"/>
  <c r="D56" i="6"/>
  <c r="C56" i="6"/>
  <c r="E54" i="6"/>
  <c r="D54" i="6"/>
  <c r="D53" i="6" s="1"/>
  <c r="D52" i="6" s="1"/>
  <c r="C54" i="6"/>
  <c r="C53" i="6" s="1"/>
  <c r="C52" i="6" s="1"/>
  <c r="E53" i="6"/>
  <c r="E52" i="6" s="1"/>
  <c r="E50" i="6"/>
  <c r="E49" i="6" s="1"/>
  <c r="D50" i="6"/>
  <c r="D49" i="6" s="1"/>
  <c r="C50" i="6"/>
  <c r="C49" i="6" s="1"/>
  <c r="E44" i="6"/>
  <c r="E43" i="6" s="1"/>
  <c r="D44" i="6"/>
  <c r="D43" i="6" s="1"/>
  <c r="C44" i="6"/>
  <c r="C43" i="6" s="1"/>
  <c r="E41" i="6"/>
  <c r="E40" i="6" s="1"/>
  <c r="D41" i="6"/>
  <c r="D40" i="6" s="1"/>
  <c r="C41" i="6"/>
  <c r="C40" i="6" s="1"/>
  <c r="E38" i="6"/>
  <c r="D38" i="6"/>
  <c r="C38" i="6"/>
  <c r="E36" i="6"/>
  <c r="E35" i="6" s="1"/>
  <c r="D36" i="6"/>
  <c r="C36" i="6"/>
  <c r="C35" i="6"/>
  <c r="C34" i="6" s="1"/>
  <c r="E32" i="6"/>
  <c r="E31" i="6" s="1"/>
  <c r="D32" i="6"/>
  <c r="C32" i="6"/>
  <c r="C31" i="6" s="1"/>
  <c r="D31" i="6"/>
  <c r="E28" i="6"/>
  <c r="D28" i="6"/>
  <c r="C28" i="6"/>
  <c r="E25" i="6"/>
  <c r="D25" i="6"/>
  <c r="C25" i="6"/>
  <c r="E22" i="6"/>
  <c r="D22" i="6"/>
  <c r="C22" i="6"/>
  <c r="E19" i="6"/>
  <c r="D19" i="6"/>
  <c r="C19" i="6"/>
  <c r="E16" i="6"/>
  <c r="E15" i="6" s="1"/>
  <c r="E14" i="6" s="1"/>
  <c r="D16" i="6"/>
  <c r="D15" i="6" s="1"/>
  <c r="D14" i="6" s="1"/>
  <c r="C16" i="6"/>
  <c r="E9" i="6"/>
  <c r="E8" i="6" s="1"/>
  <c r="D9" i="6"/>
  <c r="D8" i="6" s="1"/>
  <c r="C9" i="6"/>
  <c r="C8" i="6" s="1"/>
  <c r="C74" i="6" l="1"/>
  <c r="C15" i="6"/>
  <c r="C14" i="6" s="1"/>
  <c r="C7" i="6" s="1"/>
  <c r="E74" i="6"/>
  <c r="E68" i="6" s="1"/>
  <c r="E67" i="6" s="1"/>
  <c r="D35" i="6"/>
  <c r="C68" i="6"/>
  <c r="C67" i="6" s="1"/>
  <c r="D74" i="6"/>
  <c r="D34" i="6"/>
  <c r="D7" i="6"/>
  <c r="E34" i="6"/>
  <c r="E7" i="6" s="1"/>
  <c r="D68" i="6"/>
  <c r="D67" i="6" s="1"/>
  <c r="D108" i="6" l="1"/>
  <c r="E108" i="6"/>
  <c r="C108" i="6"/>
  <c r="D11" i="33" l="1"/>
  <c r="D10" i="33" s="1"/>
  <c r="D9" i="33" l="1"/>
  <c r="F10" i="33"/>
  <c r="D8" i="33" l="1"/>
  <c r="F9" i="33"/>
  <c r="F8" i="33" l="1"/>
  <c r="D7" i="33"/>
  <c r="D16" i="33" l="1"/>
  <c r="F7" i="33"/>
  <c r="F16" i="33" s="1"/>
</calcChain>
</file>

<file path=xl/sharedStrings.xml><?xml version="1.0" encoding="utf-8"?>
<sst xmlns="http://schemas.openxmlformats.org/spreadsheetml/2006/main" count="14255" uniqueCount="865">
  <si>
    <t>(тыс.руб.)</t>
  </si>
  <si>
    <t>Наименование</t>
  </si>
  <si>
    <t>Рз</t>
  </si>
  <si>
    <t>Пр</t>
  </si>
  <si>
    <t>ЦСР</t>
  </si>
  <si>
    <t>ВР</t>
  </si>
  <si>
    <t>Утверждено на 2013 год</t>
  </si>
  <si>
    <t>Утверждено на 2014 год</t>
  </si>
  <si>
    <t>Утверждено на 2015 год</t>
  </si>
  <si>
    <t>Общегосударственные вопросы</t>
  </si>
  <si>
    <t>01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</si>
  <si>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</si>
  <si>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</si>
  <si>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</si>
  <si>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002 00 00 </t>
  </si>
  <si>
    <t>Центральный аппарат</t>
  </si>
  <si>
    <t>002 04 00</t>
  </si>
  <si>
    <t>Расходы на выплату персоналу в целях обеспечения выполнения функций муниципальными органами, казенными учреждениями</t>
  </si>
  <si>
    <t xml:space="preserve">01 </t>
  </si>
  <si>
    <t>100</t>
  </si>
  <si>
    <t xml:space="preserve">Расходы на выплаты персоналу муниципальных органов </t>
  </si>
  <si>
    <t>120</t>
  </si>
  <si>
    <t>Закупка товаров, работ и услуг для муниципальных нужд</t>
  </si>
  <si>
    <t>200</t>
  </si>
  <si>
    <t>Иные закупки товаров, работ и услуг для муниципальных нужд</t>
  </si>
  <si>
    <t>240</t>
  </si>
  <si>
    <t>Иные бюджетные ассигнования</t>
  </si>
  <si>
    <t>800</t>
  </si>
  <si>
    <t xml:space="preserve">Уплата налога на имущество организаций и земельного налога </t>
  </si>
  <si>
    <t>851</t>
  </si>
  <si>
    <t>Уплата прочих налогов, сборов и иных платежей</t>
  </si>
  <si>
    <t>852</t>
  </si>
  <si>
    <t>Расходные обязательства, выполнение которых осуществляется в том числе за счет межбюджетных субвенций из областного бюджета</t>
  </si>
  <si>
    <t>531 00 00</t>
  </si>
  <si>
    <t>Финансовое обеспечение расходных обязательств муниципальных образований, на осуществление части полномочий по решению вопросов местного значения поселений, в соответствии с заключенными соглашениями</t>
  </si>
  <si>
    <t>531 03 00</t>
  </si>
  <si>
    <t>Осуществление части полномочий по решешению вопросов местного значения поселений по осуществлению внешнего муниципального контроля</t>
  </si>
  <si>
    <t>531 03 05</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</si>
  <si>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</si>
  <si>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</si>
  <si>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002 00 00</t>
  </si>
  <si>
    <t>Глава местной администрации (исполнительно-распорядительного органа муниципального образования)</t>
  </si>
  <si>
    <t>002 08 00</t>
  </si>
  <si>
    <t>Осуществление части полномочий по решешению вопросов местного значения поселений в области градостроительной деятельности</t>
  </si>
  <si>
    <t>Осуществление части полномочий по решешению вопросов местного значения поселений по формированию архивных фондов поселений</t>
  </si>
  <si>
    <t>531 03 03</t>
  </si>
  <si>
    <t>Обеспечение деятельности финансовых, налоговых и таможенных органов и органов финансового (финансово-бюджетного) надзора</t>
  </si>
  <si>
    <t>06</t>
  </si>
  <si>
    <t>Руководитель контрольно-счетного органа Клетнянского района</t>
  </si>
  <si>
    <t>002 24 00</t>
  </si>
  <si>
    <t>Резервные фонды</t>
  </si>
  <si>
    <t>11</t>
  </si>
  <si>
    <t>070 00 00</t>
  </si>
  <si>
    <t>Резервный фонд администрации Клетнянского района</t>
  </si>
  <si>
    <t>070 06 00</t>
  </si>
  <si>
    <t>Резервные средства</t>
  </si>
  <si>
    <t>870</t>
  </si>
  <si>
    <t>Другие общегосударственные вопросы</t>
  </si>
  <si>
    <t>13</t>
  </si>
  <si>
    <t>Реализация государственной политики в области приватизации и управления государственной и муниципальной собственностью</t>
  </si>
  <si>
    <t>090 00 00</t>
  </si>
  <si>
    <t>Содержание и обслуживание казны</t>
  </si>
  <si>
    <t>090 01 00</t>
  </si>
  <si>
    <t>090 02 00</t>
  </si>
  <si>
    <t>Межбюджетные трансферты</t>
  </si>
  <si>
    <t>521 00 00</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</si>
  <si>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</si>
  <si>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521 02 00</t>
  </si>
  <si>
    <t>521 02 04</t>
  </si>
  <si>
    <t>Предоставление субвенций бюджетам муниципальных районов для предоставления субвенций бюджетам городских поселений (за исключением городских округов)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</si>
  <si>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 xml:space="preserve">521 02 23 </t>
  </si>
  <si>
    <t>500</t>
  </si>
  <si>
    <t>Субвенции</t>
  </si>
  <si>
    <t>530</t>
  </si>
  <si>
    <t xml:space="preserve">Реализация отдельных мероприятий в сфере развития муниципального управления Клетнянского района </t>
  </si>
  <si>
    <t>877 00 00</t>
  </si>
  <si>
    <t xml:space="preserve">Повышение энергетической эффективности в Клетнянском муниципальном районе </t>
  </si>
  <si>
    <t>879 00 00</t>
  </si>
  <si>
    <t>Национальная оборона</t>
  </si>
  <si>
    <t>02</t>
  </si>
  <si>
    <t>Мобилизационная и вневойсковая подготовка</t>
  </si>
  <si>
    <t>Руководство и управление в сфере установленных функций</t>
  </si>
  <si>
    <t>001 00 00</t>
  </si>
  <si>
    <t>Осуществление первичного воинского учета на территориях, где отсутствуют военные комиссариаты</t>
  </si>
  <si>
    <t>001 36 00</t>
  </si>
  <si>
    <t>Субвенций бюджетам муниципальных районов для предоставления субвенций бюджетам поселений на осуществление отдельных государственных полномочий по первичному воинскому учету на территориях, где отсутствуют военные комиссариаты</t>
  </si>
  <si>
    <t xml:space="preserve">001 36 01 </t>
  </si>
  <si>
    <t>001 36 01</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</si>
  <si>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</si>
  <si>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</si>
  <si>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</si>
  <si>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Воинские формирования (органы, подразделения)</t>
  </si>
  <si>
    <t>202 00 00</t>
  </si>
  <si>
    <t>Функционирование Вооруженных сил Российской Федерации, органов в сфере национальной безопасности и правоохранительной деятельности,войск и иных воинских формирований</t>
  </si>
  <si>
    <t>202 67 00</t>
  </si>
  <si>
    <t>Расходы на выплаты персоналу в сфере национальной безопасности, правоохранительной деятельности и обороны</t>
  </si>
  <si>
    <t>130</t>
  </si>
  <si>
    <t>Осуществление части полномочий по решешению вопросов местного значения поселений по организации и осуществлению мероприятий по гражданской обороне, защите населения и территории от чрезвычайных ситуаций природного и техногенного характера</t>
  </si>
  <si>
    <t>Национальная экономика</t>
  </si>
  <si>
    <t>Сельское хозяйство и рыболовство</t>
  </si>
  <si>
    <t>05</t>
  </si>
  <si>
    <t>Реализация отдельных мероприятий в сфере кадрового обеспечения агропромышленного комплекса</t>
  </si>
  <si>
    <t>846 00 00</t>
  </si>
  <si>
    <t>Дорожное хозяйство (дорожные фонды)</t>
  </si>
  <si>
    <t>Ремонт и содержание автомобильных дорог общего пользования местного значения поселений</t>
  </si>
  <si>
    <t>521 02 05</t>
  </si>
  <si>
    <t>Другие вопросы в области национальной экономики</t>
  </si>
  <si>
    <t>12</t>
  </si>
  <si>
    <t>Осуществление отдельных государственных полномочий Брянской области в области охраны труда</t>
  </si>
  <si>
    <t>521 02 22</t>
  </si>
  <si>
    <t>Образование</t>
  </si>
  <si>
    <t>07</t>
  </si>
  <si>
    <t>Дошкольное образование</t>
  </si>
  <si>
    <t>Детские дошкольные учреждения</t>
  </si>
  <si>
    <t>420 00 00</t>
  </si>
  <si>
    <t>Обеспечение деятельности подведомственных учреждений</t>
  </si>
  <si>
    <t>420 99 00</t>
  </si>
  <si>
    <r>
      <t xml:space="preserve">Обеспечение деятельности </t>
    </r>
    <r>
      <rPr>
        <sz val="10"/>
        <color indexed="10"/>
        <rFont val="Arial"/>
        <family val="2"/>
        <charset val="204"/>
      </rPr>
      <t xml:space="preserve">МБДОУ детский сад </t>
    </r>
    <r>
      <rPr>
        <sz val="10"/>
        <rFont val="Arial"/>
        <family val="2"/>
        <charset val="204"/>
      </rPr>
      <t xml:space="preserve">"Журавлик" </t>
    </r>
  </si>
  <si>
    <t>420 99 11</t>
  </si>
  <si>
    <t>Предоставление субсидий муниципальным бюджетным, автономным учреждениям и иным некоммерческим организациям</t>
  </si>
  <si>
    <t>600</t>
  </si>
  <si>
    <t>Субсидии бюджетным учреждениям на финансовое обеспечение муниципального задания на оказание муниципальных услуг (выполнение работ)</t>
  </si>
  <si>
    <t>611</t>
  </si>
  <si>
    <r>
      <t xml:space="preserve">Обеспечение деятельности </t>
    </r>
    <r>
      <rPr>
        <sz val="10"/>
        <color indexed="10"/>
        <rFont val="Arial"/>
        <family val="2"/>
        <charset val="204"/>
      </rPr>
      <t xml:space="preserve">МБДОУ детский сад </t>
    </r>
    <r>
      <rPr>
        <sz val="10"/>
        <rFont val="Arial"/>
        <family val="2"/>
        <charset val="204"/>
      </rPr>
      <t xml:space="preserve">"Радуга" </t>
    </r>
  </si>
  <si>
    <t>420 99 21</t>
  </si>
  <si>
    <t xml:space="preserve">521 00 00 </t>
  </si>
  <si>
    <t>521 02 11</t>
  </si>
  <si>
    <t>Социальное обеспечение и иные выплаты населению</t>
  </si>
  <si>
    <t>300</t>
  </si>
  <si>
    <t>Меры социальной поддержки населения по публичным нормативным обязательствам</t>
  </si>
  <si>
    <t>314</t>
  </si>
  <si>
    <t>521 02 13</t>
  </si>
  <si>
    <t>Мероприятия по развитию образования Клетнянского района</t>
  </si>
  <si>
    <t>875 00 00</t>
  </si>
  <si>
    <t>Бюджетные инвестиции</t>
  </si>
  <si>
    <t>400</t>
  </si>
  <si>
    <t xml:space="preserve">Бюджетные инвестиции в объекты муниципальной собственности бюджетным учреждениям </t>
  </si>
  <si>
    <t>413</t>
  </si>
  <si>
    <t>Общее образование</t>
  </si>
  <si>
    <t xml:space="preserve">Школы-детские сады, школы начальные, неполные средние и средние </t>
  </si>
  <si>
    <t>421 00 00</t>
  </si>
  <si>
    <t>421 99 00</t>
  </si>
  <si>
    <r>
      <t>Обеспечение деятельности МБОУ СОШ</t>
    </r>
    <r>
      <rPr>
        <sz val="10"/>
        <color indexed="10"/>
        <rFont val="Arial"/>
        <family val="2"/>
        <charset val="204"/>
      </rPr>
      <t xml:space="preserve"> №1 п.Клетня</t>
    </r>
  </si>
  <si>
    <t>421 99 11</t>
  </si>
  <si>
    <r>
      <t>Обеспечение деятельности МБОУ СОШ</t>
    </r>
    <r>
      <rPr>
        <sz val="10"/>
        <color indexed="10"/>
        <rFont val="Arial"/>
        <family val="2"/>
        <charset val="204"/>
      </rPr>
      <t xml:space="preserve"> №2 п.Клетня</t>
    </r>
  </si>
  <si>
    <t>421 99 21</t>
  </si>
  <si>
    <t>421 99 31</t>
  </si>
  <si>
    <r>
      <t xml:space="preserve">Обеспечение деятельности </t>
    </r>
    <r>
      <rPr>
        <sz val="10"/>
        <color indexed="10"/>
        <rFont val="Arial"/>
        <family val="2"/>
        <charset val="204"/>
      </rPr>
      <t>МБОУ СОШ п.Мирный</t>
    </r>
  </si>
  <si>
    <t>421 99 41</t>
  </si>
  <si>
    <r>
      <t xml:space="preserve">Обеспечение деятельности МБОУ СОШ </t>
    </r>
    <r>
      <rPr>
        <sz val="10"/>
        <color indexed="10"/>
        <rFont val="Arial"/>
        <family val="2"/>
        <charset val="204"/>
      </rPr>
      <t>№3 п.Клетня</t>
    </r>
  </si>
  <si>
    <t>421 99 51</t>
  </si>
  <si>
    <r>
      <t xml:space="preserve">Обеспечение деятельности МБОУ </t>
    </r>
    <r>
      <rPr>
        <sz val="10"/>
        <color indexed="10"/>
        <rFont val="Arial"/>
        <family val="2"/>
        <charset val="204"/>
      </rPr>
      <t>СОШ с.Мужиново</t>
    </r>
  </si>
  <si>
    <t>421 99 61</t>
  </si>
  <si>
    <r>
      <t xml:space="preserve">Обеспечение деятельности МБОУ </t>
    </r>
    <r>
      <rPr>
        <sz val="10"/>
        <color indexed="10"/>
        <rFont val="Arial"/>
        <family val="2"/>
        <charset val="204"/>
      </rPr>
      <t>СОШ с.Акуличи</t>
    </r>
  </si>
  <si>
    <t>421 99 71</t>
  </si>
  <si>
    <r>
      <t xml:space="preserve">Обеспечение деятельности МБОУ </t>
    </r>
    <r>
      <rPr>
        <sz val="10"/>
        <color indexed="10"/>
        <rFont val="Arial"/>
        <family val="2"/>
        <charset val="204"/>
      </rPr>
      <t>СОШ д.Болотня</t>
    </r>
  </si>
  <si>
    <t>421 99 81</t>
  </si>
  <si>
    <t>Учреждения по внешкольной работе с детьми</t>
  </si>
  <si>
    <t>423 00 00</t>
  </si>
  <si>
    <t>423 99 00</t>
  </si>
  <si>
    <r>
      <t xml:space="preserve">Обеспечение деятельности МБОУ дополнительного образования детей </t>
    </r>
    <r>
      <rPr>
        <sz val="10"/>
        <color indexed="10"/>
        <rFont val="Arial"/>
        <family val="2"/>
        <charset val="204"/>
      </rPr>
      <t xml:space="preserve">Детско-юношеская спортивная школа </t>
    </r>
  </si>
  <si>
    <t>423 99 11</t>
  </si>
  <si>
    <r>
      <t>Обеспечение деятельности МОУ дополнительного образования детей</t>
    </r>
    <r>
      <rPr>
        <sz val="10"/>
        <color indexed="10"/>
        <rFont val="Arial"/>
        <family val="2"/>
        <charset val="204"/>
      </rPr>
      <t xml:space="preserve"> Центр детского творчества</t>
    </r>
  </si>
  <si>
    <t>423 99 21</t>
  </si>
  <si>
    <r>
      <t>Обеспечение деятельности М</t>
    </r>
    <r>
      <rPr>
        <sz val="10"/>
        <color indexed="10"/>
        <rFont val="Arial"/>
        <family val="2"/>
        <charset val="204"/>
      </rPr>
      <t>Б</t>
    </r>
    <r>
      <rPr>
        <sz val="10"/>
        <color indexed="8"/>
        <rFont val="Arial"/>
        <family val="2"/>
        <charset val="204"/>
      </rPr>
      <t>ОУ дополнительного образования детей "Клетнянская детская школа искусств"</t>
    </r>
  </si>
  <si>
    <t>423 99 31</t>
  </si>
  <si>
    <t>Иные безвозмездные и безвозвратные перечисления</t>
  </si>
  <si>
    <t>520 00 00</t>
  </si>
  <si>
    <t>Ежемесячное денежное вознаграждение за классное руководство</t>
  </si>
  <si>
    <t>520 09 00</t>
  </si>
  <si>
    <t>Субсидии бюджетным учреждениям на иные цели</t>
  </si>
  <si>
    <t>612</t>
  </si>
  <si>
    <t>Финансирование общеобразовательных учреждений в части обеспечения реализации основных общеобразовательных программ</t>
  </si>
  <si>
    <t>521 02 09</t>
  </si>
  <si>
    <t>Молодежная политика и оздоровление детей</t>
  </si>
  <si>
    <t>Реализация отдельных мероприятий по работе с детьми и молодежью Клетнянского района</t>
  </si>
  <si>
    <t>Другие вопросы в области образования</t>
  </si>
  <si>
    <t>Обеспечение деятельности аппарата управления</t>
  </si>
  <si>
    <t>002 04 06</t>
  </si>
  <si>
    <t>Учреждения, обеспечивающие предоставление услуг в сфере образования</t>
  </si>
  <si>
    <t xml:space="preserve">435 00 00 </t>
  </si>
  <si>
    <t>435 99 00</t>
  </si>
  <si>
    <t>Обеспечение деятельности учреждений, обеспечивающих предоставление услуг в сфере образования</t>
  </si>
  <si>
    <t>435 99 01</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</si>
  <si>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</si>
  <si>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</si>
  <si>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</si>
  <si>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Обеспечение деятельности муниципального бюджетного учреждения хозяйственно-эксплуатационная служба районного управления образования</t>
  </si>
  <si>
    <t>452 99 11</t>
  </si>
  <si>
    <t>Обеспечение деятельности прочих учреждений управления образования</t>
  </si>
  <si>
    <t>452 99 12</t>
  </si>
  <si>
    <t>Уплата налога на имущество организаций и земельного налога</t>
  </si>
  <si>
    <t>Реализация отдельных мероприятий по обеспечению безопасности образовательных учреждений Клетнянского района</t>
  </si>
  <si>
    <t>876 00 00</t>
  </si>
  <si>
    <t>Культура, кинематография</t>
  </si>
  <si>
    <t>08</t>
  </si>
  <si>
    <t>Культура</t>
  </si>
  <si>
    <t>Учреждения культуры и мероприятия в сфере культуры и кинематографии</t>
  </si>
  <si>
    <t>440 00 00</t>
  </si>
  <si>
    <t>440 99 00</t>
  </si>
  <si>
    <t>Обеспечение деятельности клубных учреждений за счет средств районного бюджета</t>
  </si>
  <si>
    <t>440 99 01</t>
  </si>
  <si>
    <t>Оплата коммунальных услуг здания центра культуры и досуга за счет средств, передаваемых из бюджета городского поселения</t>
  </si>
  <si>
    <t>440 99 02</t>
  </si>
  <si>
    <t>Библиотеки</t>
  </si>
  <si>
    <t>442 00 00</t>
  </si>
  <si>
    <t>442 99 00</t>
  </si>
  <si>
    <t>Обеспечение деятельности библиотечных учреждений за счет средств районного бюджета</t>
  </si>
  <si>
    <t>442 99 01</t>
  </si>
  <si>
    <t>Обеспечение деятельности библиотечных учреждений за счет средств бюджетов поселений</t>
  </si>
  <si>
    <t>442 99 02</t>
  </si>
  <si>
    <t>Расходные обязательства, выполнение которых осуществляется за счет субвенций из областного бюджета</t>
  </si>
  <si>
    <t>531 02 00</t>
  </si>
  <si>
    <t>Оказание мер социальной поддержки по оплате жилья и коммунальных услуг отдельным категориям граждан, работающих в сельской местности и поселках городского типа на территории Брянской области</t>
  </si>
  <si>
    <t>531 02 12</t>
  </si>
  <si>
    <t>Мероприятия по модернизации и эффективному развитию библиотечного дела в Клетнянском районе</t>
  </si>
  <si>
    <t>881 00 00</t>
  </si>
  <si>
    <t>Мероприятия по сохранению культурного наследия в Клетнянском районе</t>
  </si>
  <si>
    <t>882 00 00</t>
  </si>
  <si>
    <t xml:space="preserve">Другие вопросы в области культуры, кинематографии </t>
  </si>
  <si>
    <t>Предоставление субвенций поселениям (за исключением городских округов) на оказание мер социальной поддержки по оплате жилья и коммунальных услуг отдельным категориям граждан, работающих в сельской местности и поселках городского типа на территории Брянской области</t>
  </si>
  <si>
    <t>521 02 12</t>
  </si>
  <si>
    <t>Иные межбюджетные трансферты</t>
  </si>
  <si>
    <t>540</t>
  </si>
  <si>
    <t>Финансовое обеспечение расходных обязательств муниципального района, возникающих при выполнении полномочий, переданных для осуществления органам местного самоуправления поселений в соответствии с заключенными соглашениями</t>
  </si>
  <si>
    <t>521 07 00</t>
  </si>
  <si>
    <t xml:space="preserve">Предоставление субвенций поселениям на осуществление полномочий в области культуры в соответствии с заключенными соглашениями </t>
  </si>
  <si>
    <t>521 07 01</t>
  </si>
  <si>
    <t>Противодействие злоупотреблению наркотиками и их незаконному обороту</t>
  </si>
  <si>
    <t>850 00 00</t>
  </si>
  <si>
    <t>Социальная политика</t>
  </si>
  <si>
    <t>10</t>
  </si>
  <si>
    <t>Пенсионное обеспечение</t>
  </si>
  <si>
    <t>Доплаты к пенсиям, дополнительное пенсионное обеспечение</t>
  </si>
  <si>
    <t>491 00 00</t>
  </si>
  <si>
    <t>Реализация Закона Брянской области от 16 ноября 2007 года №156-З "О муниципальной службе в Брянской области"</t>
  </si>
  <si>
    <t>491 51 00</t>
  </si>
  <si>
    <t>Ежемесячная доплата к государственной пенсии муниципальным служащим</t>
  </si>
  <si>
    <t>491 51 01</t>
  </si>
  <si>
    <t>Социальное обеспечение населения</t>
  </si>
  <si>
    <t>Социальная помощь</t>
  </si>
  <si>
    <t>505 00 00</t>
  </si>
  <si>
    <t>Обеспечение сохранности жилых помещений, закрепленных за детьми-сиротами и детьми, оставшимися без попечения родителей</t>
  </si>
  <si>
    <t>505 83 00</t>
  </si>
  <si>
    <t>Пособия и компенсации гражданам  и иные социальные выплаты, кроме публичных нормативных обязательств</t>
  </si>
  <si>
    <t>321</t>
  </si>
  <si>
    <t>Обеспечение условий по по повышению качества жизни молодых семей Клетнянского района</t>
  </si>
  <si>
    <t>880 00 00</t>
  </si>
  <si>
    <t>Субсидии гражданам на приобретение жилья</t>
  </si>
  <si>
    <t>322</t>
  </si>
  <si>
    <t>Охрана семьи и детства</t>
  </si>
  <si>
    <t>Федеральный закон от 19 мая 1995 года №81-ФЗ "О государственных пособиях гражданам, имеющим детей"</t>
  </si>
  <si>
    <t>505 05 00</t>
  </si>
  <si>
    <t>505 05 02</t>
  </si>
  <si>
    <t>Пособия и компенсации по публичным нормативным обязательствам</t>
  </si>
  <si>
    <t>313</t>
  </si>
  <si>
    <t>Обеспечение жилыми помещениями детей-сирот, детей, оставшихся без попечения родителей, а также детей,находящихся под опекой (попечительством), не имеющих закрепленного жилого помещения</t>
  </si>
  <si>
    <t>505 21 02</t>
  </si>
  <si>
    <t>Приобретение товаров, работ, услуг в пользу граждан</t>
  </si>
  <si>
    <t>323</t>
  </si>
  <si>
    <t>Компенсация части родительской платы за содержание ребенка в образовательных учреждениях</t>
  </si>
  <si>
    <t>520 10 00</t>
  </si>
  <si>
    <t>Выплата ежемесячных денежных средств на содержание и проезд ребёнка, переданного на воспитание в семью опекуна (попечителя), приёмную семью, а также вознаграждение приёмным родителям</t>
  </si>
  <si>
    <t>520 13 00</t>
  </si>
  <si>
    <t xml:space="preserve">10 </t>
  </si>
  <si>
    <t>Другие вопросы в области социальной политики</t>
  </si>
  <si>
    <t>Осуществление деятельности по профилактике безнадзорности и правонарушений несовершеннолетних</t>
  </si>
  <si>
    <t>521 02 03</t>
  </si>
  <si>
    <t xml:space="preserve">Организация и осуществление деятельности по опеке и попечительству </t>
  </si>
  <si>
    <t>521 02 20</t>
  </si>
  <si>
    <t>Реализация отдельных мероприятий в сфере социальной защиты населения</t>
  </si>
  <si>
    <t>843 00 00</t>
  </si>
  <si>
    <t>Физическая культура и спорт</t>
  </si>
  <si>
    <t>Массовый спорт</t>
  </si>
  <si>
    <t>Физкультурно-оздоровительная работа и спортивные мероприятия</t>
  </si>
  <si>
    <t>512 00 00</t>
  </si>
  <si>
    <t>Мероприятия в области здравоохранения, спорта и физической культуры, туризма</t>
  </si>
  <si>
    <t>512 97 00</t>
  </si>
  <si>
    <t>Проведение спортивных мероприятий за счет средств бюджетов поселений</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</si>
  <si>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</si>
  <si>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</si>
  <si>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</si>
  <si>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t>
  </si>
  <si>
    <t>521 02 01</t>
  </si>
  <si>
    <t>Иные дотации</t>
  </si>
  <si>
    <t>Поддержка мер по обеспечению сбалансированности бюджетов поселений</t>
  </si>
  <si>
    <t>521 02 02</t>
  </si>
  <si>
    <t>Условно утвержденные расходы</t>
  </si>
  <si>
    <t>99</t>
  </si>
  <si>
    <t>999 00 00</t>
  </si>
  <si>
    <t>999</t>
  </si>
  <si>
    <t>ВСЕГО РАСХОДОВ</t>
  </si>
  <si>
    <t>878 00 00</t>
  </si>
  <si>
    <t>Клетнянский районный Совет народных депутатов</t>
  </si>
  <si>
    <t>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</si>
  <si>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Компенсация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 финансовое обеспечение которых осуществляется из местных бюджетов, работающим и проживающим в сельской местности или поселках городского типа на территории Брянской области</t>
  </si>
  <si>
    <t>Предоставление мер социальной поддержки по оплате жилья и коммунальных услуг специалистам учреждений культуры, работающим в сельской местности или поселках городского типа на территории Брянской области</t>
  </si>
  <si>
    <t>Предоставление мер социальной поддержки по оплате жилья и коммунальных услуг специалистам учреждений образования (за исключением педагогических работников), работающим в сельской местности или поселках городского типа на территории Брянской области</t>
  </si>
  <si>
    <t>521 02 14</t>
  </si>
  <si>
    <t>Выплата единовременного пособия при всех формах устройства детей, лишенных родительского попечения, в семью</t>
  </si>
  <si>
    <t>Оценка имущества, признание прав и регулирование отношений по государственной и муниципальной собственности</t>
  </si>
  <si>
    <t>Администрация Клетнянского района</t>
  </si>
  <si>
    <t>Управление по делам образования, демографии, молодежной политике, ФК и массовому спорту</t>
  </si>
  <si>
    <t>Финансовое управление администрации Клетнянского района</t>
  </si>
  <si>
    <r>
      <t xml:space="preserve">Обеспечение деятельности МБОУ СОШ с. </t>
    </r>
    <r>
      <rPr>
        <sz val="10"/>
        <color indexed="10"/>
        <rFont val="Arial"/>
        <family val="2"/>
        <charset val="204"/>
      </rPr>
      <t>Лутна</t>
    </r>
  </si>
  <si>
    <t>(рубли)</t>
  </si>
  <si>
    <t>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</si>
  <si>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t xml:space="preserve">                                                                                  Приложение 1</t>
  </si>
  <si>
    <t xml:space="preserve">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20145годов" </t>
  </si>
  <si>
    <t>Прогнозируемые доходы бюджета муниципального образования "Клетнянский муниципальный район" на 2013 год</t>
  </si>
  <si>
    <t xml:space="preserve"> </t>
  </si>
  <si>
    <t xml:space="preserve">КБК </t>
  </si>
  <si>
    <t>Сумма на 2013 год</t>
  </si>
  <si>
    <t>1 00 00000 00 0000 000</t>
  </si>
  <si>
    <t>НАЛОГОВЫЕ И НЕНАЛОГОВЫЕ ДОХОДЫ</t>
  </si>
  <si>
    <t xml:space="preserve"> 1 01 00000 00 0000 000</t>
  </si>
  <si>
    <t>НАЛОГИ НА ПРИБЫЛЬ ДОХОДЫ</t>
  </si>
  <si>
    <t>1 01 02000 01 0000 110</t>
  </si>
  <si>
    <t>Налог на доходы физических лиц</t>
  </si>
  <si>
    <t xml:space="preserve"> 1 01 02010 01 0000 110</t>
  </si>
  <si>
    <t xml:space="preserve"> 1 01 02020 01 0000 110</t>
  </si>
  <si>
    <t xml:space="preserve"> 1 01 02030 01 0000 110</t>
  </si>
  <si>
    <t xml:space="preserve"> 1 01 02040 01 0000 110</t>
  </si>
  <si>
    <t xml:space="preserve"> 1 05 00000 00 0000 000</t>
  </si>
  <si>
    <t>НАЛОГИ НА СОВОКУПНЫЙ ДОХОД</t>
  </si>
  <si>
    <t xml:space="preserve"> 1 05 01000 00 0000 110</t>
  </si>
  <si>
    <t>Налог, взимаемый в связи  с применением упрощенной системы  налогообложения</t>
  </si>
  <si>
    <t>1 05 01010 01 0000 110</t>
  </si>
  <si>
    <t xml:space="preserve"> Налог, взимаемый с налогоплательщиков, выбравших в качестве объекта налогообложения доходы  </t>
  </si>
  <si>
    <t xml:space="preserve"> 1 05 01011 01 0000 110</t>
  </si>
  <si>
    <t xml:space="preserve"> 1 05 01012 01 0000 110</t>
  </si>
  <si>
    <t xml:space="preserve"> Налог, взимаемый с налогоплательщиков, выбравших в качестве объекта налогообложения доходы ( за налоговые периоды, истекшие до 1 января  2011 года) </t>
  </si>
  <si>
    <t xml:space="preserve"> 1 05 01020 01 0000 110</t>
  </si>
  <si>
    <t xml:space="preserve"> 1 05 01021 01 0000 110</t>
  </si>
  <si>
    <t xml:space="preserve"> 1 05 01022 01 0000 110</t>
  </si>
  <si>
    <t>Налог , взимаемый в виде  стоимости патента в связи  с применением  упрощенной системы налогообложения</t>
  </si>
  <si>
    <t xml:space="preserve"> 1 05 01050 01 0000 110</t>
  </si>
  <si>
    <t>Минимальный налог, зачисляемый в бюджеты  субъектов Российской Федерации</t>
  </si>
  <si>
    <t xml:space="preserve"> 1 05 02000 02 0000 110</t>
  </si>
  <si>
    <t>Единый  налог на  вмененный  доход для  отдельных видов  деятельности</t>
  </si>
  <si>
    <t xml:space="preserve"> 1 05 02010 02 0000 110</t>
  </si>
  <si>
    <t xml:space="preserve"> 1 05 02020 02 0000 110</t>
  </si>
  <si>
    <t>Единый  налог на  вмененный  доход для  отдельных видов  деятельности (за налоговые периоды, истекшие до 1 января 2011 года)</t>
  </si>
  <si>
    <t xml:space="preserve"> 1 05 03000 01 0000 110</t>
  </si>
  <si>
    <t>Единый сельскохозяйственный налог</t>
  </si>
  <si>
    <t>1 05 03010 01 0000 110</t>
  </si>
  <si>
    <t>1 05 03020 01 0000 110</t>
  </si>
  <si>
    <t>1 08 00000 00 0000 000</t>
  </si>
  <si>
    <t>ГОСУДАРСТВЕННАЯ ПОШЛИНА,  СБОРЫ</t>
  </si>
  <si>
    <t xml:space="preserve"> 1 08 03000 01 0000 110</t>
  </si>
  <si>
    <t>Государственная пошлина  по делам,  рассматриваемым в судах  общей  юрисдикции, мировыми судьями</t>
  </si>
  <si>
    <t xml:space="preserve"> 1 08 03010 01 0000 110</t>
  </si>
  <si>
    <t xml:space="preserve"> 1 11 00000 00 0000 000</t>
  </si>
  <si>
    <t>ДОХОДЫ ОТ ИСПОЛЬЗОВАНИЯ  ИМУЩЕСТВА  НАХОДЯЩЕГОСЯ В ГОСУДАРСТВЕННОЙ И  МУНИЦИПАЛЬНОЙ СОБСТВЕННОСТИ</t>
  </si>
  <si>
    <t>1 11 05000 00 0000 120</t>
  </si>
  <si>
    <t xml:space="preserve"> 1 11 0501000 0000 120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</si>
  <si>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</si>
  <si>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</si>
  <si>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поселений,  а также средства от продажи  права на  заключение  договоров  аренды  указанных земельных  участков</t>
  </si>
  <si>
    <t>1 11 05030 00 0000 120</t>
  </si>
  <si>
    <t xml:space="preserve"> 1 11 05035 05 0000 120</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</si>
  <si>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</si>
  <si>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</si>
  <si>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</si>
  <si>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</si>
  <si>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</si>
  <si>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</si>
  <si>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</si>
  <si>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</si>
  <si>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 xml:space="preserve"> 1 12 01000 01 0000 120</t>
  </si>
  <si>
    <t>Плата  за негативное воздействие на окружающую среду</t>
  </si>
  <si>
    <t xml:space="preserve"> 1 12 01010 01 0000 120</t>
  </si>
  <si>
    <t>Плата за выбросы загрязняющих веществ в атмосферный воздух стационарными объектами</t>
  </si>
  <si>
    <t xml:space="preserve"> 1 12 01020 01 0000 120</t>
  </si>
  <si>
    <t>Плата за выбросы загрязняющих веществ в атмосферный воздух передвижными объектами</t>
  </si>
  <si>
    <t xml:space="preserve"> 1 12 01030 01 0000 120</t>
  </si>
  <si>
    <t>Плата за выбросы загрязняющих веществ в водные объекты</t>
  </si>
  <si>
    <t xml:space="preserve"> 1 12 01040 01 0000 120</t>
  </si>
  <si>
    <t>Плата за размещение отходов производства и потребления</t>
  </si>
  <si>
    <t>1 13 00000 00 0000 000</t>
  </si>
  <si>
    <t>1 13 03000 00 0000 130</t>
  </si>
  <si>
    <t>Прочие доходы от оказания платных услуг и компенсации затрат государства</t>
  </si>
  <si>
    <t>1 13 02995 05 0000 130</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</si>
  <si>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</si>
  <si>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</si>
  <si>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</si>
  <si>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1 14 06000 00 0000 430</t>
  </si>
  <si>
    <t xml:space="preserve"> 1 14 06010 00 0000 430</t>
  </si>
  <si>
    <t>Доходы  от продажи  земельных участков,  государственная  собственность  на которые  не разграничена</t>
  </si>
  <si>
    <t xml:space="preserve"> 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</si>
  <si>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</si>
  <si>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1 16 00000 00 0000 000</t>
  </si>
  <si>
    <t>ШТРАФЫ. САНКЦИИ. ВОЗМЕЩЕНИЕ УЩЕРБА</t>
  </si>
  <si>
    <t>1 16 03000 00 0000 140</t>
  </si>
  <si>
    <t>Денежные взыскания (штрафы) за нарушение  законодательства о налогах и сборах</t>
  </si>
  <si>
    <t xml:space="preserve"> 1 16 03010 01 0000 140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</si>
  <si>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128,129, 129.1,132, 133,134, 135, 135.1, Налогового кодекса  Российской  Федерации, а также штрафы, взыскание которых осуществляется на основании ранее действовавшей статьи 117 Налового кодекса Российской Федерации</t>
  </si>
  <si>
    <t xml:space="preserve"> 1 16 03030 01 0000 140</t>
  </si>
  <si>
    <t>Денежные взыскания (штрафы)  за административные  правонарушения  в области  налогов и сборов,  предусмотренные  Кодексом  Российйской  Федерации об  административных  правонарушениях</t>
  </si>
  <si>
    <t>1 16 06000 01 0000 140</t>
  </si>
  <si>
    <t>Денежные взыскания (штрафы) за нарушение  законодательства  о применении  контрольно- кассовой  техники при осуществлении  наличных денежных расчетов  и (или)  расчетов  с использованием  платежных карт</t>
  </si>
  <si>
    <t xml:space="preserve"> 1 16 06000 01 0000 140</t>
  </si>
  <si>
    <t>1 16 25000 00 0000 140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</si>
  <si>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</si>
  <si>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1 16 25060 01 0000 140</t>
  </si>
  <si>
    <t>Денежные  взыскания  (штрафы) за нарушение  земельного  законодательства</t>
  </si>
  <si>
    <t xml:space="preserve"> 1 16 28000 01 0000 140</t>
  </si>
  <si>
    <t>Денежные взыскания  (штрафы) за нарушение законодательства  в области  обеспечения  санитарно- эпидемиологического  благополучия  человека  и законодательства  в сфере  защиты  прав потребителей</t>
  </si>
  <si>
    <t>1 16 90000 00 0000 140</t>
  </si>
  <si>
    <t>Прочие  поступления  от денежных  взысканий  (штрафов) и иных сумм в возмещение  ущерба</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</si>
  <si>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</si>
  <si>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</si>
  <si>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</si>
  <si>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</si>
  <si>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</si>
  <si>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</si>
  <si>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2 02 01000 00 0000 151</t>
  </si>
  <si>
    <t>Дотации бюджетам субъектов Российской Федерации и муниципальных образований</t>
  </si>
  <si>
    <t>2 02 01001 00 0000 151</t>
  </si>
  <si>
    <t>Дотации на выравнивание бюджетной обеспеченности</t>
  </si>
  <si>
    <t>2 02 01001 05 0000 151</t>
  </si>
  <si>
    <t>Дотации бюджетам муниципальных районов на выравнивание бюджетной обеспеченности</t>
  </si>
  <si>
    <t>2 02 01003 00 0000 151</t>
  </si>
  <si>
    <t>Дотации бюджетам на поддержку мер по обеспечению сбалансированности бюджетов</t>
  </si>
  <si>
    <t>2 02 01003 05 0000 151</t>
  </si>
  <si>
    <t>Дотации бюджетам муниципальных районов на поддержку мер по обеспечению сбалансированности бюджетов</t>
  </si>
  <si>
    <t>2 02 03000 00 0000 151</t>
  </si>
  <si>
    <t>Субвенции бюджетам субъектов Российской Федерации и муниципальных образований</t>
  </si>
  <si>
    <t>2 02 03007 05 0000 151</t>
  </si>
  <si>
    <t>2 02 03015 00 0000 151</t>
  </si>
  <si>
    <t>Субвенции бюджетам на осуществление первичного воинского учета на территориях, где отсутствуют военные комиссариаты</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</si>
  <si>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</si>
  <si>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</si>
  <si>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2 02 03020 00 0000 151</t>
  </si>
  <si>
    <t>Субвенции бюджетам на выплату единовременного пособия при всех формах устройства детей, лишенных родительского попечения, в семью</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</si>
  <si>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</si>
  <si>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</si>
  <si>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2 02 03021 00 0000 151</t>
  </si>
  <si>
    <t>Субвенции бюджетам муниципальных образований на ежемесячное денежное вознаграждение за классное руководство</t>
  </si>
  <si>
    <t>2 02 03021 05 0000 151</t>
  </si>
  <si>
    <t>Субвенции бюджетам муниципальных районов на ежемесячное денежное вознаграждение за классное руководство</t>
  </si>
  <si>
    <t>2 02 03024 00 0000 151</t>
  </si>
  <si>
    <t>Субвенции местным бюджетам на выполнение передаваемых полномочий субъектов Российской Федерации</t>
  </si>
  <si>
    <t>2 02 03024 05 0000 151</t>
  </si>
  <si>
    <t>Субвенции бюджетам муниципальных районов на выполнение передаваемых полномочий субъектов Российской Федерации</t>
  </si>
  <si>
    <t xml:space="preserve"> - субвенция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</si>
  <si>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 xml:space="preserve"> - субвенции бюджетам муниципальных районов для предоставления субвенций поселениям на оказание мер социальной поддержки по оплате жилья и коммунальных услуг отдельным категориям граждан, работающих  в сельской местности или поселках городского типа на территории Брянской области</t>
  </si>
  <si>
    <t xml:space="preserve"> - субвенция бюджетам муниципальных районов на поддержку мер по обеспечению сбалансированности бюджетов поселений</t>
  </si>
  <si>
    <t xml:space="preserve"> - субвенции бюджетам муниципальных районов для предоставления  субвенций бюджетам городских поселений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</si>
  <si>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 xml:space="preserve"> - 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 работающих в сельской местности или поселках городского типа на территории Брянской области ( в сфере образования)</t>
  </si>
  <si>
    <t xml:space="preserve"> - 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 работающих в сельской местности или поселках городского типа на территории Брянской области ( в сфере культуры)</t>
  </si>
  <si>
    <t xml:space="preserve"> - субвенции бюджетам муниципальных районов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 </t>
  </si>
  <si>
    <t xml:space="preserve"> - субвенции бюджетам муниципальных районов для осуществления отдельных государственных полномочий Брянской области по организации деятельности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t>
  </si>
  <si>
    <t xml:space="preserve"> - 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 </t>
  </si>
  <si>
    <t xml:space="preserve"> - субвенции бюджетам муниципальных районов для осуществления отдельных государственных полномочий Брянской области в области охраны труда</t>
  </si>
  <si>
    <t xml:space="preserve"> - субвенции бюджетам муниципальных районов на осуществление  сохранности жилых помещений, закрепленных за детьми-сиротами и детьми, оставшимися без попечения родителей</t>
  </si>
  <si>
    <t>2 02 03026 00 0000 151</t>
  </si>
  <si>
    <t xml:space="preserve">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t>
  </si>
  <si>
    <t>2 02 03026 05 0000 151</t>
  </si>
  <si>
    <t>2 02 03027 00 0000 151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</si>
  <si>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</si>
  <si>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2 02 03027 05 0000 151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</si>
  <si>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</si>
  <si>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2 02 03029 00 0000 151</t>
  </si>
  <si>
    <t>Субвенции бюджетам муниципальных образований на выплату  компенсации части родительской платы за содержание ребенка в   образовательных учреждениях, реализующих основную общеобразовательную программу дошкольного образования</t>
  </si>
  <si>
    <t>2 02 03029 05 0000 151</t>
  </si>
  <si>
    <t>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</si>
  <si>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2 02 03999 00 0000 151</t>
  </si>
  <si>
    <t xml:space="preserve">Прочие субвенции </t>
  </si>
  <si>
    <t>2 02 03999 05 0000 151</t>
  </si>
  <si>
    <t>Прочие субвенции бюджетам муниципальных районов</t>
  </si>
  <si>
    <t xml:space="preserve"> - субвенции бюджетам муниципальных районов по финансированию образовательных учреждений в части обеспечения реализации основных общеобразовательных программ</t>
  </si>
  <si>
    <t>2 02 04000 00 0000 151</t>
  </si>
  <si>
    <t>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</si>
  <si>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</si>
  <si>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2 02 04014 05 0000 151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</si>
  <si>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</si>
  <si>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Всего доходов</t>
  </si>
  <si>
    <t>Доходы от оказания платных услуг и компенсации затрат государства</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</si>
  <si>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</si>
  <si>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Сумма на 2014 год</t>
  </si>
  <si>
    <t xml:space="preserve"> - субвенция бюджетам муниципальных районов для компенсации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 финансовое обеспечение которых осуществляется из областного и местных  бюджетов, работающим и проживающим в сельской местности или поселках городского типа на территории Брянской области</t>
  </si>
  <si>
    <t xml:space="preserve"> - субвенции бюджетам муниципальных районов для предоставления субсидий поселениям на ремонт и содержание автомобильных дорог общего пользования местного значения поселений</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</si>
  <si>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 Кодекса Российской Федерации</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</si>
  <si>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</si>
  <si>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</si>
  <si>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</si>
  <si>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Налог, взимаемый с налогоплательщиков, выбравших в качестве объекта налогообложения  доходы, уменьшенные  на величину расходов  </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</si>
  <si>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2011года) </t>
  </si>
  <si>
    <t>Налог, взимаемый в виде  стоимости патента в связи  с применением  упрощенной системы налогообложения</t>
  </si>
  <si>
    <t>Единый сельскохозяйственный налог (за налоговые периоды, истекшие до 1 января 2011года)</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</si>
  <si>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</si>
  <si>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</si>
  <si>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</si>
  <si>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</si>
  <si>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Сумма на 2015 год</t>
  </si>
  <si>
    <t>Приложение 3</t>
  </si>
  <si>
    <t>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</si>
  <si>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t>Нормативы распределения доходов на 2013 год и на плановый период 2014 и 2015 годов между бюджетом муниципального образования "Клетнянский муниципальный район" и бюджетами городского и сельских поселений</t>
  </si>
  <si>
    <t>Наименование  доходов</t>
  </si>
  <si>
    <t>Районный бюджет</t>
  </si>
  <si>
    <t>Бюджет городского поселения</t>
  </si>
  <si>
    <t>Бюджеты сельских поселений</t>
  </si>
  <si>
    <t>В части погашения задолженности и перерасчетов по отмененным налогам, сборам и иным обязательным платежам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</si>
  <si>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</si>
  <si>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  мобилизуемые   на территориях  муниципальных районов</t>
  </si>
  <si>
    <t>В части  доходов от оказания  платных услуг и компенсации  затрат  государства</t>
  </si>
  <si>
    <t xml:space="preserve">Прочие доходы  от оказания  платных услуг  (работ) получателями средств бюджетов  муниципальных районов </t>
  </si>
  <si>
    <t>Прочие доходы  от компенсации затрат  бюджетов  муниципальных районов</t>
  </si>
  <si>
    <t>В части административных платежей и сборов</t>
  </si>
  <si>
    <t>Платежи, взимаемые  органами управления (организациями)    муниципальных районов  за выполнение  определенных функций</t>
  </si>
  <si>
    <t>В части штрафов, санкций, возмещения  ущерба</t>
  </si>
  <si>
    <t>Денежные взыскания  налогаемые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</si>
  <si>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</si>
  <si>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Денжные взыскания (штрафы) за нарушение  бюджетного законодательства (в части бюджетов  муниципальных районов)</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</si>
  <si>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  </t>
  </si>
  <si>
    <t>В части прочих неналоговых доходов</t>
  </si>
  <si>
    <t>Невыясненные поступления, зачисляемые  в бюджеты  муниципальных районов</t>
  </si>
  <si>
    <t>Прочие неналоговые доходы  бюджетов  муниципальных районов</t>
  </si>
  <si>
    <t>Приложение 4</t>
  </si>
  <si>
    <t>Перечень главных администраторов доходов бюджета муниципального образования "Клетнянский муниципальный район"</t>
  </si>
  <si>
    <t>Код бюджетной классификации Российской Федерации</t>
  </si>
  <si>
    <t>Наименование администраторов доходов районного бюджета</t>
  </si>
  <si>
    <t>администратора доходов</t>
  </si>
  <si>
    <t>доходов районного бюджета</t>
  </si>
  <si>
    <t>Государственная пошлина за выдачу разрешения на установку рекламной конструкции</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</si>
  <si>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</si>
  <si>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</si>
  <si>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</si>
  <si>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</si>
  <si>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</si>
  <si>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</si>
  <si>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</si>
  <si>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</si>
  <si>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</si>
  <si>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</si>
  <si>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1 13 01995 05 0000 130</t>
  </si>
  <si>
    <t xml:space="preserve">Прочие доходы от оказания платных услуг (работ) получателями средств бюджетов муниципальных районов </t>
  </si>
  <si>
    <t>Прочие доходы  от  компенсации затрат  бюджетов  муниципальных районов</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</si>
  <si>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</si>
  <si>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</si>
  <si>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</si>
  <si>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</si>
  <si>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</si>
  <si>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</si>
  <si>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</si>
  <si>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</si>
  <si>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</si>
  <si>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</si>
  <si>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1 15 02050 05 0000 140</t>
  </si>
  <si>
    <t>1 16 18050 05 0000 140</t>
  </si>
  <si>
    <t>Денежные взыскания (штрафы) за нарушение бюджетного законодательства (в части бюджетов муниципальных районов)</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</si>
  <si>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</si>
  <si>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</si>
  <si>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</si>
  <si>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</si>
  <si>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</si>
  <si>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</si>
  <si>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</si>
  <si>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</si>
  <si>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</si>
  <si>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</si>
  <si>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2 02 01999 05 0000 151</t>
  </si>
  <si>
    <t>Прочие дотации бюджетам муниципальных районов</t>
  </si>
  <si>
    <t>2 02 02008 05 0000 151</t>
  </si>
  <si>
    <t>Субсидии бюджетам муниципальных районов  на обеспечение  жильем молодых семей</t>
  </si>
  <si>
    <t>2 02 02077 05 0000 151</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</si>
  <si>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</si>
  <si>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2 02 02078 05 0000 151</t>
  </si>
  <si>
    <t>Субсидии  бюджетам  муниципальных районов на  бюджетные инвестиции для  модернизации объектов коммунальной инфраструктуры</t>
  </si>
  <si>
    <t>2 02 02145 05 0000 151</t>
  </si>
  <si>
    <t>Субсидии бюджетам муниципальных районов на модернизацию региональных систем общего образования</t>
  </si>
  <si>
    <t>2 02 02999 05 0000 151</t>
  </si>
  <si>
    <t>Прочие субсидии бюджетам муниципальных районов</t>
  </si>
  <si>
    <t>2 02 03002 05 0000 151</t>
  </si>
  <si>
    <t>Субвенции  бюджетам  муниципальных районов на осуществление полномочий  по подготовке  проведения  статистических переписей</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</si>
  <si>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 опекой (попечительством), не имеющих закрепленного жилого помещения</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</si>
  <si>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</si>
  <si>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</si>
  <si>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2 02 04029 05 0000 151</t>
  </si>
  <si>
    <t xml:space="preserve">Межбюджетные трансферты, передаваемые бюджетам муниципальных районов на реализацию дополнительных мероприятий, направленных на снижение напряженности на рынке труда </t>
  </si>
  <si>
    <t>2 02 04999 05 0000 151</t>
  </si>
  <si>
    <t>Прочие межбюджетные трансферты, передаваемые бюджетам муниципальных районов</t>
  </si>
  <si>
    <t>2 08 05000 05 0000 180</t>
  </si>
  <si>
    <t>Перечисления из бюджетов муниципальных районов (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</si>
  <si>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</si>
  <si>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</si>
  <si>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</si>
  <si>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</si>
  <si>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Платежи, взимаемые  органами местного самоуправления   (организациями)   муниципальных районов  за выполнение определенных  функций</t>
  </si>
  <si>
    <t>Доходы от возмещения ущерба при возникновении иных  страховых случаев , когда выгодоприобретателями  выступают получатели средств бюджетов муниципальных районов</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</si>
  <si>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</si>
  <si>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Приложение 5</t>
  </si>
  <si>
    <t>Перечень главных администраторов источников финансирования дефицита бюджета муниципального образования "Клетнянский муниципальный район"</t>
  </si>
  <si>
    <t>Код бюджетной классификации Российской Федерации администратора</t>
  </si>
  <si>
    <t>Код бюджетной классификации Российской  Федерации источников внутреннего финансирования дефицита</t>
  </si>
  <si>
    <t xml:space="preserve">Наименование администраторов источников финансирования дефицита районного бюджета </t>
  </si>
  <si>
    <t>Прогнозируемые доходы бюджета муниципального образования "Клетнянский муниципальный район" на плановый период 2014 и 2015 годов</t>
  </si>
  <si>
    <t xml:space="preserve">                                                                                  Приложение 2</t>
  </si>
  <si>
    <t>Мероприятия в сфере кадрового обеспечения в отраслях социально-культурной сферы, улучшения жилищных условий специалистов бюджетных учреждений Клетнянского района</t>
  </si>
  <si>
    <t>883 00 00</t>
  </si>
  <si>
    <t>441</t>
  </si>
  <si>
    <t>Бюджетные инвестиции на приобретение объектов недвижимого имущества казенным учреждениям</t>
  </si>
  <si>
    <t/>
  </si>
  <si>
    <t>рублей</t>
  </si>
  <si>
    <t>ГП</t>
  </si>
  <si>
    <t>ППГП</t>
  </si>
  <si>
    <t>КВСР</t>
  </si>
  <si>
    <t>2013 год</t>
  </si>
  <si>
    <t>1</t>
  </si>
  <si>
    <t>2</t>
  </si>
  <si>
    <t>3</t>
  </si>
  <si>
    <t>4</t>
  </si>
  <si>
    <t>5</t>
  </si>
  <si>
    <t>6</t>
  </si>
  <si>
    <t>7</t>
  </si>
  <si>
    <t>8</t>
  </si>
  <si>
    <t>9</t>
  </si>
  <si>
    <t>Реализация полномочий Клетнянского муниципального района на 2013 - 2016 годы</t>
  </si>
  <si>
    <t>00</t>
  </si>
  <si>
    <t>Непрограмная часть</t>
  </si>
  <si>
    <t>70</t>
  </si>
  <si>
    <t>2014 год</t>
  </si>
  <si>
    <t>2015 год</t>
  </si>
  <si>
    <t>Развитие системы образования Клетнянского муниципального района на 2013-2015 годы"</t>
  </si>
  <si>
    <t>Субсидии юридическим лицам (кроме муниципальных учреждений) и физическим лицам - производителям товаров, работ, услуг</t>
  </si>
  <si>
    <t>810</t>
  </si>
  <si>
    <t>Реализация отдельных мероприятий в сфере развития животноводства Клетнянского района</t>
  </si>
  <si>
    <t>к решению районного Совета народных депутатов "О бюджете муниципального образования "Клетнянский муниципальный район" на 2012 год и на плановый период 2013 и 2014 годов"</t>
  </si>
  <si>
    <t>Таблица 1</t>
  </si>
  <si>
    <t>№ п/п</t>
  </si>
  <si>
    <t>Наименование муниципального образования</t>
  </si>
  <si>
    <t xml:space="preserve">Сумма, тыс.руб </t>
  </si>
  <si>
    <t>Клетнянское городское поселение</t>
  </si>
  <si>
    <t>1-Акуличское сельское поселение</t>
  </si>
  <si>
    <t>Лутенское сельское поселение</t>
  </si>
  <si>
    <t>Мирнинское сельское поселение</t>
  </si>
  <si>
    <t>Мужиновское сельское поселение</t>
  </si>
  <si>
    <t>Надвинское сельское поселение</t>
  </si>
  <si>
    <t>ИТОГО</t>
  </si>
  <si>
    <t xml:space="preserve">Распределение дотации на выравнивание бюджетной обеспеченности поселений  (за счет субвенции, полученной из областного бюджета) на 2013 год </t>
  </si>
  <si>
    <t>Приложение 13</t>
  </si>
  <si>
    <t>Сумма, рублей</t>
  </si>
  <si>
    <t>Таблица 2</t>
  </si>
  <si>
    <t>Распределение дотации на поддержку мер по обеспечению сбалансированности бюджетов поселений (за счет субвенции, полученной из областного бюджета) на 2013 год</t>
  </si>
  <si>
    <t xml:space="preserve">Сумма,рублей </t>
  </si>
  <si>
    <t>Таблица 3</t>
  </si>
  <si>
    <t>Распределение субвенции бюджетам поселений (за счет субвенции, полученной из областного бюджета) на оказание мер социальной поддержки по оплате жилья и коммунальных услуг отдельным категориям граждан, работающих  в сельской местности или поселках городского типа на территории Брянской области на 2013 год</t>
  </si>
  <si>
    <t xml:space="preserve">Сумма, рублей </t>
  </si>
  <si>
    <t>Таблица 4</t>
  </si>
  <si>
    <t>Распределение субвенции бюджетам поселений (за счет субвенции, полученной из федерального бюджета) на осуществление отдельных государственных полномочий по первичному воинскому учету на территориях, где отсутствуют военные комиссариаты на 2013 год</t>
  </si>
  <si>
    <t>Таблица 5</t>
  </si>
  <si>
    <t xml:space="preserve">Распределение субсидий бюджетам поселений (за счет субвенции, полученной из областного бюджета) на ремонт и содержание
автомобильных дорог общего пользования местного
значения поселений на 2013 год
</t>
  </si>
  <si>
    <t>Распределение дотации на выравнивание бюджетной обеспеченности поселений  (за счет субвенции, полученной из областного бюджета) на плановый период 2014 и 2015 годов</t>
  </si>
  <si>
    <t>Распределение дотации на поддержку мер по обеспечению сбалансированности бюджетов поселений (за счет субвенции, полученной из областного бюджета) на плановый период 2014 и 2015 годов</t>
  </si>
  <si>
    <t>Распределение субвенции бюджетам поселений (за счет субвенции, полученной из областного бюджета) на оказание мер социальной поддержки по оплате жилья и коммунальных услуг отдельным категориям граждан, работающих  в сельской местности или поселках городского типа на территории Брянской области на плановый период 2014 и 2015 годов</t>
  </si>
  <si>
    <t>Распределение субвенции бюджетам поселений (за счет субвенции, полученной из федерального бюджета) на осуществление отдельных государственных полномочий по первичному воинскому учету на территориях, где отсутствуют военные комиссариаты на плановый период 2014 и 2015 годов</t>
  </si>
  <si>
    <t xml:space="preserve">Распределение субсидий бюджетам поселений (за счет субвенции, полученной из областного бюджета) на ремонт и содержание
автомобильных дорог общего пользования местного
значения поселений на плановый период 2014 и 2015 годов
</t>
  </si>
  <si>
    <t>Пособия и компенсации гражданам и иные социальные выплаты, кроме публичных нормативных обязательств</t>
  </si>
  <si>
    <t xml:space="preserve">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t>
  </si>
  <si>
    <t xml:space="preserve">  Увеличение прочих остатков денежных средств  бюджетов муниципальных районов</t>
  </si>
  <si>
    <t xml:space="preserve">  Уменьшение прочих остатков денежных средств бюджетов муниципальных районов</t>
  </si>
  <si>
    <t>01 05 02 01 05 0000 510</t>
  </si>
  <si>
    <t>01 05 02 01 05 0000 610</t>
  </si>
  <si>
    <t>Приложение 6</t>
  </si>
  <si>
    <t>Приложение 7</t>
  </si>
  <si>
    <t>Распределение бюджетных ассигнований по разделам и подразделам, целевым статьям и видам расходов классификации расходов бюджета на плановый период 2014 и 2015 годов</t>
  </si>
  <si>
    <t>Приложение 8</t>
  </si>
  <si>
    <t>Приложение 9</t>
  </si>
  <si>
    <t>Ведомственная структура расходов бюджета муниципального образования "Клетнянский муниципальный район"на плановый период 2014 и 2015 годов</t>
  </si>
  <si>
    <t xml:space="preserve">Приложение 11
</t>
  </si>
  <si>
    <t>Аналитическое распределение расходов бюджета муниципального образования "Клетнянский муниципальный район" по муниципальным программам Клетнянского района на плановый период 2014 и 2015 годов</t>
  </si>
  <si>
    <t>Приложение 12</t>
  </si>
  <si>
    <t>Продолжение приложения 12</t>
  </si>
  <si>
    <t>884 00 00</t>
  </si>
  <si>
    <t xml:space="preserve">Управление муниципальными финансами
муниципального образования «Клетнянский муниципальный район на 2013 - 2015 годы»
</t>
  </si>
  <si>
    <t>531 03 02</t>
  </si>
  <si>
    <t>531 03 04</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</si>
  <si>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</si>
  <si>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(в рублях)</t>
  </si>
  <si>
    <t>1 08 07150 01 1000 110</t>
  </si>
  <si>
    <t>1 08 07150 01 4000 110</t>
  </si>
  <si>
    <t>Изменения</t>
  </si>
  <si>
    <t>Уточненный план на 2013 год</t>
  </si>
  <si>
    <t>Таблица 6</t>
  </si>
  <si>
    <t xml:space="preserve">Субвенция бюджету городского  поселения (за счет субвенции, полученной из областного бюджета)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уполномоченный составлять протоколы об административных правонарушениях на плановый период 2014 и 2015 годов
</t>
  </si>
  <si>
    <t>2 02 02000 00 0000 151</t>
  </si>
  <si>
    <t>Субсидии бюджетам субъектов Российской Федерации и муниципальных образований (межбюджетные субсидии)</t>
  </si>
  <si>
    <t>2 02 02999 00 0000 151</t>
  </si>
  <si>
    <t>Прочие субсидии</t>
  </si>
  <si>
    <t xml:space="preserve"> - субсидии на мероприятия по проведению оздоровительной кампании детей</t>
  </si>
  <si>
    <t>Мероприятия по проведению оздоровительной кампании детей</t>
  </si>
  <si>
    <t xml:space="preserve">07 </t>
  </si>
  <si>
    <t>432 00 00</t>
  </si>
  <si>
    <t>Оздоровление детей</t>
  </si>
  <si>
    <t>432 02 00</t>
  </si>
  <si>
    <t>2 02 02077 00 0000 151</t>
  </si>
  <si>
    <t>Субсидии бюджетам на бюджетные инвестиции в объекты капитального строительства государственной собственности (объекты капитального строительства собственности муниципальных образований)</t>
  </si>
  <si>
    <t xml:space="preserve"> Субсидии бюджетам муниципальных районов на  бюджетные инвестиции в объекты капитального строительства собственности муниципальных образований</t>
  </si>
  <si>
    <t xml:space="preserve"> - субсидии на реализацию ДЦП "Социальное развитие села" (2003-2013 годы)</t>
  </si>
  <si>
    <t>Жилищно-коммунальное хозяйство</t>
  </si>
  <si>
    <t>Коммунальное хозяйство</t>
  </si>
  <si>
    <t>Долгосрочная целевая программа "Социальное развитие села" (2003-2013 годы)</t>
  </si>
  <si>
    <t>Реализация приоритетных направлений долгосрочного социально-экономического развития Брянской области</t>
  </si>
  <si>
    <t>922 00 00</t>
  </si>
  <si>
    <t>922 04 00</t>
  </si>
  <si>
    <t>411</t>
  </si>
  <si>
    <t>Бюджетные инвестиции в объекты государственной собственности казенным учреждениям вне рамок государственного оборонного заказа</t>
  </si>
  <si>
    <t xml:space="preserve"> - субсидия на мероприятия по созданию дополнительных мест для детей дошкольного возраста</t>
  </si>
  <si>
    <t>Мероприятия по созданию дополнительных мест для детей дошкольного возраста</t>
  </si>
  <si>
    <t>849 00 00</t>
  </si>
  <si>
    <t xml:space="preserve"> - субсидия на мероприятия и развитие сети учреждений образования</t>
  </si>
  <si>
    <t>Мероприятия в области образования</t>
  </si>
  <si>
    <t>436 00 00</t>
  </si>
  <si>
    <t>436 70 00</t>
  </si>
  <si>
    <t>ДЦП "Инженерное обустройство населенных пунктов Брянской области" (2009-2015 годы)</t>
  </si>
  <si>
    <t>Подпрограмма "Перевод отопления учреждений и организаций социально-культурной сферы населенных пунктов Брянской области на природный газ"(2009-2015 годы)</t>
  </si>
  <si>
    <t xml:space="preserve"> - субсидии на реализацию ДЦП "Инженерное обустройство населенных пунктов Брянской области"(2009-2015 годы). Подпрограмма "Перевод отопления учреждений и организаций социально-культурной сферы населенных пунктов Брянской области на природный газ"(2009-2015 годы)</t>
  </si>
  <si>
    <t>922 03 00</t>
  </si>
  <si>
    <t>922 03 02</t>
  </si>
  <si>
    <t>1 05 01040 02 0000 110</t>
  </si>
  <si>
    <t>1 05 01041 02 0000 110</t>
  </si>
  <si>
    <t>1 05 04000 02 0000 110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</si>
  <si>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</si>
  <si>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районов</t>
  </si>
  <si>
    <t>1 05 04020 02 0000 110</t>
  </si>
  <si>
    <t>Расходы на выплату персоналу казенных учреждений</t>
  </si>
  <si>
    <t>110</t>
  </si>
  <si>
    <t>517 05 05</t>
  </si>
  <si>
    <t>517 05 00</t>
  </si>
  <si>
    <t>Дотации</t>
  </si>
  <si>
    <t xml:space="preserve">Поддержка мер по обеспечению сбалансированности  бюджетов поселений из бюджета муниципального образования "Клетнянский муниципальный  район"
</t>
  </si>
  <si>
    <t xml:space="preserve">Дотации бюджетам поселений на поддержку мер по обеспечению сбалансированности  бюджетов поселений из бюджета муниципального образования "Клетнянский муниципальный  район"
</t>
  </si>
  <si>
    <t>517 00 00</t>
  </si>
  <si>
    <t>Целевые программы муниципальных образований</t>
  </si>
  <si>
    <t>795 00 00</t>
  </si>
  <si>
    <t>795 10 00</t>
  </si>
  <si>
    <t>Районная целевая программа "Поддержка малого и среднего предпринимательства в Клетнянском районе на 2011-2013 годы"</t>
  </si>
  <si>
    <t>Подпрограмма "Выполнение функций администрации Клетнянского района" (2013 - 2015 годы)</t>
  </si>
  <si>
    <t>Обеспечение условий по повышению качества жизни молодых семей Клетнянского района</t>
  </si>
  <si>
    <t xml:space="preserve">Субвенция бюджету городского  поселения (за счет субвенции, полученной из областного бюджета)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уполномоченный составлять протоколы об административных правонарушениях на 2013 год
</t>
  </si>
  <si>
    <t>Источники внутреннего финансирования дефицита бюджета муниципального образования "Клетнянский муниципальный район" на 2012 год</t>
  </si>
  <si>
    <t>КБК</t>
  </si>
  <si>
    <t>НАИМЕНОВАНИЕ</t>
  </si>
  <si>
    <t>853 01 05 00 00 00 0000 000</t>
  </si>
  <si>
    <t>Изменение остатков средств на счетах по учету средств бюджета</t>
  </si>
  <si>
    <t>853 01 05 00 00 00 0000 500</t>
  </si>
  <si>
    <t>Увеличение остатков средств бюджетов</t>
  </si>
  <si>
    <t>853 01 05 02 00 00 0000 500</t>
  </si>
  <si>
    <t>Увеличение прочих остатков средств бюджетов</t>
  </si>
  <si>
    <t>853 01 05 02 01 00 0000 510</t>
  </si>
  <si>
    <t xml:space="preserve">Увеличение прочих остатков денежных средств бюджетов </t>
  </si>
  <si>
    <t>853 01 05 02 01 05 0000 510</t>
  </si>
  <si>
    <t>Увеличение прочих остатков денежных средств бюджетов муниципальных районов</t>
  </si>
  <si>
    <t>853 01 05 00 00 00 0000 600</t>
  </si>
  <si>
    <t>Уменьшение остатков средств бюджетов</t>
  </si>
  <si>
    <t>853 01 05 02 00 00 0000 600</t>
  </si>
  <si>
    <t>Уменьшение прочих остатков средств бюджетов</t>
  </si>
  <si>
    <t>853 01 05 02 01 00 0000 610</t>
  </si>
  <si>
    <t>Уменьшение прочих остатков денежных средств бюджетов</t>
  </si>
  <si>
    <t>853 01 05 02 01 05 0000 610</t>
  </si>
  <si>
    <t>Уменьшение прочих остатков денежных средств бюджетов муниципальных районов</t>
  </si>
  <si>
    <t>Итого источников внутреннего финансирования дефицита</t>
  </si>
  <si>
    <t>Утверждено на 2013од</t>
  </si>
  <si>
    <t>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</si>
  <si>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r>
      <t>Обеспечение деятельности М</t>
    </r>
    <r>
      <rPr>
        <sz val="10"/>
        <color indexed="10"/>
        <rFont val="Arial"/>
        <family val="2"/>
        <charset val="204"/>
      </rPr>
      <t>Б</t>
    </r>
    <r>
      <rPr>
        <sz val="10"/>
        <color indexed="8"/>
        <rFont val="Arial"/>
        <family val="2"/>
        <charset val="204"/>
      </rPr>
      <t xml:space="preserve">ОУ дополнительного образования детей </t>
    </r>
    <r>
      <rPr>
        <sz val="10"/>
        <color rgb="FFFF0000"/>
        <rFont val="Arial"/>
        <family val="2"/>
        <charset val="204"/>
      </rPr>
      <t>"Клетнянская детская школа искусств"</t>
    </r>
  </si>
  <si>
    <t>Модернизация и развитие сети учреждений образования</t>
  </si>
  <si>
    <t>Муниципальная поддержка малого и среднего предпринимательства в Клетнянском районе 2013-2015 годы</t>
  </si>
  <si>
    <t>Долгосрочная целевая программа "Инженерное обустройство населенных пунктов Брянской области" (2009-2015 годы)</t>
  </si>
  <si>
    <t>Уточненный план на 01.03.13.</t>
  </si>
  <si>
    <t>Изменения февр.№6.1.</t>
  </si>
  <si>
    <t>Изменения февр.№8.1.</t>
  </si>
  <si>
    <t>На 01.03.13.</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</si>
  <si>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</si>
  <si>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2 02 03119 00 0000 151</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</si>
  <si>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</si>
  <si>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2 02 03119 05 0000 151</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</si>
  <si>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</si>
  <si>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505 21 04</t>
  </si>
  <si>
    <t xml:space="preserve">505 21 04 </t>
  </si>
  <si>
    <t xml:space="preserve"> 1 16 03010 01 0000 140 с учетом изменений</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</si>
  <si>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128,129, 129.1, статьями 129.4, 132, 133,134, 135, 135.1 и 135.2 Налогового кодекса  Российской  Федерации, а также штрафы, взыскание которых осуществляется на основании ранее действовавшей статьи 117 Налового кодекса Российской Федерации</t>
  </si>
  <si>
    <t>Изменения март №6.2.</t>
  </si>
  <si>
    <t>Изменения март №8.2.</t>
  </si>
  <si>
    <t>Изменения февраль</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</si>
  <si>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 охранении водных биологических ресурсов, земельного законодательства, лесного законодательства, водного законодательства</t>
  </si>
  <si>
    <r>
      <t xml:space="preserve">1 16 25000 00 0000 140 </t>
    </r>
    <r>
      <rPr>
        <sz val="10"/>
        <color rgb="FFFF0000"/>
        <rFont val="Arial"/>
        <family val="2"/>
        <charset val="204"/>
      </rPr>
      <t>с изм.</t>
    </r>
  </si>
  <si>
    <t xml:space="preserve">Приложение 10
</t>
  </si>
  <si>
    <t>Приложение 14</t>
  </si>
  <si>
    <t>Уточненный план на 01.04.13.</t>
  </si>
  <si>
    <t>Изменения апр. №6.3.</t>
  </si>
  <si>
    <t>Уточненный план на 01.05.13.</t>
  </si>
  <si>
    <t>Бюджетные инвестиции в объекты государственной собственности  казенным учреждениям вне рамок государственного оборонного заказа</t>
  </si>
  <si>
    <t>Общеэкономические вопросы</t>
  </si>
  <si>
    <t>Реализация государственной политики занятости населения</t>
  </si>
  <si>
    <t>510 00 00</t>
  </si>
  <si>
    <t>Осуществление государственных полномочий в области содействия занятости населения, включая расходы по осуществлению этих полномочий</t>
  </si>
  <si>
    <t>510 10 00</t>
  </si>
  <si>
    <t>Жилищное хозяйство</t>
  </si>
  <si>
    <t>Долгосрочная целевая программа "Жилище" (2011-2015 годы)</t>
  </si>
  <si>
    <t>922 01 00</t>
  </si>
  <si>
    <t>Подпрограмма "Развитие малоэтажного строительства на территории Брянской области" (2011-2015 годы)</t>
  </si>
  <si>
    <t>922 01 04</t>
  </si>
  <si>
    <t>Софинансирование мероприятий в области жилищного строительства</t>
  </si>
  <si>
    <t>350 09 00</t>
  </si>
  <si>
    <t>Федеральная целевая программа</t>
  </si>
  <si>
    <t>100 00 00</t>
  </si>
  <si>
    <t>Федеральная целевая программа "Социальное развитие села до 2013 года"</t>
  </si>
  <si>
    <t>100 11 00</t>
  </si>
  <si>
    <t>Реализация мероприятий Федеральной целевой программы "Социальное развитие села до 2013 года"</t>
  </si>
  <si>
    <t>100 11 99</t>
  </si>
  <si>
    <t>Субсидия на повышение оплаты труда работникам дошкольного образования за счет средств областного бюджета</t>
  </si>
  <si>
    <t>420 99 30</t>
  </si>
  <si>
    <t>Модернизация региональных систем дошкольного образования</t>
  </si>
  <si>
    <t>436 27 00</t>
  </si>
  <si>
    <t>Субсидия на повышение оплаты труда работникам общеобразовательных школ за счет средств областного бюджета</t>
  </si>
  <si>
    <t>421 99 90</t>
  </si>
  <si>
    <t>Субсидия на повышение оплаты труда работникам дополнительного образования за счет средств областного бюджета</t>
  </si>
  <si>
    <t>423 99 40</t>
  </si>
  <si>
    <t>Модернизация региональных систем общего образования</t>
  </si>
  <si>
    <t>436 21 00</t>
  </si>
  <si>
    <t>Предоставление дополнительных мер государственной поддержки обучающихся</t>
  </si>
  <si>
    <t>436 43 00</t>
  </si>
  <si>
    <t xml:space="preserve">Софинансирование расходов на мероприятия в области образования </t>
  </si>
  <si>
    <t>436 91 00</t>
  </si>
  <si>
    <t>Софинансирование расходов направленных на реализацию дополнительных мер государственной поддержки обучающихся</t>
  </si>
  <si>
    <t>436 91 01</t>
  </si>
  <si>
    <t>Софинансирование расходов направленных на обеспечение обучающихся 1-2 классов муниципальных общеобразовательных учреждений молоком и кисломолочными продуктами</t>
  </si>
  <si>
    <t>436 91 02</t>
  </si>
  <si>
    <t>Софинансирование расходов направленных на проведение мероприятий по модернизации системы общего образования</t>
  </si>
  <si>
    <t>436 91 03</t>
  </si>
  <si>
    <t>Изменения апр. №8.3.</t>
  </si>
  <si>
    <r>
      <t xml:space="preserve">Обеспечение деятельности </t>
    </r>
    <r>
      <rPr>
        <sz val="9"/>
        <color indexed="10"/>
        <rFont val="Arial"/>
        <family val="2"/>
        <charset val="204"/>
      </rPr>
      <t xml:space="preserve">МБДОУ детский сад </t>
    </r>
    <r>
      <rPr>
        <sz val="9"/>
        <rFont val="Arial"/>
        <family val="2"/>
        <charset val="204"/>
      </rPr>
      <t xml:space="preserve">"Журавлик" </t>
    </r>
  </si>
  <si>
    <r>
      <t xml:space="preserve">Обеспечение деятельности </t>
    </r>
    <r>
      <rPr>
        <sz val="9"/>
        <color indexed="10"/>
        <rFont val="Arial"/>
        <family val="2"/>
        <charset val="204"/>
      </rPr>
      <t xml:space="preserve">МБДОУ детский сад </t>
    </r>
    <r>
      <rPr>
        <sz val="9"/>
        <rFont val="Arial"/>
        <family val="2"/>
        <charset val="204"/>
      </rPr>
      <t xml:space="preserve">"Радуга" </t>
    </r>
  </si>
  <si>
    <r>
      <t>Обеспечение деятельности МБОУ СОШ</t>
    </r>
    <r>
      <rPr>
        <sz val="9"/>
        <color indexed="10"/>
        <rFont val="Arial"/>
        <family val="2"/>
        <charset val="204"/>
      </rPr>
      <t xml:space="preserve"> №1 п.Клетня</t>
    </r>
  </si>
  <si>
    <r>
      <t>Обеспечение деятельности МБОУ СОШ</t>
    </r>
    <r>
      <rPr>
        <sz val="9"/>
        <color indexed="10"/>
        <rFont val="Arial"/>
        <family val="2"/>
        <charset val="204"/>
      </rPr>
      <t xml:space="preserve"> №2 п.Клетня</t>
    </r>
  </si>
  <si>
    <r>
      <t xml:space="preserve">Обеспечение деятельности МБОУ СОШ с. </t>
    </r>
    <r>
      <rPr>
        <sz val="9"/>
        <color indexed="10"/>
        <rFont val="Arial"/>
        <family val="2"/>
        <charset val="204"/>
      </rPr>
      <t>Лутна</t>
    </r>
  </si>
  <si>
    <r>
      <t xml:space="preserve">Обеспечение деятельности </t>
    </r>
    <r>
      <rPr>
        <sz val="9"/>
        <color indexed="10"/>
        <rFont val="Arial"/>
        <family val="2"/>
        <charset val="204"/>
      </rPr>
      <t>МБОУ СОШ п.Мирный</t>
    </r>
  </si>
  <si>
    <r>
      <t xml:space="preserve">Обеспечение деятельности МБОУ СОШ </t>
    </r>
    <r>
      <rPr>
        <sz val="9"/>
        <color indexed="10"/>
        <rFont val="Arial"/>
        <family val="2"/>
        <charset val="204"/>
      </rPr>
      <t>№3 п.Клетня</t>
    </r>
  </si>
  <si>
    <r>
      <t xml:space="preserve">Обеспечение деятельности МБОУ </t>
    </r>
    <r>
      <rPr>
        <sz val="9"/>
        <color indexed="10"/>
        <rFont val="Arial"/>
        <family val="2"/>
        <charset val="204"/>
      </rPr>
      <t>СОШ с.Мужиново</t>
    </r>
  </si>
  <si>
    <r>
      <t xml:space="preserve">Обеспечение деятельности МБОУ </t>
    </r>
    <r>
      <rPr>
        <sz val="9"/>
        <color indexed="10"/>
        <rFont val="Arial"/>
        <family val="2"/>
        <charset val="204"/>
      </rPr>
      <t>СОШ с.Акуличи</t>
    </r>
  </si>
  <si>
    <r>
      <t xml:space="preserve">Обеспечение деятельности МБОУ </t>
    </r>
    <r>
      <rPr>
        <sz val="9"/>
        <color indexed="10"/>
        <rFont val="Arial"/>
        <family val="2"/>
        <charset val="204"/>
      </rPr>
      <t>СОШ д.Болотня</t>
    </r>
  </si>
  <si>
    <r>
      <t xml:space="preserve">Обеспечение деятельности МБОУ дополнительного образования детей </t>
    </r>
    <r>
      <rPr>
        <sz val="9"/>
        <color indexed="10"/>
        <rFont val="Arial"/>
        <family val="2"/>
        <charset val="204"/>
      </rPr>
      <t xml:space="preserve">Детско-юношеская спортивная школа </t>
    </r>
  </si>
  <si>
    <r>
      <t>Обеспечение деятельности МОУ дополнительного образования детей</t>
    </r>
    <r>
      <rPr>
        <sz val="9"/>
        <color indexed="10"/>
        <rFont val="Arial"/>
        <family val="2"/>
        <charset val="204"/>
      </rPr>
      <t xml:space="preserve"> Центр детского творчества</t>
    </r>
  </si>
  <si>
    <r>
      <t>Обеспечение деятельности М</t>
    </r>
    <r>
      <rPr>
        <sz val="9"/>
        <color indexed="10"/>
        <rFont val="Arial"/>
        <family val="2"/>
        <charset val="204"/>
      </rPr>
      <t>Б</t>
    </r>
    <r>
      <rPr>
        <sz val="9"/>
        <color indexed="8"/>
        <rFont val="Arial"/>
        <family val="2"/>
        <charset val="204"/>
      </rPr>
      <t>ОУ дополнительного образования детей "Клетнянская детская школа искусств"</t>
    </r>
  </si>
  <si>
    <t xml:space="preserve">Распределение бюджетных ассигнований на 2013 год по разделам и подразделам, целевым статьям и видам расходов классификации расходов бюджета на 2013 год </t>
  </si>
  <si>
    <t xml:space="preserve">Ведомственная структура расходов бюджета бюджета муниципального образования "Клетнянский муниципальный район" на 2013 год </t>
  </si>
  <si>
    <t>Изменения март №10.1.</t>
  </si>
  <si>
    <t>Изменения апр.№10.2.</t>
  </si>
  <si>
    <t>Аналитическое распределение расходов бюджета муниципального образования "Клетнянский муниципальный район" по муниципальным программам Клетнянского района на 2013 год</t>
  </si>
  <si>
    <t>февраль №1.1.</t>
  </si>
  <si>
    <t>март (изм.по тексту)</t>
  </si>
  <si>
    <t>май №1.2.</t>
  </si>
  <si>
    <t xml:space="preserve"> - субсидии на реализацию ФЦП "Социальное развитие села до 2013 года" </t>
  </si>
  <si>
    <t xml:space="preserve"> - субсидия на мероприятия по модернизации региональной системы дошкольного образования в субъекте Российской Федерации</t>
  </si>
  <si>
    <t xml:space="preserve"> - субсидии на реализацию ДЦП "Жилище" (2011-2015 годы) Подпрограмма "Развитие малоэтажного строительства на территории Брянской области" (2011-2015 годы)</t>
  </si>
  <si>
    <t>2 02 02145 00 0000 151</t>
  </si>
  <si>
    <t>Субсидии бюджетам на модернизацию региональных систем общего образования</t>
  </si>
  <si>
    <t xml:space="preserve"> - субсидии на мероприятия по созданию дополнительных мест для детей дошкольного возраста</t>
  </si>
  <si>
    <t xml:space="preserve"> - субсидии на осуществление государственных полномочий в области занятости населения, включая расходы по осуществлению этих полномочий</t>
  </si>
  <si>
    <t>2 02 04999 00 0000 151</t>
  </si>
  <si>
    <t>Прочие межбюджетные трансферты, передаваемые бюджетам</t>
  </si>
  <si>
    <t>Утверждено</t>
  </si>
  <si>
    <t>Изменения май №6.4</t>
  </si>
  <si>
    <t>Изменения май №8.4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</si>
</sst>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0"/>
    <numFmt numFmtId="166" formatCode="0.000"/>
    <numFmt numFmtId="167" formatCode="#,##0.00_ ;[Red]\-#,##0.00\ "/>
    <numFmt numFmtId="168" formatCode="#,##0_ ;[Red]\-#,##0\ "/>
    <numFmt numFmtId="169" formatCode="#,##0.0_ ;[Red]\-#,##0.0\ "/>
  </numFmts>
  <fonts count="48" x14ac:knownFonts="1">
    <font>
      <sz val="11"/>
      <color theme="1"/>
      <name val="Calibri"/>
      <family val="2"/>
      <scheme val="minor"/>
    </font>
    <font>
      <sz val="10"/>
      <name val="Arial"/>
      <family val="2"/>
      <charset val="204"/>
    </font>
    <font>
      <sz val="8"/>
      <name val="Arial"/>
      <family val="2"/>
      <charset val="204"/>
    </font>
    <font>
      <b/>
      <sz val="10"/>
      <name val="Arial"/>
      <family val="2"/>
      <charset val="204"/>
    </font>
    <font>
      <b/>
      <u/>
      <sz val="10"/>
      <name val="Arial"/>
      <family val="2"/>
      <charset val="204"/>
    </font>
    <font>
      <sz val="10"/>
      <name val="Arial Cyr"/>
      <charset val="204"/>
    </font>
    <font>
      <sz val="10"/>
      <color rgb="FFFF0000"/>
      <name val="Arial"/>
      <family val="2"/>
      <charset val="204"/>
    </font>
    <font>
      <sz val="10"/>
      <color indexed="10"/>
      <name val="Arial"/>
      <family val="2"/>
      <charset val="204"/>
    </font>
    <font>
      <sz val="10"/>
      <color theme="1"/>
      <name val="Arial"/>
      <family val="2"/>
      <charset val="204"/>
    </font>
    <font>
      <sz val="10"/>
      <color indexed="8"/>
      <name val="Arial"/>
      <family val="2"/>
      <charset val="204"/>
    </font>
    <font>
      <b/>
      <i/>
      <sz val="10"/>
      <name val="Arial"/>
      <family val="2"/>
      <charset val="204"/>
    </font>
    <font>
      <sz val="11"/>
      <color theme="1"/>
      <name val="Calibri"/>
      <family val="2"/>
      <scheme val="minor"/>
    </font>
    <font>
      <b/>
      <sz val="18"/>
      <color theme="3"/>
      <name val="Cambria"/>
      <family val="2"/>
      <charset val="204"/>
      <scheme val="major"/>
    </font>
    <font>
      <b/>
      <sz val="11"/>
      <color theme="3"/>
      <name val="Calibri"/>
      <family val="2"/>
      <charset val="204"/>
      <scheme val="minor"/>
    </font>
    <font>
      <b/>
      <sz val="10"/>
      <color theme="1"/>
      <name val="Arial"/>
      <family val="2"/>
      <charset val="204"/>
    </font>
    <font>
      <i/>
      <sz val="8"/>
      <name val="Arial"/>
      <family val="2"/>
      <charset val="204"/>
    </font>
    <font>
      <b/>
      <sz val="11"/>
      <name val="Arial"/>
      <family val="2"/>
      <charset val="204"/>
    </font>
    <font>
      <sz val="10"/>
      <color rgb="FF000000"/>
      <name val="Arial"/>
      <family val="2"/>
      <charset val="204"/>
    </font>
    <font>
      <b/>
      <sz val="10"/>
      <color rgb="FF000000"/>
      <name val="Arial"/>
      <family val="2"/>
      <charset val="204"/>
    </font>
    <font>
      <sz val="10"/>
      <color theme="1"/>
      <name val="Calibri"/>
      <family val="2"/>
      <scheme val="minor"/>
    </font>
    <font>
      <b/>
      <sz val="8"/>
      <name val="Arial"/>
      <family val="2"/>
      <charset val="204"/>
    </font>
    <font>
      <sz val="10"/>
      <name val="Times New Roman Cyr"/>
      <charset val="204"/>
    </font>
    <font>
      <u/>
      <sz val="10"/>
      <name val="Arial"/>
      <family val="2"/>
      <charset val="204"/>
    </font>
    <font>
      <b/>
      <sz val="12"/>
      <name val="Arial"/>
      <family val="2"/>
      <charset val="204"/>
    </font>
    <font>
      <sz val="12"/>
      <name val="Arial"/>
      <family val="2"/>
      <charset val="204"/>
    </font>
    <font>
      <b/>
      <sz val="12"/>
      <color indexed="59"/>
      <name val="Arial"/>
      <family val="2"/>
      <charset val="204"/>
    </font>
    <font>
      <b/>
      <u/>
      <sz val="12"/>
      <name val="Arial"/>
      <family val="2"/>
      <charset val="204"/>
    </font>
    <font>
      <sz val="12"/>
      <color theme="1"/>
      <name val="Arial"/>
      <family val="2"/>
      <charset val="204"/>
    </font>
    <font>
      <sz val="8"/>
      <name val="Arial Cyr"/>
      <charset val="204"/>
    </font>
    <font>
      <sz val="9"/>
      <name val="Arial Cyr"/>
      <charset val="204"/>
    </font>
    <font>
      <sz val="11"/>
      <color theme="0"/>
      <name val="Calibri"/>
      <family val="2"/>
      <scheme val="minor"/>
    </font>
    <font>
      <sz val="11"/>
      <name val="Calibri"/>
      <family val="2"/>
      <scheme val="minor"/>
    </font>
    <font>
      <i/>
      <sz val="8"/>
      <color rgb="FF000000"/>
      <name val="Arial"/>
      <family val="2"/>
      <charset val="204"/>
    </font>
    <font>
      <sz val="10"/>
      <color indexed="12"/>
      <name val="Arial"/>
      <family val="2"/>
      <charset val="204"/>
    </font>
    <font>
      <sz val="8"/>
      <color rgb="FF000000"/>
      <name val="Arial"/>
      <family val="2"/>
      <charset val="204"/>
    </font>
    <font>
      <sz val="8"/>
      <color theme="1"/>
      <name val="Arial"/>
      <family val="2"/>
      <charset val="204"/>
    </font>
    <font>
      <sz val="10"/>
      <color rgb="FF0000FF"/>
      <name val="Arial"/>
      <family val="2"/>
      <charset val="204"/>
    </font>
    <font>
      <sz val="9"/>
      <name val="Arial"/>
      <family val="2"/>
      <charset val="204"/>
    </font>
    <font>
      <b/>
      <u/>
      <sz val="9"/>
      <name val="Arial"/>
      <family val="2"/>
      <charset val="204"/>
    </font>
    <font>
      <b/>
      <sz val="9"/>
      <name val="Arial"/>
      <family val="2"/>
      <charset val="204"/>
    </font>
    <font>
      <sz val="9"/>
      <color rgb="FFFF0000"/>
      <name val="Arial"/>
      <family val="2"/>
      <charset val="204"/>
    </font>
    <font>
      <sz val="9"/>
      <color rgb="FF000000"/>
      <name val="Arial"/>
      <family val="2"/>
      <charset val="204"/>
    </font>
    <font>
      <sz val="9"/>
      <color theme="1"/>
      <name val="Calibri"/>
      <family val="2"/>
      <scheme val="minor"/>
    </font>
    <font>
      <sz val="9"/>
      <color theme="1"/>
      <name val="Arial"/>
      <family val="2"/>
      <charset val="204"/>
    </font>
    <font>
      <sz val="9"/>
      <color rgb="FF0000FF"/>
      <name val="Arial"/>
      <family val="2"/>
      <charset val="204"/>
    </font>
    <font>
      <b/>
      <i/>
      <sz val="9"/>
      <name val="Arial"/>
      <family val="2"/>
      <charset val="204"/>
    </font>
    <font>
      <sz val="9"/>
      <color indexed="10"/>
      <name val="Arial"/>
      <family val="2"/>
      <charset val="204"/>
    </font>
    <font>
      <sz val="9"/>
      <color indexed="8"/>
      <name val="Arial"/>
      <family val="2"/>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style="thin">
        <color rgb="FF000000"/>
      </right>
      <top/>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21" fillId="0" borderId="0"/>
  </cellStyleXfs>
  <cellXfs count="549">
    <xf numFmtId="0" fontId="0" fillId="0" borderId="0" xfId="0"/>
    <xf numFmtId="0" fontId="1" fillId="0" borderId="0" xfId="0" applyFont="1" applyFill="1" applyAlignment="1">
      <alignment vertical="top"/>
    </xf>
    <xf numFmtId="0" fontId="1" fillId="0" borderId="0" xfId="0" applyFont="1" applyFill="1" applyAlignment="1">
      <alignment vertical="top" wrapText="1"/>
    </xf>
    <xf numFmtId="0" fontId="1" fillId="0" borderId="1" xfId="0" applyFont="1" applyFill="1" applyBorder="1" applyAlignment="1">
      <alignment vertical="top"/>
    </xf>
    <xf numFmtId="0" fontId="1" fillId="0" borderId="1" xfId="0" applyFont="1" applyFill="1" applyBorder="1" applyAlignment="1">
      <alignment horizontal="center" vertical="top"/>
    </xf>
    <xf numFmtId="49" fontId="2" fillId="0" borderId="2" xfId="0" applyNumberFormat="1" applyFont="1" applyFill="1" applyBorder="1" applyAlignment="1">
      <alignment horizontal="center" vertical="top"/>
    </xf>
    <xf numFmtId="0" fontId="2" fillId="0" borderId="0" xfId="0" applyFont="1" applyFill="1" applyAlignment="1">
      <alignment vertical="top"/>
    </xf>
    <xf numFmtId="49" fontId="4" fillId="0" borderId="2" xfId="0" applyNumberFormat="1" applyFont="1" applyFill="1" applyBorder="1" applyAlignment="1">
      <alignment horizontal="center" vertical="top"/>
    </xf>
    <xf numFmtId="4" fontId="4" fillId="0" borderId="2" xfId="0" applyNumberFormat="1" applyFont="1" applyFill="1" applyBorder="1" applyAlignment="1">
      <alignment vertical="top"/>
    </xf>
    <xf numFmtId="164" fontId="4" fillId="0" borderId="2" xfId="0" applyNumberFormat="1" applyFont="1" applyFill="1" applyBorder="1" applyAlignment="1">
      <alignment vertical="top"/>
    </xf>
    <xf numFmtId="0" fontId="4" fillId="0" borderId="0" xfId="0" applyFont="1" applyFill="1" applyAlignment="1">
      <alignment vertical="top"/>
    </xf>
    <xf numFmtId="49" fontId="3" fillId="0" borderId="2" xfId="0" applyNumberFormat="1" applyFont="1" applyFill="1" applyBorder="1" applyAlignment="1">
      <alignment horizontal="center" vertical="top"/>
    </xf>
    <xf numFmtId="4" fontId="3" fillId="0" borderId="2" xfId="0" applyNumberFormat="1" applyFont="1" applyFill="1" applyBorder="1" applyAlignment="1">
      <alignment vertical="top"/>
    </xf>
    <xf numFmtId="0" fontId="3" fillId="0" borderId="0" xfId="0" applyFont="1" applyFill="1" applyAlignment="1">
      <alignment vertical="top"/>
    </xf>
    <xf numFmtId="49" fontId="1" fillId="0" borderId="2" xfId="0" applyNumberFormat="1" applyFont="1" applyFill="1" applyBorder="1" applyAlignment="1">
      <alignment horizontal="center" vertical="top"/>
    </xf>
    <xf numFmtId="4" fontId="1" fillId="0" borderId="2" xfId="0" applyNumberFormat="1" applyFont="1" applyFill="1" applyBorder="1" applyAlignment="1">
      <alignment vertical="top"/>
    </xf>
    <xf numFmtId="0" fontId="1" fillId="0" borderId="2" xfId="0" applyFont="1" applyFill="1" applyBorder="1" applyAlignment="1">
      <alignment vertical="top"/>
    </xf>
    <xf numFmtId="49" fontId="1" fillId="2" borderId="2" xfId="0" applyNumberFormat="1" applyFont="1" applyFill="1" applyBorder="1" applyAlignment="1">
      <alignment horizontal="center" vertical="top"/>
    </xf>
    <xf numFmtId="0" fontId="5" fillId="0" borderId="0" xfId="0" applyFont="1" applyFill="1" applyAlignment="1">
      <alignment vertical="top"/>
    </xf>
    <xf numFmtId="49" fontId="1" fillId="0" borderId="2" xfId="0" applyNumberFormat="1"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4" fontId="1" fillId="0" borderId="2" xfId="0" applyNumberFormat="1" applyFont="1" applyFill="1" applyBorder="1" applyAlignment="1">
      <alignment vertical="top" wrapText="1"/>
    </xf>
    <xf numFmtId="0" fontId="1" fillId="0" borderId="2" xfId="0" applyFont="1" applyBorder="1" applyAlignment="1">
      <alignment horizontal="center" vertical="top" wrapText="1"/>
    </xf>
    <xf numFmtId="0" fontId="3" fillId="0" borderId="0" xfId="0" applyFont="1" applyFill="1" applyBorder="1" applyAlignment="1">
      <alignment vertical="top"/>
    </xf>
    <xf numFmtId="0" fontId="1" fillId="0" borderId="0" xfId="0" applyFont="1" applyFill="1" applyBorder="1" applyAlignment="1">
      <alignment vertical="top"/>
    </xf>
    <xf numFmtId="4" fontId="1" fillId="0" borderId="2" xfId="0" applyNumberFormat="1" applyFont="1" applyFill="1" applyBorder="1" applyAlignment="1">
      <alignment horizontal="right" vertical="top"/>
    </xf>
    <xf numFmtId="0" fontId="6" fillId="0" borderId="2" xfId="0" applyFont="1" applyFill="1" applyBorder="1" applyAlignment="1">
      <alignment horizontal="left" vertical="top" wrapText="1"/>
    </xf>
    <xf numFmtId="0" fontId="6" fillId="0" borderId="2" xfId="0" applyFont="1" applyFill="1" applyBorder="1" applyAlignment="1">
      <alignment vertical="top"/>
    </xf>
    <xf numFmtId="4" fontId="3" fillId="0" borderId="2" xfId="0" applyNumberFormat="1" applyFont="1" applyFill="1" applyBorder="1" applyAlignment="1">
      <alignment horizontal="right" vertical="top"/>
    </xf>
    <xf numFmtId="0" fontId="10" fillId="0" borderId="0" xfId="0" applyFont="1" applyFill="1" applyAlignment="1">
      <alignment vertical="top"/>
    </xf>
    <xf numFmtId="49" fontId="4" fillId="0" borderId="2" xfId="0" applyNumberFormat="1" applyFont="1" applyFill="1" applyBorder="1" applyAlignment="1">
      <alignment horizontal="center" vertical="top" wrapText="1"/>
    </xf>
    <xf numFmtId="4" fontId="4" fillId="0" borderId="2" xfId="0" applyNumberFormat="1" applyFont="1" applyFill="1" applyBorder="1" applyAlignment="1">
      <alignment vertical="top" wrapText="1"/>
    </xf>
    <xf numFmtId="49" fontId="3" fillId="0" borderId="2" xfId="0" applyNumberFormat="1" applyFont="1" applyFill="1" applyBorder="1" applyAlignment="1">
      <alignment horizontal="center" vertical="top" wrapText="1"/>
    </xf>
    <xf numFmtId="49" fontId="3" fillId="0" borderId="2" xfId="0" applyNumberFormat="1" applyFont="1" applyFill="1" applyBorder="1" applyAlignment="1">
      <alignment horizontal="left" vertical="top" wrapText="1"/>
    </xf>
    <xf numFmtId="4" fontId="3" fillId="0" borderId="2" xfId="0" applyNumberFormat="1" applyFont="1" applyFill="1" applyBorder="1" applyAlignment="1">
      <alignment horizontal="right" vertical="top" wrapText="1"/>
    </xf>
    <xf numFmtId="49" fontId="3" fillId="0" borderId="2" xfId="0" applyNumberFormat="1" applyFont="1" applyFill="1" applyBorder="1" applyAlignment="1">
      <alignment horizontal="left" vertical="top"/>
    </xf>
    <xf numFmtId="4" fontId="3" fillId="0" borderId="2" xfId="0" applyNumberFormat="1" applyFont="1" applyFill="1" applyBorder="1" applyAlignment="1">
      <alignment horizontal="left" vertical="top"/>
    </xf>
    <xf numFmtId="0" fontId="3" fillId="0" borderId="0" xfId="0" applyFont="1" applyFill="1" applyAlignment="1">
      <alignment horizontal="left" vertical="top"/>
    </xf>
    <xf numFmtId="0" fontId="1" fillId="0" borderId="3" xfId="0" applyFont="1" applyFill="1" applyBorder="1" applyAlignment="1">
      <alignment vertical="top"/>
    </xf>
    <xf numFmtId="0" fontId="1" fillId="0" borderId="2" xfId="0" applyFont="1" applyFill="1" applyBorder="1" applyAlignment="1">
      <alignment horizontal="center" vertical="top"/>
    </xf>
    <xf numFmtId="0" fontId="0" fillId="0" borderId="0" xfId="0" applyAlignment="1">
      <alignment horizontal="center"/>
    </xf>
    <xf numFmtId="0" fontId="1" fillId="0" borderId="3" xfId="0" applyFont="1" applyFill="1" applyBorder="1" applyAlignment="1">
      <alignment horizontal="center" vertical="top"/>
    </xf>
    <xf numFmtId="0" fontId="4" fillId="0" borderId="2" xfId="0" applyFont="1" applyFill="1" applyBorder="1" applyAlignment="1">
      <alignment horizontal="center" vertical="top"/>
    </xf>
    <xf numFmtId="49" fontId="2" fillId="0" borderId="2" xfId="0" applyNumberFormat="1" applyFont="1" applyFill="1" applyBorder="1" applyAlignment="1">
      <alignment horizontal="center" vertical="center"/>
    </xf>
    <xf numFmtId="164" fontId="4" fillId="0" borderId="2" xfId="0" applyNumberFormat="1" applyFont="1" applyFill="1" applyBorder="1" applyAlignment="1">
      <alignment horizontal="right" vertical="center" wrapText="1"/>
    </xf>
    <xf numFmtId="164" fontId="2" fillId="0" borderId="0" xfId="0" applyNumberFormat="1" applyFont="1" applyFill="1" applyAlignment="1">
      <alignment vertical="top"/>
    </xf>
    <xf numFmtId="164" fontId="4" fillId="0" borderId="2" xfId="0" applyNumberFormat="1" applyFont="1" applyFill="1" applyBorder="1" applyAlignment="1">
      <alignment vertical="center"/>
    </xf>
    <xf numFmtId="0" fontId="4" fillId="0" borderId="2"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0" xfId="0" applyFont="1" applyFill="1" applyAlignment="1">
      <alignment horizontal="center" vertical="top" wrapText="1"/>
    </xf>
    <xf numFmtId="0" fontId="3" fillId="0"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1"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 xfId="0" applyFont="1" applyFill="1" applyBorder="1" applyAlignment="1">
      <alignment vertical="top" wrapText="1"/>
    </xf>
    <xf numFmtId="0" fontId="1" fillId="0" borderId="2" xfId="0" applyFont="1" applyFill="1" applyBorder="1" applyAlignment="1">
      <alignment vertical="top" wrapText="1"/>
    </xf>
    <xf numFmtId="0" fontId="1" fillId="0" borderId="0" xfId="0" applyFont="1" applyFill="1" applyBorder="1" applyAlignment="1">
      <alignment horizontal="center" vertical="top"/>
    </xf>
    <xf numFmtId="0" fontId="1" fillId="0" borderId="0" xfId="0" applyFont="1" applyFill="1" applyAlignment="1">
      <alignment horizontal="center" vertical="top"/>
    </xf>
    <xf numFmtId="0" fontId="2" fillId="0" borderId="6" xfId="0" applyFont="1" applyFill="1" applyBorder="1" applyAlignment="1">
      <alignment horizontal="center" vertical="top" wrapText="1"/>
    </xf>
    <xf numFmtId="0" fontId="2" fillId="0" borderId="0" xfId="0" applyFont="1" applyFill="1" applyAlignment="1">
      <alignment horizontal="center" vertical="top"/>
    </xf>
    <xf numFmtId="0" fontId="3" fillId="0" borderId="0" xfId="0" applyFont="1" applyFill="1" applyAlignment="1">
      <alignment vertical="top" wrapText="1"/>
    </xf>
    <xf numFmtId="0" fontId="8" fillId="0" borderId="0" xfId="0" applyFont="1" applyAlignment="1">
      <alignment vertical="top" wrapText="1"/>
    </xf>
    <xf numFmtId="0" fontId="1" fillId="0" borderId="2" xfId="0" applyFont="1" applyBorder="1" applyAlignment="1">
      <alignment vertical="top" wrapText="1"/>
    </xf>
    <xf numFmtId="166" fontId="3" fillId="0" borderId="0" xfId="0" applyNumberFormat="1" applyFont="1" applyFill="1" applyBorder="1" applyAlignment="1">
      <alignment vertical="top" wrapText="1"/>
    </xf>
    <xf numFmtId="166" fontId="1" fillId="0" borderId="0" xfId="0" applyNumberFormat="1" applyFont="1" applyFill="1" applyBorder="1" applyAlignment="1">
      <alignment vertical="top" wrapText="1"/>
    </xf>
    <xf numFmtId="166" fontId="1" fillId="0" borderId="0" xfId="0" applyNumberFormat="1" applyFont="1" applyFill="1" applyBorder="1" applyAlignment="1">
      <alignment vertical="top"/>
    </xf>
    <xf numFmtId="0" fontId="1" fillId="0" borderId="0" xfId="0" applyFont="1" applyFill="1" applyBorder="1" applyAlignment="1">
      <alignment vertical="top" wrapText="1"/>
    </xf>
    <xf numFmtId="4" fontId="3" fillId="0" borderId="2" xfId="0" applyNumberFormat="1" applyFont="1" applyFill="1" applyBorder="1" applyAlignment="1">
      <alignment vertical="top" wrapText="1"/>
    </xf>
    <xf numFmtId="164" fontId="1" fillId="0" borderId="0" xfId="0" applyNumberFormat="1" applyFont="1" applyFill="1" applyAlignment="1">
      <alignment vertical="top"/>
    </xf>
    <xf numFmtId="0" fontId="8" fillId="0" borderId="0" xfId="0" applyFont="1" applyFill="1" applyAlignment="1">
      <alignment vertical="top" wrapText="1"/>
    </xf>
    <xf numFmtId="0" fontId="14" fillId="0" borderId="2" xfId="0" applyFont="1" applyFill="1" applyBorder="1" applyAlignment="1">
      <alignment horizontal="center" vertical="top" wrapText="1"/>
    </xf>
    <xf numFmtId="0" fontId="14" fillId="0" borderId="0" xfId="0" applyFont="1" applyFill="1" applyAlignment="1">
      <alignment vertical="top" wrapText="1"/>
    </xf>
    <xf numFmtId="0" fontId="8" fillId="0" borderId="2" xfId="0" applyFont="1" applyFill="1" applyBorder="1" applyAlignment="1">
      <alignment horizontal="center" vertical="top" wrapText="1"/>
    </xf>
    <xf numFmtId="0" fontId="8" fillId="0" borderId="2" xfId="0" applyFont="1" applyFill="1" applyBorder="1" applyAlignment="1">
      <alignment vertical="top" wrapText="1"/>
    </xf>
    <xf numFmtId="4" fontId="8" fillId="0" borderId="2" xfId="0" applyNumberFormat="1" applyFont="1" applyFill="1" applyBorder="1" applyAlignment="1">
      <alignment vertical="top" wrapText="1"/>
    </xf>
    <xf numFmtId="0" fontId="8" fillId="0" borderId="2" xfId="0" applyNumberFormat="1" applyFont="1" applyFill="1" applyBorder="1" applyAlignment="1">
      <alignment vertical="top" wrapText="1"/>
    </xf>
    <xf numFmtId="0" fontId="1" fillId="0" borderId="2" xfId="0" applyNumberFormat="1" applyFont="1" applyFill="1" applyBorder="1" applyAlignment="1">
      <alignment vertical="top" wrapText="1"/>
    </xf>
    <xf numFmtId="3" fontId="1" fillId="0" borderId="2" xfId="0" applyNumberFormat="1" applyFont="1" applyFill="1" applyBorder="1" applyAlignment="1">
      <alignment horizontal="center" vertical="top" wrapText="1"/>
    </xf>
    <xf numFmtId="0" fontId="3" fillId="0" borderId="2" xfId="0" applyNumberFormat="1" applyFont="1" applyFill="1" applyBorder="1" applyAlignment="1">
      <alignment vertical="top" wrapText="1"/>
    </xf>
    <xf numFmtId="166" fontId="3" fillId="0" borderId="0" xfId="0" applyNumberFormat="1" applyFont="1" applyFill="1" applyBorder="1" applyAlignment="1">
      <alignment vertical="top"/>
    </xf>
    <xf numFmtId="0" fontId="1" fillId="0" borderId="0" xfId="0" applyFont="1" applyAlignment="1">
      <alignment vertical="top"/>
    </xf>
    <xf numFmtId="0" fontId="3" fillId="0" borderId="3" xfId="0" applyFont="1" applyBorder="1" applyAlignment="1">
      <alignment horizontal="left" vertical="center" wrapText="1"/>
    </xf>
    <xf numFmtId="0" fontId="1" fillId="0" borderId="2" xfId="0" applyFont="1" applyBorder="1" applyAlignment="1">
      <alignment vertical="center"/>
    </xf>
    <xf numFmtId="9" fontId="1" fillId="0" borderId="2" xfId="0" applyNumberFormat="1" applyFont="1" applyBorder="1" applyAlignment="1">
      <alignment vertical="top"/>
    </xf>
    <xf numFmtId="0" fontId="1" fillId="0" borderId="2" xfId="0" applyFont="1" applyBorder="1" applyAlignment="1">
      <alignment vertical="top"/>
    </xf>
    <xf numFmtId="0" fontId="3" fillId="0" borderId="3" xfId="0" applyFont="1" applyBorder="1" applyAlignment="1">
      <alignment vertical="top" wrapText="1"/>
    </xf>
    <xf numFmtId="0" fontId="1" fillId="0" borderId="3" xfId="0" applyFont="1" applyBorder="1" applyAlignment="1">
      <alignment vertical="top" wrapText="1"/>
    </xf>
    <xf numFmtId="0" fontId="3" fillId="0" borderId="2" xfId="0" applyFont="1" applyBorder="1" applyAlignment="1">
      <alignment vertical="center" wrapText="1"/>
    </xf>
    <xf numFmtId="9" fontId="1" fillId="0" borderId="2" xfId="0" applyNumberFormat="1" applyFont="1" applyBorder="1" applyAlignment="1">
      <alignment vertical="center"/>
    </xf>
    <xf numFmtId="0" fontId="1" fillId="0" borderId="0" xfId="0" applyFont="1" applyAlignment="1">
      <alignment horizontal="center" vertical="top" wrapText="1"/>
    </xf>
    <xf numFmtId="49" fontId="1" fillId="0" borderId="0" xfId="0" applyNumberFormat="1" applyFont="1" applyAlignment="1">
      <alignment vertical="top" wrapText="1"/>
    </xf>
    <xf numFmtId="0" fontId="8" fillId="0" borderId="0" xfId="0" applyFont="1"/>
    <xf numFmtId="49" fontId="1" fillId="0" borderId="0" xfId="0" applyNumberFormat="1" applyFont="1" applyFill="1" applyBorder="1" applyAlignment="1">
      <alignment vertical="top" wrapText="1"/>
    </xf>
    <xf numFmtId="0" fontId="1" fillId="0" borderId="0" xfId="0" applyFont="1" applyAlignment="1">
      <alignment vertical="top" wrapText="1"/>
    </xf>
    <xf numFmtId="0" fontId="1" fillId="0" borderId="2" xfId="0" applyFont="1" applyBorder="1" applyAlignment="1">
      <alignment horizontal="left" vertical="top" wrapText="1"/>
    </xf>
    <xf numFmtId="0" fontId="1" fillId="3" borderId="2" xfId="0" applyFont="1" applyFill="1" applyBorder="1" applyAlignment="1">
      <alignment horizontal="center" vertical="top" wrapText="1"/>
    </xf>
    <xf numFmtId="0" fontId="8" fillId="0" borderId="0" xfId="0" applyFont="1" applyAlignment="1">
      <alignment horizontal="center"/>
    </xf>
    <xf numFmtId="49" fontId="2" fillId="0" borderId="0" xfId="0" applyNumberFormat="1" applyFont="1" applyAlignment="1">
      <alignment vertical="top" wrapText="1"/>
    </xf>
    <xf numFmtId="49" fontId="15" fillId="0" borderId="0" xfId="0" applyNumberFormat="1" applyFont="1" applyAlignment="1">
      <alignment vertical="top" wrapText="1"/>
    </xf>
    <xf numFmtId="0" fontId="2" fillId="0" borderId="0" xfId="0" applyFont="1" applyAlignment="1">
      <alignment vertical="top" wrapText="1"/>
    </xf>
    <xf numFmtId="0" fontId="1" fillId="0" borderId="0" xfId="0" applyFont="1" applyBorder="1" applyAlignment="1">
      <alignment vertical="top" wrapText="1"/>
    </xf>
    <xf numFmtId="0" fontId="18" fillId="0" borderId="0" xfId="7" applyFont="1" applyFill="1" applyBorder="1" applyAlignment="1">
      <alignment horizontal="center" vertical="center" wrapText="1"/>
    </xf>
    <xf numFmtId="0" fontId="17" fillId="0" borderId="9" xfId="6" applyFont="1" applyFill="1" applyBorder="1" applyAlignment="1">
      <alignment horizontal="center" vertical="center" wrapText="1"/>
    </xf>
    <xf numFmtId="0" fontId="17" fillId="0" borderId="9" xfId="5" applyNumberFormat="1" applyFont="1" applyFill="1" applyBorder="1" applyAlignment="1">
      <alignment horizontal="center" vertical="center" wrapText="1"/>
    </xf>
    <xf numFmtId="0" fontId="18" fillId="0" borderId="9" xfId="2" applyNumberFormat="1" applyFont="1" applyFill="1" applyBorder="1" applyAlignment="1">
      <alignment vertical="top" wrapText="1"/>
    </xf>
    <xf numFmtId="49" fontId="18" fillId="0" borderId="0" xfId="7" applyNumberFormat="1" applyFont="1" applyFill="1" applyBorder="1" applyAlignment="1">
      <alignment horizontal="center" vertical="center" wrapText="1"/>
    </xf>
    <xf numFmtId="49" fontId="17" fillId="0" borderId="9" xfId="6" applyNumberFormat="1" applyFont="1" applyFill="1" applyBorder="1" applyAlignment="1">
      <alignment horizontal="center" vertical="center" wrapText="1"/>
    </xf>
    <xf numFmtId="49" fontId="17" fillId="0" borderId="9" xfId="5" applyNumberFormat="1" applyFont="1" applyFill="1" applyBorder="1" applyAlignment="1">
      <alignment horizontal="center" vertical="center" wrapText="1"/>
    </xf>
    <xf numFmtId="49" fontId="18" fillId="0" borderId="9" xfId="3" applyNumberFormat="1" applyFont="1" applyFill="1" applyBorder="1" applyAlignment="1">
      <alignment horizontal="center" vertical="center" wrapText="1"/>
    </xf>
    <xf numFmtId="49" fontId="18" fillId="0" borderId="9" xfId="2" applyNumberFormat="1" applyFont="1" applyFill="1" applyBorder="1" applyAlignment="1">
      <alignment vertical="top" wrapText="1"/>
    </xf>
    <xf numFmtId="49" fontId="18" fillId="0" borderId="9" xfId="1" applyNumberFormat="1" applyFont="1" applyFill="1" applyBorder="1" applyAlignment="1">
      <alignment vertical="center" wrapText="1"/>
    </xf>
    <xf numFmtId="164" fontId="3" fillId="0" borderId="2" xfId="0" applyNumberFormat="1" applyFont="1" applyFill="1" applyBorder="1" applyAlignment="1">
      <alignment horizontal="right" vertical="center" wrapText="1"/>
    </xf>
    <xf numFmtId="49" fontId="1" fillId="0" borderId="3" xfId="0" applyNumberFormat="1" applyFont="1" applyFill="1" applyBorder="1" applyAlignment="1">
      <alignment horizontal="center" vertical="top"/>
    </xf>
    <xf numFmtId="49" fontId="3" fillId="0" borderId="2" xfId="0" applyNumberFormat="1" applyFont="1" applyFill="1" applyBorder="1" applyAlignment="1">
      <alignment vertical="top" wrapText="1"/>
    </xf>
    <xf numFmtId="49" fontId="17" fillId="0" borderId="9" xfId="3" applyNumberFormat="1" applyFont="1" applyFill="1" applyBorder="1" applyAlignment="1">
      <alignment horizontal="center" vertical="top" wrapText="1"/>
    </xf>
    <xf numFmtId="49" fontId="3" fillId="0" borderId="3" xfId="0" applyNumberFormat="1" applyFont="1" applyFill="1" applyBorder="1" applyAlignment="1">
      <alignment horizontal="center" vertical="top"/>
    </xf>
    <xf numFmtId="0" fontId="3" fillId="0" borderId="2" xfId="0" applyFont="1" applyFill="1" applyBorder="1" applyAlignment="1">
      <alignment horizontal="center" vertical="top"/>
    </xf>
    <xf numFmtId="0" fontId="17" fillId="0" borderId="12" xfId="6" applyFont="1" applyFill="1" applyBorder="1" applyAlignment="1">
      <alignment horizontal="center" vertical="center" wrapText="1"/>
    </xf>
    <xf numFmtId="0" fontId="17" fillId="0" borderId="12" xfId="5" applyNumberFormat="1" applyFont="1" applyFill="1" applyBorder="1" applyAlignment="1">
      <alignment horizontal="center" vertical="center" wrapText="1"/>
    </xf>
    <xf numFmtId="164" fontId="18" fillId="0" borderId="15" xfId="2" applyNumberFormat="1" applyFont="1" applyFill="1" applyBorder="1" applyAlignment="1">
      <alignment vertical="top" wrapText="1"/>
    </xf>
    <xf numFmtId="0" fontId="17" fillId="0" borderId="0" xfId="0" applyFont="1" applyFill="1" applyAlignment="1">
      <alignment vertical="top" wrapText="1"/>
    </xf>
    <xf numFmtId="0" fontId="20" fillId="0" borderId="0" xfId="0" applyFont="1" applyFill="1" applyAlignment="1">
      <alignment vertical="top"/>
    </xf>
    <xf numFmtId="164" fontId="20" fillId="0" borderId="0" xfId="0" applyNumberFormat="1" applyFont="1" applyFill="1" applyAlignment="1">
      <alignment vertical="top"/>
    </xf>
    <xf numFmtId="49" fontId="3" fillId="0" borderId="4" xfId="0" applyNumberFormat="1" applyFont="1" applyFill="1" applyBorder="1" applyAlignment="1">
      <alignment horizontal="center" vertical="top" wrapText="1"/>
    </xf>
    <xf numFmtId="164" fontId="3" fillId="0" borderId="2" xfId="0" applyNumberFormat="1" applyFont="1" applyFill="1" applyBorder="1" applyAlignment="1">
      <alignment vertical="top"/>
    </xf>
    <xf numFmtId="0" fontId="0" fillId="0" borderId="0" xfId="0" applyAlignment="1">
      <alignment wrapText="1"/>
    </xf>
    <xf numFmtId="164" fontId="1" fillId="0" borderId="2" xfId="0" applyNumberFormat="1" applyFont="1" applyFill="1" applyBorder="1" applyAlignment="1">
      <alignment vertical="top"/>
    </xf>
    <xf numFmtId="166" fontId="1" fillId="0" borderId="0" xfId="0" applyNumberFormat="1" applyFont="1" applyFill="1" applyAlignment="1">
      <alignment vertical="top"/>
    </xf>
    <xf numFmtId="0" fontId="0" fillId="0" borderId="2" xfId="0" applyBorder="1" applyAlignment="1">
      <alignment vertical="top" wrapText="1"/>
    </xf>
    <xf numFmtId="164" fontId="8" fillId="0" borderId="2" xfId="0" applyNumberFormat="1" applyFont="1" applyBorder="1" applyAlignment="1">
      <alignment vertical="top" wrapText="1"/>
    </xf>
    <xf numFmtId="49" fontId="2" fillId="0" borderId="0" xfId="0" applyNumberFormat="1" applyFont="1" applyFill="1" applyAlignment="1">
      <alignment horizontal="left" vertical="top" wrapText="1"/>
    </xf>
    <xf numFmtId="0" fontId="2" fillId="0" borderId="0" xfId="0" applyFont="1" applyFill="1" applyAlignment="1">
      <alignment horizontal="left" vertical="top" wrapText="1"/>
    </xf>
    <xf numFmtId="2" fontId="1" fillId="0" borderId="0" xfId="0" applyNumberFormat="1" applyFont="1" applyFill="1" applyAlignment="1">
      <alignment vertical="top"/>
    </xf>
    <xf numFmtId="0" fontId="4" fillId="0" borderId="3" xfId="0" applyFont="1" applyFill="1" applyBorder="1" applyAlignment="1">
      <alignment horizontal="left" vertical="top" wrapText="1"/>
    </xf>
    <xf numFmtId="0" fontId="1" fillId="0" borderId="3" xfId="0" applyFont="1" applyFill="1" applyBorder="1" applyAlignment="1">
      <alignment vertical="top" wrapText="1"/>
    </xf>
    <xf numFmtId="0" fontId="3" fillId="0" borderId="3" xfId="0" applyFont="1" applyFill="1" applyBorder="1" applyAlignment="1">
      <alignment vertical="top" wrapText="1"/>
    </xf>
    <xf numFmtId="0" fontId="3" fillId="0" borderId="8"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8" xfId="0" applyFont="1" applyFill="1" applyBorder="1" applyAlignment="1">
      <alignment horizontal="left" vertical="top"/>
    </xf>
    <xf numFmtId="0" fontId="4" fillId="0" borderId="8" xfId="0" applyFont="1" applyFill="1" applyBorder="1" applyAlignment="1">
      <alignment horizontal="center" vertical="top"/>
    </xf>
    <xf numFmtId="0" fontId="3" fillId="0" borderId="2" xfId="0" applyFont="1" applyFill="1" applyBorder="1" applyAlignment="1">
      <alignment horizontal="center" vertical="center"/>
    </xf>
    <xf numFmtId="0" fontId="1" fillId="0" borderId="2" xfId="0" applyFont="1" applyBorder="1" applyAlignment="1">
      <alignment horizontal="center" vertical="top" wrapText="1"/>
    </xf>
    <xf numFmtId="0" fontId="1" fillId="0"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1"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3" fillId="0" borderId="2" xfId="0" applyFont="1" applyFill="1" applyBorder="1" applyAlignment="1">
      <alignment vertical="top"/>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2" xfId="0" applyFont="1" applyFill="1" applyBorder="1" applyAlignment="1">
      <alignment horizontal="left" vertical="top"/>
    </xf>
    <xf numFmtId="0" fontId="1" fillId="0" borderId="2" xfId="0" applyFont="1" applyFill="1" applyBorder="1" applyAlignment="1">
      <alignment vertical="top" wrapText="1"/>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1" fillId="0" borderId="4" xfId="0" applyFont="1" applyFill="1" applyBorder="1" applyAlignment="1">
      <alignment horizontal="left" vertical="top"/>
    </xf>
    <xf numFmtId="0" fontId="3" fillId="0" borderId="2" xfId="0" applyFont="1" applyFill="1" applyBorder="1" applyAlignment="1">
      <alignment horizontal="left" vertical="top"/>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8" fillId="0" borderId="2" xfId="0" applyFont="1" applyFill="1" applyBorder="1" applyAlignment="1">
      <alignment horizontal="left" vertical="top" wrapText="1"/>
    </xf>
    <xf numFmtId="0" fontId="17" fillId="0" borderId="4" xfId="0" applyFont="1" applyFill="1" applyBorder="1" applyAlignment="1">
      <alignment horizontal="left" vertical="center" wrapText="1"/>
    </xf>
    <xf numFmtId="0" fontId="3" fillId="0" borderId="2" xfId="0" applyFont="1" applyFill="1" applyBorder="1" applyAlignment="1">
      <alignment vertical="top" wrapText="1"/>
    </xf>
    <xf numFmtId="0" fontId="4" fillId="0" borderId="4" xfId="0" applyFont="1" applyFill="1" applyBorder="1" applyAlignment="1">
      <alignment horizontal="center" wrapText="1"/>
    </xf>
    <xf numFmtId="0" fontId="4" fillId="0" borderId="4" xfId="0" applyFont="1" applyFill="1" applyBorder="1" applyAlignment="1">
      <alignment horizontal="center" vertical="top" wrapText="1"/>
    </xf>
    <xf numFmtId="0" fontId="4" fillId="0" borderId="3" xfId="0" applyFont="1" applyFill="1" applyBorder="1" applyAlignment="1">
      <alignment horizontal="center" vertical="top"/>
    </xf>
    <xf numFmtId="0" fontId="4" fillId="0" borderId="2" xfId="0" applyFont="1" applyFill="1" applyBorder="1" applyAlignment="1">
      <alignment horizontal="center" vertical="center"/>
    </xf>
    <xf numFmtId="0" fontId="17" fillId="0" borderId="2" xfId="6" applyFont="1" applyFill="1" applyBorder="1" applyAlignment="1">
      <alignment horizontal="center" vertical="center" wrapText="1"/>
    </xf>
    <xf numFmtId="0" fontId="17" fillId="0" borderId="2" xfId="5" applyNumberFormat="1" applyFont="1" applyFill="1" applyBorder="1" applyAlignment="1">
      <alignment horizontal="center" vertical="center" wrapText="1"/>
    </xf>
    <xf numFmtId="0" fontId="3" fillId="0" borderId="8" xfId="0" applyFont="1" applyFill="1" applyBorder="1" applyAlignment="1">
      <alignment horizontal="left" vertical="top"/>
    </xf>
    <xf numFmtId="0" fontId="22" fillId="0" borderId="0" xfId="8" applyFont="1" applyFill="1"/>
    <xf numFmtId="0" fontId="1" fillId="0" borderId="0" xfId="8" applyFont="1" applyFill="1"/>
    <xf numFmtId="0" fontId="2" fillId="0" borderId="0" xfId="0" applyFont="1" applyAlignment="1">
      <alignment horizontal="left" vertical="top" wrapText="1"/>
    </xf>
    <xf numFmtId="0" fontId="1" fillId="0" borderId="0" xfId="0" applyFont="1"/>
    <xf numFmtId="49" fontId="2" fillId="0" borderId="0" xfId="0" applyNumberFormat="1" applyFont="1" applyAlignment="1">
      <alignment horizontal="left" vertical="top" wrapText="1"/>
    </xf>
    <xf numFmtId="49" fontId="15" fillId="0" borderId="0" xfId="0" applyNumberFormat="1" applyFont="1" applyFill="1" applyAlignment="1">
      <alignment horizontal="left" vertical="top" wrapText="1"/>
    </xf>
    <xf numFmtId="0" fontId="24" fillId="0" borderId="0" xfId="8" applyFont="1" applyFill="1" applyBorder="1" applyAlignment="1">
      <alignment horizontal="center" wrapText="1"/>
    </xf>
    <xf numFmtId="0" fontId="1" fillId="0" borderId="0" xfId="8" applyFont="1" applyFill="1" applyAlignment="1">
      <alignment horizontal="center" vertical="center" wrapText="1"/>
    </xf>
    <xf numFmtId="0" fontId="1" fillId="0" borderId="0" xfId="8" applyFont="1" applyFill="1" applyAlignment="1">
      <alignment horizontal="center" vertical="top" wrapText="1"/>
    </xf>
    <xf numFmtId="0" fontId="24" fillId="0" borderId="2" xfId="8" applyFont="1" applyFill="1" applyBorder="1" applyAlignment="1">
      <alignment horizontal="center"/>
    </xf>
    <xf numFmtId="0" fontId="24" fillId="0" borderId="2" xfId="8" applyFont="1" applyFill="1" applyBorder="1"/>
    <xf numFmtId="0" fontId="1" fillId="0" borderId="0" xfId="8" applyFont="1" applyFill="1" applyAlignment="1"/>
    <xf numFmtId="0" fontId="23" fillId="0" borderId="2" xfId="0" applyFont="1" applyBorder="1"/>
    <xf numFmtId="0" fontId="25" fillId="0" borderId="2" xfId="8" applyFont="1" applyFill="1" applyBorder="1" applyAlignment="1"/>
    <xf numFmtId="0" fontId="23" fillId="0" borderId="0" xfId="8" applyFont="1" applyFill="1"/>
    <xf numFmtId="0" fontId="23" fillId="0" borderId="0" xfId="0" applyFont="1"/>
    <xf numFmtId="167" fontId="24" fillId="0" borderId="2" xfId="8" applyNumberFormat="1" applyFont="1" applyFill="1" applyBorder="1" applyAlignment="1">
      <alignment horizontal="center"/>
    </xf>
    <xf numFmtId="167" fontId="23" fillId="0" borderId="2" xfId="8" applyNumberFormat="1" applyFont="1" applyFill="1" applyBorder="1" applyAlignment="1">
      <alignment horizontal="center"/>
    </xf>
    <xf numFmtId="0" fontId="2" fillId="0" borderId="0" xfId="0" applyFont="1"/>
    <xf numFmtId="0" fontId="15" fillId="0" borderId="0" xfId="0" applyFont="1" applyFill="1" applyAlignment="1">
      <alignment vertical="top" wrapText="1"/>
    </xf>
    <xf numFmtId="49" fontId="15" fillId="0" borderId="0" xfId="0" applyNumberFormat="1" applyFont="1" applyFill="1" applyAlignment="1">
      <alignment vertical="top" wrapText="1"/>
    </xf>
    <xf numFmtId="0" fontId="26" fillId="0" borderId="0" xfId="8" applyFont="1" applyFill="1"/>
    <xf numFmtId="0" fontId="23" fillId="0" borderId="0" xfId="8" applyFont="1" applyFill="1" applyBorder="1" applyAlignment="1">
      <alignment vertical="center" wrapText="1"/>
    </xf>
    <xf numFmtId="0" fontId="24" fillId="0" borderId="0" xfId="8" applyFont="1" applyFill="1"/>
    <xf numFmtId="0" fontId="24" fillId="0" borderId="0" xfId="0" applyFont="1"/>
    <xf numFmtId="0" fontId="23" fillId="0" borderId="0" xfId="8" applyFont="1" applyFill="1" applyBorder="1" applyAlignment="1">
      <alignment horizontal="center" wrapText="1"/>
    </xf>
    <xf numFmtId="0" fontId="23" fillId="0" borderId="0" xfId="8" applyFont="1" applyFill="1" applyBorder="1" applyAlignment="1">
      <alignment wrapText="1"/>
    </xf>
    <xf numFmtId="0" fontId="24" fillId="0" borderId="0" xfId="8" applyFont="1" applyFill="1" applyAlignment="1"/>
    <xf numFmtId="0" fontId="25" fillId="0" borderId="0" xfId="8" applyFont="1" applyFill="1" applyBorder="1" applyAlignment="1">
      <alignment horizontal="center"/>
    </xf>
    <xf numFmtId="168" fontId="25" fillId="0" borderId="0" xfId="8" applyNumberFormat="1" applyFont="1" applyFill="1" applyBorder="1"/>
    <xf numFmtId="0" fontId="24" fillId="0" borderId="0" xfId="8" applyFont="1" applyFill="1" applyBorder="1"/>
    <xf numFmtId="0" fontId="24" fillId="0" borderId="0" xfId="8" applyFont="1" applyFill="1" applyAlignment="1">
      <alignment horizontal="left" vertical="top" wrapText="1"/>
    </xf>
    <xf numFmtId="0" fontId="24" fillId="0" borderId="0" xfId="8" applyFont="1" applyFill="1" applyAlignment="1">
      <alignment vertical="top" wrapText="1"/>
    </xf>
    <xf numFmtId="0" fontId="24" fillId="0" borderId="0" xfId="8" applyFont="1" applyFill="1" applyBorder="1" applyAlignment="1">
      <alignment vertical="top" wrapText="1"/>
    </xf>
    <xf numFmtId="0" fontId="23" fillId="0" borderId="0" xfId="8" applyFont="1" applyFill="1" applyBorder="1" applyAlignment="1">
      <alignment horizontal="right" wrapText="1"/>
    </xf>
    <xf numFmtId="0" fontId="24" fillId="0" borderId="0" xfId="0" applyFont="1" applyFill="1" applyAlignment="1">
      <alignment vertical="top" wrapText="1"/>
    </xf>
    <xf numFmtId="0" fontId="24" fillId="0" borderId="0" xfId="0" applyFont="1" applyAlignment="1">
      <alignment vertical="top" wrapText="1"/>
    </xf>
    <xf numFmtId="0" fontId="24" fillId="0" borderId="0" xfId="0" applyFont="1" applyFill="1"/>
    <xf numFmtId="0" fontId="23" fillId="0" borderId="2" xfId="8" applyFont="1" applyFill="1" applyBorder="1" applyAlignment="1"/>
    <xf numFmtId="169" fontId="24" fillId="0" borderId="2" xfId="8" applyNumberFormat="1" applyFont="1" applyFill="1" applyBorder="1" applyAlignment="1">
      <alignment horizontal="center"/>
    </xf>
    <xf numFmtId="169" fontId="27" fillId="0" borderId="2" xfId="0" applyNumberFormat="1" applyFont="1" applyBorder="1" applyAlignment="1">
      <alignment horizontal="center"/>
    </xf>
    <xf numFmtId="169" fontId="23" fillId="0" borderId="2" xfId="8" applyNumberFormat="1" applyFont="1" applyFill="1" applyBorder="1" applyAlignment="1">
      <alignment horizontal="center"/>
    </xf>
    <xf numFmtId="0" fontId="1" fillId="0" borderId="0" xfId="0" applyFont="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left" vertical="center" wrapText="1"/>
    </xf>
    <xf numFmtId="0" fontId="7" fillId="0" borderId="0" xfId="0" applyFont="1" applyFill="1" applyAlignment="1">
      <alignment horizontal="center" vertical="center"/>
    </xf>
    <xf numFmtId="0" fontId="1" fillId="0" borderId="0" xfId="0" applyFont="1" applyFill="1" applyAlignment="1">
      <alignment horizontal="center" vertical="center"/>
    </xf>
    <xf numFmtId="0" fontId="28" fillId="0" borderId="0" xfId="0" applyFont="1" applyFill="1" applyBorder="1" applyAlignment="1">
      <alignment horizontal="left" vertical="top" wrapText="1"/>
    </xf>
    <xf numFmtId="49" fontId="28" fillId="0" borderId="0" xfId="0" applyNumberFormat="1" applyFont="1" applyFill="1" applyBorder="1" applyAlignment="1">
      <alignment horizontal="center" vertical="top" shrinkToFit="1"/>
    </xf>
    <xf numFmtId="49" fontId="29" fillId="0" borderId="0" xfId="0" applyNumberFormat="1" applyFont="1" applyFill="1" applyBorder="1" applyAlignment="1">
      <alignment horizontal="center" vertical="top" shrinkToFit="1"/>
    </xf>
    <xf numFmtId="0" fontId="30" fillId="0" borderId="0" xfId="0" applyFont="1"/>
    <xf numFmtId="0" fontId="30" fillId="0" borderId="0" xfId="0" applyFont="1" applyAlignment="1">
      <alignment horizontal="center"/>
    </xf>
    <xf numFmtId="165" fontId="30" fillId="0" borderId="0" xfId="0" applyNumberFormat="1" applyFont="1"/>
    <xf numFmtId="2" fontId="30" fillId="0" borderId="0" xfId="0" applyNumberFormat="1" applyFont="1"/>
    <xf numFmtId="0" fontId="0" fillId="0" borderId="2" xfId="0" applyFill="1" applyBorder="1" applyAlignment="1">
      <alignment vertical="top" wrapText="1"/>
    </xf>
    <xf numFmtId="164" fontId="8" fillId="0" borderId="2" xfId="0" applyNumberFormat="1" applyFont="1" applyFill="1" applyBorder="1" applyAlignment="1">
      <alignment vertical="top" wrapText="1"/>
    </xf>
    <xf numFmtId="0" fontId="0" fillId="0" borderId="0" xfId="0" applyFill="1" applyAlignment="1">
      <alignment wrapText="1"/>
    </xf>
    <xf numFmtId="0" fontId="0" fillId="0" borderId="0" xfId="0" applyFill="1"/>
    <xf numFmtId="0" fontId="0" fillId="0" borderId="0" xfId="0" applyFill="1" applyAlignment="1">
      <alignment horizontal="center"/>
    </xf>
    <xf numFmtId="4" fontId="0" fillId="0" borderId="0" xfId="0" applyNumberFormat="1" applyFill="1"/>
    <xf numFmtId="49" fontId="0" fillId="0" borderId="0" xfId="0" applyNumberFormat="1" applyFill="1" applyAlignment="1">
      <alignment horizontal="center"/>
    </xf>
    <xf numFmtId="49" fontId="0" fillId="0" borderId="0" xfId="0" applyNumberFormat="1" applyFill="1"/>
    <xf numFmtId="0" fontId="30" fillId="0" borderId="0" xfId="0" applyFont="1" applyFill="1"/>
    <xf numFmtId="0" fontId="30" fillId="0" borderId="0" xfId="0" applyFont="1" applyFill="1" applyAlignment="1">
      <alignment horizontal="center"/>
    </xf>
    <xf numFmtId="4" fontId="30" fillId="0" borderId="0" xfId="0" applyNumberFormat="1" applyFont="1" applyFill="1"/>
    <xf numFmtId="49" fontId="30" fillId="0" borderId="0" xfId="0" applyNumberFormat="1" applyFont="1" applyFill="1" applyAlignment="1">
      <alignment horizontal="center"/>
    </xf>
    <xf numFmtId="49" fontId="30" fillId="0" borderId="0" xfId="0" applyNumberFormat="1" applyFont="1" applyFill="1"/>
    <xf numFmtId="0" fontId="19" fillId="0" borderId="0" xfId="0" applyFont="1" applyFill="1"/>
    <xf numFmtId="49" fontId="19" fillId="0" borderId="0" xfId="0" applyNumberFormat="1" applyFont="1" applyFill="1"/>
    <xf numFmtId="49" fontId="2" fillId="0" borderId="0" xfId="0" applyNumberFormat="1" applyFont="1" applyFill="1" applyAlignment="1">
      <alignment vertical="top" wrapText="1"/>
    </xf>
    <xf numFmtId="0" fontId="24" fillId="0" borderId="2" xfId="0" applyFont="1" applyBorder="1" applyAlignment="1">
      <alignment horizontal="center"/>
    </xf>
    <xf numFmtId="49" fontId="1" fillId="0" borderId="0" xfId="0" applyNumberFormat="1"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2" xfId="0" applyFont="1" applyFill="1" applyBorder="1" applyAlignment="1">
      <alignment vertical="top" wrapText="1"/>
    </xf>
    <xf numFmtId="4" fontId="31" fillId="0" borderId="0" xfId="0" applyNumberFormat="1" applyFont="1" applyFill="1"/>
    <xf numFmtId="0" fontId="15" fillId="0" borderId="1" xfId="0" applyFont="1" applyFill="1" applyBorder="1" applyAlignment="1">
      <alignment horizontal="right" vertical="top"/>
    </xf>
    <xf numFmtId="0" fontId="32" fillId="0" borderId="0" xfId="0" applyFont="1" applyFill="1" applyAlignment="1">
      <alignment horizontal="right" vertical="top" wrapText="1"/>
    </xf>
    <xf numFmtId="4" fontId="1" fillId="0" borderId="0" xfId="0" applyNumberFormat="1" applyFont="1" applyFill="1" applyAlignment="1">
      <alignment vertical="top"/>
    </xf>
    <xf numFmtId="0" fontId="1" fillId="0" borderId="2" xfId="0" applyFont="1" applyBorder="1" applyAlignment="1">
      <alignment horizontal="center" vertical="top" wrapText="1"/>
    </xf>
    <xf numFmtId="0" fontId="1" fillId="0" borderId="2" xfId="0" applyFont="1" applyFill="1" applyBorder="1" applyAlignment="1">
      <alignment vertical="top" wrapText="1"/>
    </xf>
    <xf numFmtId="49" fontId="2" fillId="0" borderId="0" xfId="0" applyNumberFormat="1" applyFont="1" applyFill="1" applyAlignment="1">
      <alignment horizontal="left" vertical="top" wrapText="1"/>
    </xf>
    <xf numFmtId="164" fontId="1" fillId="0" borderId="2" xfId="0" applyNumberFormat="1" applyFont="1" applyFill="1" applyBorder="1" applyAlignment="1">
      <alignment horizontal="center" vertical="top" wrapText="1"/>
    </xf>
    <xf numFmtId="0" fontId="24" fillId="0" borderId="2" xfId="8" applyFont="1" applyFill="1" applyBorder="1" applyAlignment="1">
      <alignment horizontal="center" vertical="center"/>
    </xf>
    <xf numFmtId="0" fontId="24" fillId="0" borderId="2" xfId="8" applyFont="1" applyFill="1" applyBorder="1" applyAlignment="1">
      <alignment vertical="center"/>
    </xf>
    <xf numFmtId="167" fontId="24" fillId="0" borderId="2" xfId="8" applyNumberFormat="1" applyFont="1" applyFill="1" applyBorder="1" applyAlignment="1">
      <alignment horizontal="center" vertical="center"/>
    </xf>
    <xf numFmtId="0" fontId="1" fillId="0" borderId="0" xfId="8" applyFont="1" applyFill="1" applyAlignment="1">
      <alignment vertical="center"/>
    </xf>
    <xf numFmtId="0" fontId="1" fillId="0" borderId="0" xfId="0" applyFont="1" applyAlignment="1">
      <alignment vertical="center"/>
    </xf>
    <xf numFmtId="164" fontId="1" fillId="0" borderId="2" xfId="0" applyNumberFormat="1" applyFont="1" applyFill="1" applyBorder="1" applyAlignment="1">
      <alignment vertical="top" wrapText="1"/>
    </xf>
    <xf numFmtId="164" fontId="3" fillId="0" borderId="2" xfId="0" applyNumberFormat="1" applyFont="1" applyFill="1" applyBorder="1" applyAlignment="1">
      <alignment vertical="top" wrapText="1"/>
    </xf>
    <xf numFmtId="0" fontId="1" fillId="0" borderId="0" xfId="0" applyFont="1" applyFill="1" applyBorder="1" applyAlignment="1">
      <alignment horizontal="left" vertical="top" wrapText="1"/>
    </xf>
    <xf numFmtId="0" fontId="1" fillId="0" borderId="0" xfId="0" applyFont="1" applyAlignment="1">
      <alignment horizontal="center" vertical="top" wrapText="1"/>
    </xf>
    <xf numFmtId="49" fontId="2" fillId="0" borderId="0" xfId="0" applyNumberFormat="1" applyFont="1" applyFill="1" applyAlignment="1">
      <alignment horizontal="left" vertical="top" wrapText="1"/>
    </xf>
    <xf numFmtId="0" fontId="2" fillId="0" borderId="2" xfId="0" applyFont="1" applyFill="1" applyBorder="1" applyAlignment="1">
      <alignment horizontal="center" vertical="top" wrapText="1"/>
    </xf>
    <xf numFmtId="49" fontId="2" fillId="0" borderId="0" xfId="0" applyNumberFormat="1" applyFont="1" applyAlignment="1">
      <alignment horizontal="left" vertical="top" wrapText="1"/>
    </xf>
    <xf numFmtId="49" fontId="18" fillId="0" borderId="17" xfId="3" applyNumberFormat="1" applyFont="1" applyFill="1" applyBorder="1" applyAlignment="1">
      <alignment horizontal="center" vertical="center" wrapText="1"/>
    </xf>
    <xf numFmtId="49" fontId="18" fillId="0" borderId="17" xfId="2" applyNumberFormat="1" applyFont="1" applyFill="1" applyBorder="1" applyAlignment="1">
      <alignment vertical="top" wrapText="1"/>
    </xf>
    <xf numFmtId="49" fontId="18" fillId="0" borderId="17" xfId="1" applyNumberFormat="1" applyFont="1" applyFill="1" applyBorder="1" applyAlignment="1">
      <alignment vertical="center" wrapText="1"/>
    </xf>
    <xf numFmtId="0" fontId="18" fillId="0" borderId="17" xfId="2" applyNumberFormat="1" applyFont="1" applyFill="1" applyBorder="1" applyAlignment="1">
      <alignment vertical="top" wrapText="1"/>
    </xf>
    <xf numFmtId="164" fontId="18" fillId="0" borderId="20" xfId="2" applyNumberFormat="1" applyFont="1" applyFill="1" applyBorder="1" applyAlignment="1">
      <alignment vertical="top" wrapText="1"/>
    </xf>
    <xf numFmtId="49" fontId="3" fillId="0" borderId="7" xfId="0" applyNumberFormat="1" applyFont="1" applyFill="1" applyBorder="1" applyAlignment="1">
      <alignment horizontal="center" vertical="top" wrapText="1"/>
    </xf>
    <xf numFmtId="0" fontId="3" fillId="0" borderId="7" xfId="0" applyFont="1" applyFill="1" applyBorder="1" applyAlignment="1">
      <alignment horizontal="center" vertical="center"/>
    </xf>
    <xf numFmtId="49" fontId="2" fillId="0" borderId="7" xfId="0" applyNumberFormat="1" applyFont="1" applyFill="1" applyBorder="1" applyAlignment="1">
      <alignment horizontal="center" vertical="center"/>
    </xf>
    <xf numFmtId="164" fontId="3" fillId="0" borderId="7" xfId="0" applyNumberFormat="1" applyFont="1" applyFill="1" applyBorder="1" applyAlignment="1">
      <alignment horizontal="right" vertical="center" wrapText="1"/>
    </xf>
    <xf numFmtId="49" fontId="18" fillId="0" borderId="2" xfId="3" applyNumberFormat="1" applyFont="1" applyFill="1" applyBorder="1" applyAlignment="1">
      <alignment horizontal="center" vertical="center" wrapText="1"/>
    </xf>
    <xf numFmtId="49" fontId="18" fillId="0" borderId="2" xfId="2" applyNumberFormat="1" applyFont="1" applyFill="1" applyBorder="1" applyAlignment="1">
      <alignment vertical="top" wrapText="1"/>
    </xf>
    <xf numFmtId="49" fontId="18" fillId="0" borderId="2" xfId="1" applyNumberFormat="1" applyFont="1" applyFill="1" applyBorder="1" applyAlignment="1">
      <alignment vertical="center" wrapText="1"/>
    </xf>
    <xf numFmtId="0" fontId="18" fillId="0" borderId="2" xfId="2" applyNumberFormat="1" applyFont="1" applyFill="1" applyBorder="1" applyAlignment="1">
      <alignment vertical="top" wrapText="1"/>
    </xf>
    <xf numFmtId="164" fontId="18" fillId="0" borderId="2" xfId="2" applyNumberFormat="1" applyFont="1" applyFill="1" applyBorder="1" applyAlignment="1">
      <alignment vertical="top" wrapText="1"/>
    </xf>
    <xf numFmtId="0" fontId="1" fillId="0" borderId="0" xfId="0" applyFont="1" applyFill="1"/>
    <xf numFmtId="0" fontId="1" fillId="0" borderId="0" xfId="0" applyFont="1" applyFill="1" applyAlignment="1">
      <alignment horizontal="right"/>
    </xf>
    <xf numFmtId="0" fontId="1" fillId="0" borderId="0" xfId="0" applyFont="1" applyFill="1" applyAlignment="1">
      <alignment horizontal="center"/>
    </xf>
    <xf numFmtId="0" fontId="3" fillId="0" borderId="2" xfId="0" applyFont="1" applyFill="1" applyBorder="1" applyAlignment="1">
      <alignment horizontal="center" vertical="center" wrapText="1"/>
    </xf>
    <xf numFmtId="0" fontId="3" fillId="0" borderId="0" xfId="0" applyFont="1" applyFill="1" applyAlignment="1">
      <alignment vertical="center"/>
    </xf>
    <xf numFmtId="166" fontId="1" fillId="0" borderId="0" xfId="0" applyNumberFormat="1" applyFont="1" applyFill="1" applyAlignment="1">
      <alignment vertical="top" wrapText="1"/>
    </xf>
    <xf numFmtId="0" fontId="7" fillId="0" borderId="0" xfId="0" applyFont="1" applyFill="1" applyAlignment="1">
      <alignment vertical="top" wrapText="1"/>
    </xf>
    <xf numFmtId="0" fontId="33" fillId="0" borderId="0" xfId="0" applyFont="1" applyFill="1" applyAlignment="1">
      <alignment vertical="top" wrapText="1"/>
    </xf>
    <xf numFmtId="164" fontId="3" fillId="0" borderId="2" xfId="0" applyNumberFormat="1" applyFont="1" applyFill="1" applyBorder="1" applyAlignment="1">
      <alignment horizontal="center" vertical="center" wrapText="1"/>
    </xf>
    <xf numFmtId="0" fontId="3" fillId="0" borderId="4" xfId="0" applyFont="1" applyFill="1" applyBorder="1" applyAlignment="1">
      <alignment horizontal="center" vertical="top" wrapText="1"/>
    </xf>
    <xf numFmtId="0" fontId="2" fillId="2" borderId="2" xfId="0" applyFont="1" applyFill="1" applyBorder="1" applyAlignment="1">
      <alignment horizontal="center" vertical="top" wrapText="1"/>
    </xf>
    <xf numFmtId="49" fontId="8" fillId="0" borderId="2" xfId="0" applyNumberFormat="1" applyFont="1" applyBorder="1" applyAlignment="1">
      <alignment vertical="top" wrapText="1"/>
    </xf>
    <xf numFmtId="49" fontId="14" fillId="0" borderId="2" xfId="0" applyNumberFormat="1" applyFont="1" applyBorder="1" applyAlignment="1">
      <alignment vertical="top" wrapText="1"/>
    </xf>
    <xf numFmtId="0" fontId="32" fillId="0" borderId="0" xfId="0" applyFont="1" applyFill="1" applyAlignment="1">
      <alignment horizontal="right" vertical="center" wrapText="1"/>
    </xf>
    <xf numFmtId="0" fontId="6" fillId="0" borderId="2" xfId="0" applyFont="1" applyFill="1" applyBorder="1" applyAlignment="1">
      <alignment horizontal="center" vertical="top" wrapText="1"/>
    </xf>
    <xf numFmtId="0" fontId="32" fillId="0" borderId="0" xfId="0" applyFont="1" applyFill="1" applyAlignment="1">
      <alignment vertical="center" wrapText="1"/>
    </xf>
    <xf numFmtId="49" fontId="34" fillId="0" borderId="9" xfId="6" applyNumberFormat="1" applyFont="1" applyFill="1" applyBorder="1" applyAlignment="1">
      <alignment horizontal="center" vertical="top" wrapText="1"/>
    </xf>
    <xf numFmtId="0" fontId="34" fillId="0" borderId="9" xfId="6" applyFont="1" applyFill="1" applyBorder="1" applyAlignment="1">
      <alignment horizontal="center" vertical="top" wrapText="1"/>
    </xf>
    <xf numFmtId="0" fontId="34" fillId="0" borderId="12" xfId="6" applyFont="1" applyFill="1" applyBorder="1" applyAlignment="1">
      <alignment horizontal="center" vertical="top" wrapText="1"/>
    </xf>
    <xf numFmtId="0" fontId="35" fillId="0" borderId="0" xfId="0" applyFont="1" applyFill="1" applyAlignment="1">
      <alignment vertical="top" wrapText="1"/>
    </xf>
    <xf numFmtId="0" fontId="1" fillId="0" borderId="0" xfId="0" applyFont="1" applyFill="1" applyAlignment="1">
      <alignment horizontal="right" vertical="top"/>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1" fillId="0" borderId="2" xfId="0" applyFont="1" applyFill="1" applyBorder="1" applyAlignment="1">
      <alignment vertical="top" wrapText="1"/>
    </xf>
    <xf numFmtId="0" fontId="3" fillId="0" borderId="2" xfId="0" applyFont="1" applyFill="1" applyBorder="1" applyAlignment="1">
      <alignment vertical="top" wrapText="1"/>
    </xf>
    <xf numFmtId="0" fontId="1" fillId="0" borderId="2" xfId="0" applyFont="1" applyFill="1" applyBorder="1" applyAlignment="1">
      <alignment horizontal="left" vertical="top"/>
    </xf>
    <xf numFmtId="0" fontId="3" fillId="0" borderId="2" xfId="0" applyFont="1" applyFill="1" applyBorder="1" applyAlignment="1">
      <alignment vertical="top"/>
    </xf>
    <xf numFmtId="0" fontId="17" fillId="0" borderId="2" xfId="5" applyNumberFormat="1" applyFont="1" applyFill="1" applyBorder="1" applyAlignment="1">
      <alignment horizontal="center" vertical="center" wrapText="1"/>
    </xf>
    <xf numFmtId="0" fontId="1" fillId="0" borderId="2" xfId="0" applyFont="1" applyFill="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3" fillId="0" borderId="4" xfId="0" applyFont="1" applyFill="1" applyBorder="1" applyAlignment="1">
      <alignment horizontal="left" vertical="top" wrapText="1"/>
    </xf>
    <xf numFmtId="0" fontId="17" fillId="0" borderId="4" xfId="0" applyFont="1" applyFill="1" applyBorder="1" applyAlignment="1">
      <alignment horizontal="left" vertical="top" wrapText="1"/>
    </xf>
    <xf numFmtId="0" fontId="1" fillId="0" borderId="4" xfId="0" applyFont="1" applyFill="1" applyBorder="1" applyAlignment="1">
      <alignment horizontal="left" vertical="top"/>
    </xf>
    <xf numFmtId="0" fontId="1" fillId="0" borderId="2" xfId="0" applyFont="1" applyFill="1" applyBorder="1" applyAlignment="1">
      <alignment horizontal="left" vertical="top" wrapText="1"/>
    </xf>
    <xf numFmtId="0" fontId="3" fillId="0" borderId="2" xfId="0" applyFont="1" applyFill="1" applyBorder="1" applyAlignment="1">
      <alignment horizontal="left" vertical="top"/>
    </xf>
    <xf numFmtId="0" fontId="1" fillId="0" borderId="2" xfId="0" applyFont="1" applyFill="1" applyBorder="1" applyAlignment="1">
      <alignment vertical="top" wrapText="1"/>
    </xf>
    <xf numFmtId="0" fontId="4"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 xfId="0" applyFont="1" applyFill="1" applyBorder="1" applyAlignment="1">
      <alignment vertical="top"/>
    </xf>
    <xf numFmtId="0" fontId="1" fillId="0" borderId="2" xfId="0" applyFont="1" applyFill="1" applyBorder="1" applyAlignment="1">
      <alignment horizontal="left" vertical="top"/>
    </xf>
    <xf numFmtId="0" fontId="8" fillId="0" borderId="2" xfId="0" applyFont="1" applyFill="1" applyBorder="1" applyAlignment="1">
      <alignment horizontal="left" vertical="top" wrapText="1"/>
    </xf>
    <xf numFmtId="0" fontId="3" fillId="0" borderId="2" xfId="0" applyFont="1" applyFill="1" applyBorder="1" applyAlignment="1">
      <alignment vertical="top" wrapText="1"/>
    </xf>
    <xf numFmtId="0" fontId="2" fillId="0" borderId="2" xfId="0" applyFont="1" applyFill="1" applyBorder="1" applyAlignment="1">
      <alignment horizontal="center" vertical="top" wrapText="1"/>
    </xf>
    <xf numFmtId="4" fontId="36" fillId="0" borderId="2" xfId="0" applyNumberFormat="1" applyFont="1" applyFill="1" applyBorder="1" applyAlignment="1">
      <alignment vertical="top"/>
    </xf>
    <xf numFmtId="0" fontId="36" fillId="0" borderId="2" xfId="0" applyFont="1" applyFill="1" applyBorder="1" applyAlignment="1">
      <alignment vertical="top" wrapText="1"/>
    </xf>
    <xf numFmtId="0" fontId="36" fillId="0" borderId="2" xfId="0" applyFont="1" applyFill="1" applyBorder="1" applyAlignment="1">
      <alignment horizontal="left" vertical="top" wrapText="1"/>
    </xf>
    <xf numFmtId="0" fontId="36" fillId="0" borderId="0" xfId="0" applyFont="1" applyFill="1" applyAlignment="1">
      <alignment vertical="top"/>
    </xf>
    <xf numFmtId="49" fontId="36" fillId="0" borderId="2" xfId="0" applyNumberFormat="1" applyFont="1" applyFill="1" applyBorder="1" applyAlignment="1">
      <alignment horizontal="center" vertical="top" wrapText="1"/>
    </xf>
    <xf numFmtId="49" fontId="36" fillId="0" borderId="2" xfId="0" applyNumberFormat="1" applyFont="1" applyFill="1" applyBorder="1" applyAlignment="1">
      <alignment horizontal="center" vertical="top"/>
    </xf>
    <xf numFmtId="164" fontId="36" fillId="0" borderId="2" xfId="0" applyNumberFormat="1" applyFont="1" applyFill="1" applyBorder="1" applyAlignment="1">
      <alignment vertical="top"/>
    </xf>
    <xf numFmtId="49" fontId="6" fillId="0" borderId="2" xfId="0" applyNumberFormat="1" applyFont="1" applyFill="1" applyBorder="1" applyAlignment="1">
      <alignment horizontal="center" vertical="top"/>
    </xf>
    <xf numFmtId="0" fontId="37" fillId="0" borderId="2" xfId="0" applyFont="1" applyFill="1" applyBorder="1" applyAlignment="1">
      <alignment horizontal="center" vertical="top" wrapText="1"/>
    </xf>
    <xf numFmtId="49" fontId="37" fillId="0" borderId="2" xfId="0" applyNumberFormat="1" applyFont="1" applyFill="1" applyBorder="1" applyAlignment="1">
      <alignment horizontal="center" vertical="top"/>
    </xf>
    <xf numFmtId="0" fontId="37" fillId="2" borderId="2" xfId="0" applyFont="1" applyFill="1" applyBorder="1" applyAlignment="1">
      <alignment horizontal="center" vertical="top" wrapText="1"/>
    </xf>
    <xf numFmtId="0" fontId="37" fillId="0" borderId="0" xfId="0" applyFont="1" applyFill="1" applyAlignment="1">
      <alignment vertical="top"/>
    </xf>
    <xf numFmtId="0" fontId="38" fillId="0" borderId="2" xfId="0" applyFont="1" applyFill="1" applyBorder="1" applyAlignment="1">
      <alignment horizontal="center" vertical="center"/>
    </xf>
    <xf numFmtId="49" fontId="37" fillId="0" borderId="2" xfId="0" applyNumberFormat="1" applyFont="1" applyFill="1" applyBorder="1" applyAlignment="1">
      <alignment horizontal="center" vertical="center"/>
    </xf>
    <xf numFmtId="164" fontId="38" fillId="0" borderId="2" xfId="0" applyNumberFormat="1" applyFont="1" applyFill="1" applyBorder="1" applyAlignment="1">
      <alignment horizontal="right" vertical="center" wrapText="1"/>
    </xf>
    <xf numFmtId="0" fontId="38" fillId="0" borderId="2" xfId="0" applyFont="1" applyFill="1" applyBorder="1" applyAlignment="1">
      <alignment horizontal="left" vertical="top" wrapText="1"/>
    </xf>
    <xf numFmtId="49" fontId="38" fillId="0" borderId="2" xfId="0" applyNumberFormat="1" applyFont="1" applyFill="1" applyBorder="1" applyAlignment="1">
      <alignment horizontal="center" vertical="top"/>
    </xf>
    <xf numFmtId="4" fontId="38" fillId="0" borderId="2" xfId="0" applyNumberFormat="1" applyFont="1" applyFill="1" applyBorder="1" applyAlignment="1">
      <alignment vertical="top"/>
    </xf>
    <xf numFmtId="0" fontId="38" fillId="0" borderId="0" xfId="0" applyFont="1" applyFill="1" applyAlignment="1">
      <alignment vertical="top"/>
    </xf>
    <xf numFmtId="0" fontId="39" fillId="0" borderId="2" xfId="0" applyFont="1" applyFill="1" applyBorder="1" applyAlignment="1">
      <alignment horizontal="left" vertical="top" wrapText="1"/>
    </xf>
    <xf numFmtId="49" fontId="39" fillId="0" borderId="2" xfId="0" applyNumberFormat="1" applyFont="1" applyFill="1" applyBorder="1" applyAlignment="1">
      <alignment horizontal="center" vertical="top"/>
    </xf>
    <xf numFmtId="4" fontId="39" fillId="0" borderId="2" xfId="0" applyNumberFormat="1" applyFont="1" applyFill="1" applyBorder="1" applyAlignment="1">
      <alignment vertical="top"/>
    </xf>
    <xf numFmtId="0" fontId="39" fillId="0" borderId="0" xfId="0" applyFont="1" applyFill="1" applyAlignment="1">
      <alignment vertical="top"/>
    </xf>
    <xf numFmtId="0" fontId="37" fillId="0" borderId="2" xfId="0" applyFont="1" applyFill="1" applyBorder="1" applyAlignment="1">
      <alignment horizontal="left" vertical="top" wrapText="1"/>
    </xf>
    <xf numFmtId="4" fontId="37" fillId="0" borderId="2" xfId="0" applyNumberFormat="1" applyFont="1" applyFill="1" applyBorder="1" applyAlignment="1">
      <alignment vertical="top"/>
    </xf>
    <xf numFmtId="0" fontId="37" fillId="0" borderId="2" xfId="0" applyFont="1" applyFill="1" applyBorder="1" applyAlignment="1">
      <alignment vertical="top"/>
    </xf>
    <xf numFmtId="0" fontId="37" fillId="0" borderId="4" xfId="0" applyFont="1" applyFill="1" applyBorder="1" applyAlignment="1">
      <alignment horizontal="left" vertical="top" wrapText="1"/>
    </xf>
    <xf numFmtId="0" fontId="37" fillId="0" borderId="3" xfId="0" applyFont="1" applyFill="1" applyBorder="1" applyAlignment="1">
      <alignment vertical="top"/>
    </xf>
    <xf numFmtId="0" fontId="29" fillId="0" borderId="0" xfId="0" applyFont="1" applyFill="1" applyAlignment="1">
      <alignment vertical="top"/>
    </xf>
    <xf numFmtId="49" fontId="37" fillId="0" borderId="2" xfId="0" applyNumberFormat="1" applyFont="1" applyFill="1" applyBorder="1" applyAlignment="1">
      <alignment horizontal="center" vertical="top" wrapText="1"/>
    </xf>
    <xf numFmtId="0" fontId="37" fillId="0" borderId="2" xfId="0" applyFont="1" applyBorder="1" applyAlignment="1">
      <alignment horizontal="center" vertical="top" wrapText="1"/>
    </xf>
    <xf numFmtId="0" fontId="40" fillId="0" borderId="2" xfId="0" applyFont="1" applyFill="1" applyBorder="1" applyAlignment="1">
      <alignment horizontal="left" vertical="top" wrapText="1"/>
    </xf>
    <xf numFmtId="0" fontId="40" fillId="0" borderId="2" xfId="0" applyFont="1" applyFill="1" applyBorder="1" applyAlignment="1">
      <alignment vertical="top"/>
    </xf>
    <xf numFmtId="0" fontId="41" fillId="0" borderId="4" xfId="0" applyFont="1" applyFill="1" applyBorder="1" applyAlignment="1">
      <alignment horizontal="left" vertical="center" wrapText="1"/>
    </xf>
    <xf numFmtId="0" fontId="42" fillId="0" borderId="2" xfId="0" applyFont="1" applyBorder="1" applyAlignment="1">
      <alignment vertical="top" wrapText="1"/>
    </xf>
    <xf numFmtId="164" fontId="43" fillId="0" borderId="2" xfId="0" applyNumberFormat="1" applyFont="1" applyBorder="1" applyAlignment="1">
      <alignment vertical="top" wrapText="1"/>
    </xf>
    <xf numFmtId="4" fontId="43" fillId="0" borderId="2" xfId="0" applyNumberFormat="1" applyFont="1" applyBorder="1" applyAlignment="1">
      <alignment vertical="top" wrapText="1"/>
    </xf>
    <xf numFmtId="0" fontId="42" fillId="0" borderId="0" xfId="0" applyFont="1" applyAlignment="1">
      <alignment wrapText="1"/>
    </xf>
    <xf numFmtId="164" fontId="37" fillId="0" borderId="2" xfId="0" applyNumberFormat="1" applyFont="1" applyFill="1" applyBorder="1" applyAlignment="1">
      <alignment vertical="top"/>
    </xf>
    <xf numFmtId="0" fontId="37" fillId="0" borderId="0" xfId="0" applyFont="1" applyFill="1" applyBorder="1" applyAlignment="1">
      <alignment horizontal="left" vertical="top" wrapText="1"/>
    </xf>
    <xf numFmtId="49" fontId="39" fillId="0" borderId="2" xfId="0" applyNumberFormat="1" applyFont="1" applyFill="1" applyBorder="1" applyAlignment="1">
      <alignment horizontal="center" vertical="top" wrapText="1"/>
    </xf>
    <xf numFmtId="164" fontId="39" fillId="0" borderId="2" xfId="0" applyNumberFormat="1" applyFont="1" applyFill="1" applyBorder="1" applyAlignment="1">
      <alignment vertical="top"/>
    </xf>
    <xf numFmtId="0" fontId="37" fillId="0" borderId="3" xfId="0" applyFont="1" applyFill="1" applyBorder="1" applyAlignment="1">
      <alignment horizontal="left" vertical="top" wrapText="1"/>
    </xf>
    <xf numFmtId="0" fontId="44" fillId="0" borderId="2" xfId="0" applyFont="1" applyFill="1" applyBorder="1" applyAlignment="1">
      <alignment vertical="top" wrapText="1"/>
    </xf>
    <xf numFmtId="0" fontId="44" fillId="0" borderId="2" xfId="0" applyFont="1" applyFill="1" applyBorder="1" applyAlignment="1">
      <alignment horizontal="left" vertical="top" wrapText="1"/>
    </xf>
    <xf numFmtId="0" fontId="44" fillId="0" borderId="0" xfId="0" applyFont="1" applyFill="1" applyAlignment="1">
      <alignment vertical="top"/>
    </xf>
    <xf numFmtId="49" fontId="44" fillId="0" borderId="2" xfId="0" applyNumberFormat="1" applyFont="1" applyFill="1" applyBorder="1" applyAlignment="1">
      <alignment horizontal="center" vertical="top" wrapText="1"/>
    </xf>
    <xf numFmtId="49" fontId="44" fillId="0" borderId="2" xfId="0" applyNumberFormat="1" applyFont="1" applyFill="1" applyBorder="1" applyAlignment="1">
      <alignment horizontal="center" vertical="top"/>
    </xf>
    <xf numFmtId="164" fontId="44" fillId="0" borderId="2" xfId="0" applyNumberFormat="1" applyFont="1" applyFill="1" applyBorder="1" applyAlignment="1">
      <alignment vertical="top"/>
    </xf>
    <xf numFmtId="4" fontId="44" fillId="0" borderId="2" xfId="0" applyNumberFormat="1" applyFont="1" applyFill="1" applyBorder="1" applyAlignment="1">
      <alignment vertical="top"/>
    </xf>
    <xf numFmtId="4" fontId="37" fillId="0" borderId="2" xfId="0" applyNumberFormat="1" applyFont="1" applyFill="1" applyBorder="1" applyAlignment="1">
      <alignment vertical="top" wrapText="1"/>
    </xf>
    <xf numFmtId="0" fontId="37" fillId="0" borderId="0" xfId="0" applyFont="1" applyFill="1" applyAlignment="1">
      <alignment vertical="top" wrapText="1"/>
    </xf>
    <xf numFmtId="4" fontId="39" fillId="0" borderId="2" xfId="0" applyNumberFormat="1" applyFont="1" applyFill="1" applyBorder="1" applyAlignment="1">
      <alignment horizontal="right" vertical="top"/>
    </xf>
    <xf numFmtId="0" fontId="39" fillId="0" borderId="4" xfId="0" applyFont="1" applyFill="1" applyBorder="1" applyAlignment="1">
      <alignment horizontal="left" vertical="top" wrapText="1"/>
    </xf>
    <xf numFmtId="0" fontId="37" fillId="0" borderId="2" xfId="0" applyFont="1" applyFill="1" applyBorder="1" applyAlignment="1">
      <alignment horizontal="left" vertical="top"/>
    </xf>
    <xf numFmtId="0" fontId="39" fillId="0" borderId="2" xfId="0" applyFont="1" applyFill="1" applyBorder="1" applyAlignment="1">
      <alignment vertical="top"/>
    </xf>
    <xf numFmtId="0" fontId="45" fillId="0" borderId="0" xfId="0" applyFont="1" applyFill="1" applyAlignment="1">
      <alignment vertical="top"/>
    </xf>
    <xf numFmtId="0" fontId="38" fillId="0" borderId="4" xfId="0" applyFont="1" applyFill="1" applyBorder="1" applyAlignment="1">
      <alignment horizontal="center" wrapText="1"/>
    </xf>
    <xf numFmtId="164" fontId="38" fillId="0" borderId="2" xfId="0" applyNumberFormat="1" applyFont="1" applyFill="1" applyBorder="1" applyAlignment="1">
      <alignment vertical="center"/>
    </xf>
    <xf numFmtId="4" fontId="38" fillId="0" borderId="2" xfId="0" applyNumberFormat="1" applyFont="1" applyFill="1" applyBorder="1" applyAlignment="1">
      <alignment vertical="center"/>
    </xf>
    <xf numFmtId="0" fontId="43" fillId="0" borderId="2" xfId="0" applyFont="1" applyFill="1" applyBorder="1" applyAlignment="1">
      <alignment horizontal="left" vertical="top" wrapText="1"/>
    </xf>
    <xf numFmtId="49" fontId="40" fillId="0" borderId="2" xfId="0" applyNumberFormat="1" applyFont="1" applyFill="1" applyBorder="1" applyAlignment="1">
      <alignment horizontal="center" vertical="top"/>
    </xf>
    <xf numFmtId="0" fontId="37" fillId="0" borderId="4" xfId="0" applyFont="1" applyFill="1" applyBorder="1" applyAlignment="1">
      <alignment horizontal="left" vertical="top"/>
    </xf>
    <xf numFmtId="0" fontId="37" fillId="0" borderId="2" xfId="0" applyFont="1" applyFill="1" applyBorder="1" applyAlignment="1">
      <alignment vertical="top" wrapText="1"/>
    </xf>
    <xf numFmtId="0" fontId="38" fillId="0" borderId="4" xfId="0" applyFont="1" applyFill="1" applyBorder="1" applyAlignment="1">
      <alignment horizontal="center" vertical="top" wrapText="1"/>
    </xf>
    <xf numFmtId="0" fontId="38" fillId="0" borderId="2" xfId="0" applyFont="1" applyFill="1" applyBorder="1" applyAlignment="1">
      <alignment horizontal="center" vertical="top" wrapText="1"/>
    </xf>
    <xf numFmtId="164" fontId="38" fillId="0" borderId="2" xfId="0" applyNumberFormat="1" applyFont="1" applyFill="1" applyBorder="1" applyAlignment="1">
      <alignment vertical="top"/>
    </xf>
    <xf numFmtId="0" fontId="38" fillId="0" borderId="3" xfId="0" applyFont="1" applyFill="1" applyBorder="1" applyAlignment="1">
      <alignment horizontal="left" vertical="top" wrapText="1"/>
    </xf>
    <xf numFmtId="0" fontId="37" fillId="0" borderId="3" xfId="0" applyFont="1" applyFill="1" applyBorder="1" applyAlignment="1">
      <alignment horizontal="center" vertical="top"/>
    </xf>
    <xf numFmtId="0" fontId="39" fillId="0" borderId="3" xfId="0" applyFont="1" applyFill="1" applyBorder="1" applyAlignment="1">
      <alignment horizontal="left" vertical="top" wrapText="1"/>
    </xf>
    <xf numFmtId="0" fontId="37" fillId="0" borderId="3" xfId="0" applyFont="1" applyFill="1" applyBorder="1" applyAlignment="1">
      <alignment vertical="top" wrapText="1"/>
    </xf>
    <xf numFmtId="0" fontId="39" fillId="0" borderId="3" xfId="0" applyFont="1" applyFill="1" applyBorder="1" applyAlignment="1">
      <alignment vertical="top" wrapText="1"/>
    </xf>
    <xf numFmtId="0" fontId="39" fillId="0" borderId="0" xfId="0" applyFont="1" applyFill="1" applyBorder="1" applyAlignment="1">
      <alignment vertical="top"/>
    </xf>
    <xf numFmtId="0" fontId="37" fillId="0" borderId="0" xfId="0" applyFont="1" applyFill="1" applyBorder="1" applyAlignment="1">
      <alignment vertical="top"/>
    </xf>
    <xf numFmtId="4" fontId="37" fillId="0" borderId="2" xfId="0" applyNumberFormat="1" applyFont="1" applyFill="1" applyBorder="1" applyAlignment="1">
      <alignment horizontal="right" vertical="top"/>
    </xf>
    <xf numFmtId="0" fontId="39" fillId="0" borderId="8" xfId="0" applyFont="1" applyFill="1" applyBorder="1" applyAlignment="1">
      <alignment horizontal="left" vertical="top" wrapText="1"/>
    </xf>
    <xf numFmtId="0" fontId="37" fillId="0" borderId="8" xfId="0" applyFont="1" applyFill="1" applyBorder="1" applyAlignment="1">
      <alignment horizontal="left" vertical="top" wrapText="1"/>
    </xf>
    <xf numFmtId="49" fontId="38" fillId="0" borderId="2" xfId="0" applyNumberFormat="1" applyFont="1" applyFill="1" applyBorder="1" applyAlignment="1">
      <alignment horizontal="center" vertical="top" wrapText="1"/>
    </xf>
    <xf numFmtId="4" fontId="38" fillId="0" borderId="2" xfId="0" applyNumberFormat="1" applyFont="1" applyFill="1" applyBorder="1" applyAlignment="1">
      <alignment vertical="top" wrapText="1"/>
    </xf>
    <xf numFmtId="49" fontId="39" fillId="0" borderId="2" xfId="0" applyNumberFormat="1" applyFont="1" applyFill="1" applyBorder="1" applyAlignment="1">
      <alignment horizontal="left" vertical="top" wrapText="1"/>
    </xf>
    <xf numFmtId="4" fontId="39" fillId="0" borderId="2" xfId="0" applyNumberFormat="1" applyFont="1" applyFill="1" applyBorder="1" applyAlignment="1">
      <alignment horizontal="right" vertical="top" wrapText="1"/>
    </xf>
    <xf numFmtId="0" fontId="39" fillId="0" borderId="3" xfId="0" applyFont="1" applyFill="1" applyBorder="1" applyAlignment="1">
      <alignment horizontal="left" vertical="top"/>
    </xf>
    <xf numFmtId="0" fontId="39" fillId="0" borderId="2" xfId="0" applyFont="1" applyFill="1" applyBorder="1" applyAlignment="1">
      <alignment horizontal="left" vertical="top"/>
    </xf>
    <xf numFmtId="0" fontId="37" fillId="2" borderId="2" xfId="0" applyFont="1" applyFill="1" applyBorder="1" applyAlignment="1">
      <alignment horizontal="left" vertical="top"/>
    </xf>
    <xf numFmtId="0" fontId="37" fillId="2" borderId="3" xfId="0" applyFont="1" applyFill="1" applyBorder="1" applyAlignment="1">
      <alignment horizontal="center" vertical="top"/>
    </xf>
    <xf numFmtId="49" fontId="37" fillId="2" borderId="2" xfId="0" applyNumberFormat="1" applyFont="1" applyFill="1" applyBorder="1" applyAlignment="1">
      <alignment horizontal="center" vertical="top"/>
    </xf>
    <xf numFmtId="0" fontId="37" fillId="2" borderId="2" xfId="0" applyFont="1" applyFill="1" applyBorder="1" applyAlignment="1">
      <alignment horizontal="left" vertical="top" wrapText="1"/>
    </xf>
    <xf numFmtId="0" fontId="37" fillId="2" borderId="2" xfId="0" applyFont="1" applyFill="1" applyBorder="1" applyAlignment="1">
      <alignment vertical="top" wrapText="1"/>
    </xf>
    <xf numFmtId="0" fontId="38" fillId="0" borderId="8" xfId="0" applyFont="1" applyFill="1" applyBorder="1" applyAlignment="1">
      <alignment horizontal="center" vertical="top"/>
    </xf>
    <xf numFmtId="0" fontId="38" fillId="0" borderId="3" xfId="0" applyFont="1" applyFill="1" applyBorder="1" applyAlignment="1">
      <alignment horizontal="center" vertical="top"/>
    </xf>
    <xf numFmtId="0" fontId="38" fillId="0" borderId="2" xfId="0" applyFont="1" applyFill="1" applyBorder="1" applyAlignment="1">
      <alignment horizontal="center" vertical="top"/>
    </xf>
    <xf numFmtId="0" fontId="39" fillId="0" borderId="2" xfId="0" applyFont="1" applyFill="1" applyBorder="1" applyAlignment="1">
      <alignment vertical="top" wrapText="1"/>
    </xf>
    <xf numFmtId="0" fontId="39" fillId="0" borderId="2" xfId="0" applyFont="1" applyFill="1" applyBorder="1" applyAlignment="1">
      <alignment horizontal="center" vertical="top" wrapText="1"/>
    </xf>
    <xf numFmtId="49" fontId="3" fillId="0" borderId="0" xfId="0" applyNumberFormat="1" applyFont="1" applyFill="1" applyAlignment="1">
      <alignment horizontal="center" vertical="top"/>
    </xf>
    <xf numFmtId="49" fontId="1" fillId="0" borderId="0" xfId="0" applyNumberFormat="1" applyFont="1" applyFill="1" applyAlignment="1">
      <alignment horizontal="center" vertical="top"/>
    </xf>
    <xf numFmtId="49" fontId="1" fillId="0" borderId="0" xfId="0" applyNumberFormat="1" applyFont="1" applyFill="1" applyBorder="1" applyAlignment="1">
      <alignment horizontal="right" vertical="top" wrapText="1"/>
    </xf>
    <xf numFmtId="0" fontId="3" fillId="0" borderId="0" xfId="0" applyFont="1" applyFill="1" applyBorder="1" applyAlignment="1">
      <alignment horizontal="center" vertical="top" wrapText="1"/>
    </xf>
    <xf numFmtId="49" fontId="1" fillId="0" borderId="0" xfId="0" applyNumberFormat="1" applyFont="1" applyFill="1" applyBorder="1" applyAlignment="1">
      <alignment horizontal="center" vertical="top" wrapText="1"/>
    </xf>
    <xf numFmtId="49" fontId="2" fillId="0" borderId="0" xfId="0" applyNumberFormat="1" applyFont="1" applyFill="1" applyAlignment="1">
      <alignment horizontal="left" vertical="top" wrapText="1"/>
    </xf>
    <xf numFmtId="0" fontId="3" fillId="0" borderId="0" xfId="0" applyFont="1" applyAlignment="1">
      <alignment horizontal="center" vertical="center" wrapText="1"/>
    </xf>
    <xf numFmtId="0" fontId="1" fillId="0" borderId="2" xfId="0" applyFont="1" applyBorder="1" applyAlignment="1">
      <alignment horizontal="center" vertical="top" wrapText="1"/>
    </xf>
    <xf numFmtId="0" fontId="3" fillId="0" borderId="0" xfId="0" applyFont="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3" fillId="0" borderId="3" xfId="0" applyFont="1" applyBorder="1" applyAlignment="1">
      <alignment horizontal="center" vertical="center" wrapText="1"/>
    </xf>
    <xf numFmtId="0" fontId="1" fillId="0" borderId="8" xfId="0" applyFont="1" applyBorder="1" applyAlignment="1">
      <alignment horizontal="center" wrapText="1"/>
    </xf>
    <xf numFmtId="0" fontId="1" fillId="0" borderId="4" xfId="0" applyFont="1" applyBorder="1" applyAlignment="1">
      <alignment horizontal="center" wrapText="1"/>
    </xf>
    <xf numFmtId="0" fontId="1" fillId="0" borderId="2" xfId="0" applyFont="1" applyFill="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8" fillId="0" borderId="4" xfId="0" applyFont="1" applyBorder="1" applyAlignment="1">
      <alignment horizontal="center" vertical="top" wrapText="1"/>
    </xf>
    <xf numFmtId="0" fontId="8" fillId="0" borderId="2" xfId="0" applyFont="1" applyBorder="1" applyAlignment="1">
      <alignment horizontal="center" vertical="top" wrapText="1"/>
    </xf>
    <xf numFmtId="0" fontId="16" fillId="0" borderId="0" xfId="0" applyFont="1" applyAlignment="1">
      <alignment horizontal="center"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vertical="top" wrapText="1"/>
    </xf>
    <xf numFmtId="0" fontId="1" fillId="0" borderId="4" xfId="0" applyFont="1" applyFill="1" applyBorder="1" applyAlignment="1">
      <alignment vertical="top" wrapText="1"/>
    </xf>
    <xf numFmtId="0" fontId="3" fillId="0" borderId="3" xfId="0" applyFont="1" applyFill="1" applyBorder="1" applyAlignment="1">
      <alignment vertical="top"/>
    </xf>
    <xf numFmtId="0" fontId="3" fillId="0" borderId="4" xfId="0" applyFont="1" applyFill="1" applyBorder="1" applyAlignment="1">
      <alignment vertical="top"/>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1" fillId="0" borderId="3" xfId="0" applyFont="1" applyFill="1" applyBorder="1" applyAlignment="1">
      <alignment horizontal="left" vertical="top"/>
    </xf>
    <xf numFmtId="0" fontId="1" fillId="0" borderId="4" xfId="0" applyFont="1" applyFill="1" applyBorder="1" applyAlignment="1">
      <alignment horizontal="left" vertical="top"/>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4" xfId="0" applyFont="1" applyFill="1" applyBorder="1" applyAlignment="1">
      <alignment horizontal="left" vertical="top" wrapText="1"/>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0" xfId="0" applyFont="1" applyFill="1" applyAlignment="1">
      <alignment horizontal="left" vertical="top" wrapText="1"/>
    </xf>
    <xf numFmtId="0" fontId="3" fillId="0" borderId="0" xfId="0" applyFont="1" applyFill="1" applyBorder="1" applyAlignment="1">
      <alignment horizontal="center" vertical="center" wrapText="1"/>
    </xf>
    <xf numFmtId="0" fontId="1"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1" fillId="0" borderId="2" xfId="0" applyFont="1" applyFill="1" applyBorder="1" applyAlignment="1">
      <alignment vertical="top" wrapText="1"/>
    </xf>
    <xf numFmtId="0" fontId="3" fillId="0" borderId="2" xfId="0" applyFont="1" applyFill="1" applyBorder="1" applyAlignment="1">
      <alignment vertical="top"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8" fillId="0" borderId="2" xfId="0" applyFont="1" applyFill="1" applyBorder="1" applyAlignment="1">
      <alignment horizontal="left" vertical="top" wrapText="1"/>
    </xf>
    <xf numFmtId="0" fontId="1" fillId="0" borderId="2" xfId="0" applyFont="1" applyFill="1" applyBorder="1" applyAlignment="1">
      <alignment horizontal="left" vertical="top"/>
    </xf>
    <xf numFmtId="0" fontId="3" fillId="0" borderId="2" xfId="0" applyFont="1" applyFill="1" applyBorder="1" applyAlignment="1">
      <alignment vertical="top"/>
    </xf>
    <xf numFmtId="0" fontId="3" fillId="0" borderId="2" xfId="0" applyFont="1" applyFill="1" applyBorder="1" applyAlignment="1">
      <alignment horizontal="left" vertical="top"/>
    </xf>
    <xf numFmtId="0" fontId="37" fillId="0" borderId="2" xfId="0" applyFont="1" applyFill="1" applyBorder="1" applyAlignment="1">
      <alignment horizontal="left" vertical="top" wrapText="1"/>
    </xf>
    <xf numFmtId="0" fontId="37" fillId="0" borderId="3" xfId="0" applyFont="1" applyFill="1" applyBorder="1" applyAlignment="1">
      <alignment horizontal="left" vertical="top" wrapText="1"/>
    </xf>
    <xf numFmtId="0" fontId="37" fillId="0" borderId="4" xfId="0" applyFont="1" applyFill="1" applyBorder="1" applyAlignment="1">
      <alignment horizontal="left" vertical="top" wrapText="1"/>
    </xf>
    <xf numFmtId="49" fontId="2" fillId="0" borderId="0" xfId="0" applyNumberFormat="1" applyFont="1" applyFill="1" applyAlignment="1">
      <alignment horizontal="right" vertical="top" wrapText="1"/>
    </xf>
    <xf numFmtId="0" fontId="37" fillId="0" borderId="2" xfId="0" applyFont="1" applyFill="1" applyBorder="1" applyAlignment="1">
      <alignment vertical="top" wrapText="1"/>
    </xf>
    <xf numFmtId="0" fontId="38" fillId="0" borderId="3" xfId="0" applyFont="1" applyFill="1" applyBorder="1" applyAlignment="1">
      <alignment horizontal="center" vertical="top"/>
    </xf>
    <xf numFmtId="0" fontId="38" fillId="0" borderId="4" xfId="0" applyFont="1" applyFill="1" applyBorder="1" applyAlignment="1">
      <alignment horizontal="center" vertical="top"/>
    </xf>
    <xf numFmtId="0" fontId="38" fillId="0" borderId="2" xfId="0" applyFont="1" applyFill="1" applyBorder="1" applyAlignment="1">
      <alignment horizontal="left" vertical="top" wrapText="1"/>
    </xf>
    <xf numFmtId="0" fontId="39" fillId="0" borderId="2" xfId="0" applyFont="1" applyFill="1" applyBorder="1" applyAlignment="1">
      <alignment horizontal="left" vertical="top" wrapText="1"/>
    </xf>
    <xf numFmtId="0" fontId="39" fillId="0" borderId="3" xfId="0" applyFont="1" applyFill="1" applyBorder="1" applyAlignment="1">
      <alignment horizontal="left" vertical="top" wrapText="1"/>
    </xf>
    <xf numFmtId="0" fontId="39" fillId="0" borderId="4" xfId="0" applyFont="1" applyFill="1" applyBorder="1" applyAlignment="1">
      <alignment horizontal="left" vertical="top" wrapText="1"/>
    </xf>
    <xf numFmtId="0" fontId="39" fillId="0" borderId="2" xfId="0" applyFont="1" applyFill="1" applyBorder="1" applyAlignment="1">
      <alignment horizontal="left" vertical="top"/>
    </xf>
    <xf numFmtId="0" fontId="37" fillId="0" borderId="2" xfId="0" applyFont="1" applyFill="1" applyBorder="1" applyAlignment="1">
      <alignment horizontal="left" vertical="top"/>
    </xf>
    <xf numFmtId="0" fontId="39" fillId="0" borderId="2" xfId="0" applyFont="1" applyFill="1" applyBorder="1" applyAlignment="1">
      <alignment vertical="top" wrapText="1"/>
    </xf>
    <xf numFmtId="0" fontId="39" fillId="0" borderId="2" xfId="0" applyFont="1" applyFill="1" applyBorder="1" applyAlignment="1">
      <alignment vertical="top"/>
    </xf>
    <xf numFmtId="0" fontId="38" fillId="0" borderId="3" xfId="0" applyFont="1" applyFill="1" applyBorder="1" applyAlignment="1">
      <alignment horizontal="center" wrapText="1"/>
    </xf>
    <xf numFmtId="0" fontId="38" fillId="0" borderId="4" xfId="0" applyFont="1" applyFill="1" applyBorder="1" applyAlignment="1">
      <alignment horizontal="center" wrapText="1"/>
    </xf>
    <xf numFmtId="0" fontId="38" fillId="0" borderId="3" xfId="0" applyFont="1" applyFill="1" applyBorder="1" applyAlignment="1">
      <alignment horizontal="left" vertical="top" wrapText="1"/>
    </xf>
    <xf numFmtId="0" fontId="38" fillId="0" borderId="4" xfId="0" applyFont="1" applyFill="1" applyBorder="1" applyAlignment="1">
      <alignment horizontal="left" vertical="top" wrapText="1"/>
    </xf>
    <xf numFmtId="0" fontId="39" fillId="0" borderId="3" xfId="0" applyFont="1" applyFill="1" applyBorder="1" applyAlignment="1">
      <alignment horizontal="left" vertical="top"/>
    </xf>
    <xf numFmtId="0" fontId="39" fillId="0" borderId="4" xfId="0" applyFont="1" applyFill="1" applyBorder="1" applyAlignment="1">
      <alignment horizontal="left" vertical="top"/>
    </xf>
    <xf numFmtId="0" fontId="37" fillId="0" borderId="3" xfId="0" applyFont="1" applyFill="1" applyBorder="1" applyAlignment="1">
      <alignment horizontal="left" vertical="top"/>
    </xf>
    <xf numFmtId="0" fontId="37" fillId="0" borderId="4" xfId="0" applyFont="1" applyFill="1" applyBorder="1" applyAlignment="1">
      <alignment horizontal="left" vertical="top"/>
    </xf>
    <xf numFmtId="0" fontId="38" fillId="0" borderId="3" xfId="0" applyFont="1" applyFill="1" applyBorder="1" applyAlignment="1">
      <alignment horizontal="center" vertical="top" wrapText="1"/>
    </xf>
    <xf numFmtId="0" fontId="38" fillId="0" borderId="4" xfId="0" applyFont="1" applyFill="1" applyBorder="1" applyAlignment="1">
      <alignment horizontal="center" vertical="top" wrapText="1"/>
    </xf>
    <xf numFmtId="0" fontId="43" fillId="0" borderId="2" xfId="0" applyFont="1" applyFill="1" applyBorder="1" applyAlignment="1">
      <alignment horizontal="left" vertical="top" wrapText="1"/>
    </xf>
    <xf numFmtId="0" fontId="41" fillId="0" borderId="3" xfId="0" applyFont="1" applyFill="1" applyBorder="1" applyAlignment="1">
      <alignment horizontal="left" vertical="center" wrapText="1"/>
    </xf>
    <xf numFmtId="0" fontId="41" fillId="0" borderId="4" xfId="0" applyFont="1" applyFill="1" applyBorder="1" applyAlignment="1">
      <alignment horizontal="left" vertical="center" wrapText="1"/>
    </xf>
    <xf numFmtId="0" fontId="43" fillId="0" borderId="3" xfId="0" applyFont="1" applyFill="1" applyBorder="1" applyAlignment="1">
      <alignment horizontal="left" vertical="top" wrapText="1"/>
    </xf>
    <xf numFmtId="0" fontId="43" fillId="0" borderId="4" xfId="0" applyFont="1" applyFill="1" applyBorder="1" applyAlignment="1">
      <alignment horizontal="left" vertical="top" wrapText="1"/>
    </xf>
    <xf numFmtId="0" fontId="38" fillId="0" borderId="2" xfId="0" applyFont="1" applyFill="1" applyBorder="1" applyAlignment="1">
      <alignment horizontal="center" vertical="center"/>
    </xf>
    <xf numFmtId="0" fontId="37" fillId="0" borderId="2" xfId="0" applyFont="1" applyFill="1" applyBorder="1" applyAlignment="1">
      <alignment horizontal="center" vertical="top" wrapText="1"/>
    </xf>
    <xf numFmtId="0" fontId="4" fillId="0" borderId="2" xfId="0" applyFont="1" applyFill="1" applyBorder="1" applyAlignment="1">
      <alignment horizontal="center" vertical="center"/>
    </xf>
    <xf numFmtId="0" fontId="4" fillId="0" borderId="3" xfId="0" applyFont="1" applyFill="1" applyBorder="1" applyAlignment="1">
      <alignment horizontal="center" wrapText="1"/>
    </xf>
    <xf numFmtId="0" fontId="4" fillId="0" borderId="4" xfId="0" applyFont="1" applyFill="1" applyBorder="1" applyAlignment="1">
      <alignment horizontal="center"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3" xfId="0" applyFont="1" applyFill="1" applyBorder="1" applyAlignment="1">
      <alignment horizontal="center" vertical="top"/>
    </xf>
    <xf numFmtId="0" fontId="4" fillId="0" borderId="4" xfId="0" applyFont="1" applyFill="1" applyBorder="1" applyAlignment="1">
      <alignment horizontal="center" vertical="top"/>
    </xf>
    <xf numFmtId="0" fontId="18" fillId="0" borderId="0" xfId="0" applyFont="1" applyFill="1" applyAlignment="1">
      <alignment horizontal="center" vertical="center" wrapText="1"/>
    </xf>
    <xf numFmtId="0" fontId="34" fillId="0" borderId="0" xfId="0" applyFont="1" applyFill="1" applyAlignment="1">
      <alignment horizontal="right" vertical="top" wrapText="1"/>
    </xf>
    <xf numFmtId="0" fontId="3" fillId="0" borderId="8" xfId="0" applyFont="1" applyFill="1" applyBorder="1" applyAlignment="1">
      <alignment horizontal="left" vertical="top"/>
    </xf>
    <xf numFmtId="0" fontId="3" fillId="0" borderId="16" xfId="0" applyFont="1" applyFill="1" applyBorder="1" applyAlignment="1">
      <alignment horizontal="left" vertical="top"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34" fillId="0" borderId="2" xfId="6" applyFont="1" applyFill="1" applyBorder="1" applyAlignment="1">
      <alignment horizontal="center" vertical="center" wrapText="1"/>
    </xf>
    <xf numFmtId="0" fontId="17" fillId="0" borderId="2" xfId="5" applyNumberFormat="1" applyFont="1" applyFill="1" applyBorder="1" applyAlignment="1">
      <alignment horizontal="center" vertical="center" wrapText="1"/>
    </xf>
    <xf numFmtId="0" fontId="18" fillId="0" borderId="18" xfId="4" applyNumberFormat="1" applyFont="1" applyFill="1" applyBorder="1" applyAlignment="1">
      <alignment horizontal="left" vertical="top" wrapText="1"/>
    </xf>
    <xf numFmtId="0" fontId="18" fillId="0" borderId="19" xfId="4" applyNumberFormat="1" applyFont="1" applyFill="1" applyBorder="1" applyAlignment="1">
      <alignment horizontal="left" vertical="top" wrapText="1"/>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18" fillId="0" borderId="2" xfId="4" applyNumberFormat="1" applyFont="1" applyFill="1" applyBorder="1" applyAlignment="1">
      <alignment horizontal="left" vertical="top" wrapText="1"/>
    </xf>
    <xf numFmtId="0" fontId="17" fillId="0" borderId="0" xfId="0" applyFont="1" applyFill="1" applyAlignment="1">
      <alignment horizontal="left" vertical="top" wrapText="1"/>
    </xf>
    <xf numFmtId="0" fontId="17" fillId="0" borderId="2" xfId="6" applyFont="1" applyFill="1" applyBorder="1" applyAlignment="1">
      <alignment horizontal="center" vertical="center" wrapText="1"/>
    </xf>
    <xf numFmtId="0" fontId="18" fillId="0" borderId="13" xfId="4" applyNumberFormat="1" applyFont="1" applyFill="1" applyBorder="1" applyAlignment="1">
      <alignment horizontal="left" vertical="top" wrapText="1"/>
    </xf>
    <xf numFmtId="0" fontId="18" fillId="0" borderId="14" xfId="4" applyNumberFormat="1" applyFont="1" applyFill="1" applyBorder="1" applyAlignment="1">
      <alignment horizontal="left" vertical="top"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23" fillId="0" borderId="0" xfId="8" applyFont="1" applyFill="1" applyBorder="1" applyAlignment="1">
      <alignment horizontal="center" vertical="top" wrapText="1"/>
    </xf>
    <xf numFmtId="0" fontId="1" fillId="0" borderId="2" xfId="8" applyFont="1" applyFill="1" applyBorder="1" applyAlignment="1">
      <alignment horizontal="center" vertical="top" wrapText="1"/>
    </xf>
    <xf numFmtId="0" fontId="1" fillId="0" borderId="2" xfId="8" applyFont="1" applyFill="1" applyBorder="1" applyAlignment="1">
      <alignment horizontal="center" vertical="center" wrapText="1"/>
    </xf>
    <xf numFmtId="0" fontId="23" fillId="0" borderId="0" xfId="8" applyFont="1" applyFill="1" applyBorder="1" applyAlignment="1">
      <alignment horizontal="center" vertical="center" wrapText="1"/>
    </xf>
    <xf numFmtId="0" fontId="23" fillId="0" borderId="0" xfId="8" applyFont="1" applyFill="1" applyAlignment="1">
      <alignment horizontal="left" vertical="top" wrapText="1"/>
    </xf>
    <xf numFmtId="0" fontId="1" fillId="0" borderId="6" xfId="8" applyFont="1" applyFill="1" applyBorder="1" applyAlignment="1">
      <alignment horizontal="center" vertical="center" wrapText="1"/>
    </xf>
    <xf numFmtId="0" fontId="1" fillId="0" borderId="7" xfId="8" applyFont="1" applyFill="1" applyBorder="1" applyAlignment="1">
      <alignment horizontal="center" vertical="center" wrapText="1"/>
    </xf>
    <xf numFmtId="49" fontId="2" fillId="0" borderId="0" xfId="0" applyNumberFormat="1" applyFont="1" applyAlignment="1">
      <alignment horizontal="left" vertical="top" wrapText="1"/>
    </xf>
    <xf numFmtId="0" fontId="3" fillId="0" borderId="2" xfId="0" applyFont="1" applyFill="1" applyBorder="1" applyAlignment="1">
      <alignment vertical="center" wrapText="1"/>
    </xf>
    <xf numFmtId="0" fontId="16" fillId="0" borderId="0" xfId="0" applyFont="1" applyFill="1" applyAlignment="1">
      <alignment horizontal="center" vertical="center" wrapText="1"/>
    </xf>
    <xf numFmtId="49" fontId="2" fillId="0" borderId="0" xfId="0" applyNumberFormat="1" applyFont="1" applyFill="1" applyAlignment="1">
      <alignment horizontal="center" vertical="top" wrapText="1"/>
    </xf>
    <xf numFmtId="0" fontId="2" fillId="0" borderId="0" xfId="0" applyFont="1" applyFill="1" applyAlignment="1">
      <alignment horizontal="center" vertical="top" wrapText="1"/>
    </xf>
  </cellXfs>
  <cellStyles count="9">
    <cellStyle name="Денежный" xfId="3" builtinId="4"/>
    <cellStyle name="Денежный [0]" xfId="4" builtinId="7"/>
    <cellStyle name="Заголовок 3" xfId="7" builtinId="18"/>
    <cellStyle name="Название" xfId="6" builtinId="15"/>
    <cellStyle name="Обычный" xfId="0" builtinId="0"/>
    <cellStyle name="Обычный_method_2_1" xfId="8"/>
    <cellStyle name="Процентный" xfId="5" builtinId="5"/>
    <cellStyle name="Финансовый" xfId="1" builtinId="3"/>
    <cellStyle name="Финансовый [0]" xfId="2" builtinId="6"/>
  </cellStyles>
  <dxfs count="0"/>
  <tableStyles count="0" defaultTableStyle="TableStyleMedium2" defaultPivotStyle="PivotStyleMedium9"/>
  <colors>
    <mruColors>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5</xdr:row>
      <xdr:rowOff>0</xdr:rowOff>
    </xdr:from>
    <xdr:to>
      <xdr:col>2</xdr:col>
      <xdr:colOff>0</xdr:colOff>
      <xdr:row>5</xdr:row>
      <xdr:rowOff>0</xdr:rowOff>
    </xdr:to>
    <xdr:sp macro="" textlink="">
      <xdr:nvSpPr>
        <xdr:cNvPr id="2" name="AutoShape 4"/>
        <xdr:cNvSpPr>
          <a:spLocks noChangeArrowheads="1"/>
        </xdr:cNvSpPr>
      </xdr:nvSpPr>
      <xdr:spPr bwMode="auto">
        <a:xfrm>
          <a:off x="4162425" y="17621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9</xdr:col>
      <xdr:colOff>0</xdr:colOff>
      <xdr:row>17</xdr:row>
      <xdr:rowOff>28575</xdr:rowOff>
    </xdr:from>
    <xdr:to>
      <xdr:col>9</xdr:col>
      <xdr:colOff>0</xdr:colOff>
      <xdr:row>18</xdr:row>
      <xdr:rowOff>76200</xdr:rowOff>
    </xdr:to>
    <xdr:sp macro="" textlink="">
      <xdr:nvSpPr>
        <xdr:cNvPr id="3" name="AutoShape 6"/>
        <xdr:cNvSpPr>
          <a:spLocks noChangeArrowheads="1"/>
        </xdr:cNvSpPr>
      </xdr:nvSpPr>
      <xdr:spPr bwMode="auto">
        <a:xfrm>
          <a:off x="11010900" y="5448300"/>
          <a:ext cx="0" cy="2381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9</xdr:col>
      <xdr:colOff>0</xdr:colOff>
      <xdr:row>17</xdr:row>
      <xdr:rowOff>76200</xdr:rowOff>
    </xdr:from>
    <xdr:to>
      <xdr:col>9</xdr:col>
      <xdr:colOff>0</xdr:colOff>
      <xdr:row>18</xdr:row>
      <xdr:rowOff>123825</xdr:rowOff>
    </xdr:to>
    <xdr:sp macro="" textlink="">
      <xdr:nvSpPr>
        <xdr:cNvPr id="4" name="AutoShape 7"/>
        <xdr:cNvSpPr>
          <a:spLocks noChangeArrowheads="1"/>
        </xdr:cNvSpPr>
      </xdr:nvSpPr>
      <xdr:spPr bwMode="auto">
        <a:xfrm>
          <a:off x="11010900" y="5495925"/>
          <a:ext cx="0" cy="23812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2</xdr:col>
      <xdr:colOff>0</xdr:colOff>
      <xdr:row>5</xdr:row>
      <xdr:rowOff>0</xdr:rowOff>
    </xdr:from>
    <xdr:to>
      <xdr:col>2</xdr:col>
      <xdr:colOff>0</xdr:colOff>
      <xdr:row>5</xdr:row>
      <xdr:rowOff>0</xdr:rowOff>
    </xdr:to>
    <xdr:sp macro="" textlink="">
      <xdr:nvSpPr>
        <xdr:cNvPr id="5" name="AutoShape 9"/>
        <xdr:cNvSpPr>
          <a:spLocks noChangeArrowheads="1"/>
        </xdr:cNvSpPr>
      </xdr:nvSpPr>
      <xdr:spPr bwMode="auto">
        <a:xfrm>
          <a:off x="4162425" y="17621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11</xdr:col>
      <xdr:colOff>0</xdr:colOff>
      <xdr:row>17</xdr:row>
      <xdr:rowOff>28575</xdr:rowOff>
    </xdr:from>
    <xdr:to>
      <xdr:col>11</xdr:col>
      <xdr:colOff>0</xdr:colOff>
      <xdr:row>18</xdr:row>
      <xdr:rowOff>76200</xdr:rowOff>
    </xdr:to>
    <xdr:sp macro="" textlink="">
      <xdr:nvSpPr>
        <xdr:cNvPr id="6" name="AutoShape 13"/>
        <xdr:cNvSpPr>
          <a:spLocks noChangeArrowheads="1"/>
        </xdr:cNvSpPr>
      </xdr:nvSpPr>
      <xdr:spPr bwMode="auto">
        <a:xfrm>
          <a:off x="13839825" y="5448300"/>
          <a:ext cx="0" cy="2381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11</xdr:col>
      <xdr:colOff>0</xdr:colOff>
      <xdr:row>17</xdr:row>
      <xdr:rowOff>76200</xdr:rowOff>
    </xdr:from>
    <xdr:to>
      <xdr:col>11</xdr:col>
      <xdr:colOff>0</xdr:colOff>
      <xdr:row>18</xdr:row>
      <xdr:rowOff>123825</xdr:rowOff>
    </xdr:to>
    <xdr:sp macro="" textlink="">
      <xdr:nvSpPr>
        <xdr:cNvPr id="7" name="AutoShape 14"/>
        <xdr:cNvSpPr>
          <a:spLocks noChangeArrowheads="1"/>
        </xdr:cNvSpPr>
      </xdr:nvSpPr>
      <xdr:spPr bwMode="auto">
        <a:xfrm>
          <a:off x="13839825" y="5495925"/>
          <a:ext cx="0" cy="23812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5</xdr:row>
      <xdr:rowOff>0</xdr:rowOff>
    </xdr:from>
    <xdr:to>
      <xdr:col>2</xdr:col>
      <xdr:colOff>0</xdr:colOff>
      <xdr:row>5</xdr:row>
      <xdr:rowOff>0</xdr:rowOff>
    </xdr:to>
    <xdr:sp macro="" textlink="">
      <xdr:nvSpPr>
        <xdr:cNvPr id="2" name="AutoShape 4"/>
        <xdr:cNvSpPr>
          <a:spLocks noChangeArrowheads="1"/>
        </xdr:cNvSpPr>
      </xdr:nvSpPr>
      <xdr:spPr bwMode="auto">
        <a:xfrm>
          <a:off x="4162425" y="2266950"/>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3" name="AutoShape 9"/>
        <xdr:cNvSpPr>
          <a:spLocks noChangeArrowheads="1"/>
        </xdr:cNvSpPr>
      </xdr:nvSpPr>
      <xdr:spPr bwMode="auto">
        <a:xfrm>
          <a:off x="4162425" y="2266950"/>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4" name="AutoShape 4"/>
        <xdr:cNvSpPr>
          <a:spLocks noChangeArrowheads="1"/>
        </xdr:cNvSpPr>
      </xdr:nvSpPr>
      <xdr:spPr bwMode="auto">
        <a:xfrm>
          <a:off x="4162425" y="2266950"/>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9</xdr:col>
      <xdr:colOff>0</xdr:colOff>
      <xdr:row>17</xdr:row>
      <xdr:rowOff>28575</xdr:rowOff>
    </xdr:from>
    <xdr:to>
      <xdr:col>9</xdr:col>
      <xdr:colOff>0</xdr:colOff>
      <xdr:row>18</xdr:row>
      <xdr:rowOff>76200</xdr:rowOff>
    </xdr:to>
    <xdr:sp macro="" textlink="">
      <xdr:nvSpPr>
        <xdr:cNvPr id="5" name="AutoShape 6"/>
        <xdr:cNvSpPr>
          <a:spLocks noChangeArrowheads="1"/>
        </xdr:cNvSpPr>
      </xdr:nvSpPr>
      <xdr:spPr bwMode="auto">
        <a:xfrm>
          <a:off x="11010900" y="5953125"/>
          <a:ext cx="0" cy="2381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9</xdr:col>
      <xdr:colOff>0</xdr:colOff>
      <xdr:row>17</xdr:row>
      <xdr:rowOff>76200</xdr:rowOff>
    </xdr:from>
    <xdr:to>
      <xdr:col>9</xdr:col>
      <xdr:colOff>0</xdr:colOff>
      <xdr:row>18</xdr:row>
      <xdr:rowOff>123825</xdr:rowOff>
    </xdr:to>
    <xdr:sp macro="" textlink="">
      <xdr:nvSpPr>
        <xdr:cNvPr id="6" name="AutoShape 7"/>
        <xdr:cNvSpPr>
          <a:spLocks noChangeArrowheads="1"/>
        </xdr:cNvSpPr>
      </xdr:nvSpPr>
      <xdr:spPr bwMode="auto">
        <a:xfrm>
          <a:off x="11010900" y="6000750"/>
          <a:ext cx="0" cy="23812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2</xdr:col>
      <xdr:colOff>0</xdr:colOff>
      <xdr:row>5</xdr:row>
      <xdr:rowOff>0</xdr:rowOff>
    </xdr:from>
    <xdr:to>
      <xdr:col>2</xdr:col>
      <xdr:colOff>0</xdr:colOff>
      <xdr:row>5</xdr:row>
      <xdr:rowOff>0</xdr:rowOff>
    </xdr:to>
    <xdr:sp macro="" textlink="">
      <xdr:nvSpPr>
        <xdr:cNvPr id="7" name="AutoShape 9"/>
        <xdr:cNvSpPr>
          <a:spLocks noChangeArrowheads="1"/>
        </xdr:cNvSpPr>
      </xdr:nvSpPr>
      <xdr:spPr bwMode="auto">
        <a:xfrm>
          <a:off x="4162425" y="2266950"/>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11</xdr:col>
      <xdr:colOff>0</xdr:colOff>
      <xdr:row>17</xdr:row>
      <xdr:rowOff>28575</xdr:rowOff>
    </xdr:from>
    <xdr:to>
      <xdr:col>11</xdr:col>
      <xdr:colOff>0</xdr:colOff>
      <xdr:row>18</xdr:row>
      <xdr:rowOff>76200</xdr:rowOff>
    </xdr:to>
    <xdr:sp macro="" textlink="">
      <xdr:nvSpPr>
        <xdr:cNvPr id="8" name="AutoShape 13"/>
        <xdr:cNvSpPr>
          <a:spLocks noChangeArrowheads="1"/>
        </xdr:cNvSpPr>
      </xdr:nvSpPr>
      <xdr:spPr bwMode="auto">
        <a:xfrm>
          <a:off x="13839825" y="5953125"/>
          <a:ext cx="0" cy="2381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11</xdr:col>
      <xdr:colOff>0</xdr:colOff>
      <xdr:row>17</xdr:row>
      <xdr:rowOff>76200</xdr:rowOff>
    </xdr:from>
    <xdr:to>
      <xdr:col>11</xdr:col>
      <xdr:colOff>0</xdr:colOff>
      <xdr:row>18</xdr:row>
      <xdr:rowOff>123825</xdr:rowOff>
    </xdr:to>
    <xdr:sp macro="" textlink="">
      <xdr:nvSpPr>
        <xdr:cNvPr id="9" name="AutoShape 14"/>
        <xdr:cNvSpPr>
          <a:spLocks noChangeArrowheads="1"/>
        </xdr:cNvSpPr>
      </xdr:nvSpPr>
      <xdr:spPr bwMode="auto">
        <a:xfrm>
          <a:off x="13839825" y="6000750"/>
          <a:ext cx="0" cy="23812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5</xdr:row>
      <xdr:rowOff>0</xdr:rowOff>
    </xdr:from>
    <xdr:to>
      <xdr:col>2</xdr:col>
      <xdr:colOff>0</xdr:colOff>
      <xdr:row>5</xdr:row>
      <xdr:rowOff>0</xdr:rowOff>
    </xdr:to>
    <xdr:sp macro="" textlink="">
      <xdr:nvSpPr>
        <xdr:cNvPr id="2" name="AutoShape 4"/>
        <xdr:cNvSpPr>
          <a:spLocks noChangeArrowheads="1"/>
        </xdr:cNvSpPr>
      </xdr:nvSpPr>
      <xdr:spPr bwMode="auto">
        <a:xfrm>
          <a:off x="4162425" y="26003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3" name="AutoShape 9"/>
        <xdr:cNvSpPr>
          <a:spLocks noChangeArrowheads="1"/>
        </xdr:cNvSpPr>
      </xdr:nvSpPr>
      <xdr:spPr bwMode="auto">
        <a:xfrm>
          <a:off x="4162425" y="26003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4" name="AutoShape 4"/>
        <xdr:cNvSpPr>
          <a:spLocks noChangeArrowheads="1"/>
        </xdr:cNvSpPr>
      </xdr:nvSpPr>
      <xdr:spPr bwMode="auto">
        <a:xfrm>
          <a:off x="4162425" y="26003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9</xdr:col>
      <xdr:colOff>0</xdr:colOff>
      <xdr:row>17</xdr:row>
      <xdr:rowOff>28575</xdr:rowOff>
    </xdr:from>
    <xdr:to>
      <xdr:col>9</xdr:col>
      <xdr:colOff>0</xdr:colOff>
      <xdr:row>18</xdr:row>
      <xdr:rowOff>76200</xdr:rowOff>
    </xdr:to>
    <xdr:sp macro="" textlink="">
      <xdr:nvSpPr>
        <xdr:cNvPr id="5" name="AutoShape 6"/>
        <xdr:cNvSpPr>
          <a:spLocks noChangeArrowheads="1"/>
        </xdr:cNvSpPr>
      </xdr:nvSpPr>
      <xdr:spPr bwMode="auto">
        <a:xfrm>
          <a:off x="11010900" y="5905500"/>
          <a:ext cx="0" cy="247650"/>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9</xdr:col>
      <xdr:colOff>0</xdr:colOff>
      <xdr:row>17</xdr:row>
      <xdr:rowOff>76200</xdr:rowOff>
    </xdr:from>
    <xdr:to>
      <xdr:col>9</xdr:col>
      <xdr:colOff>0</xdr:colOff>
      <xdr:row>18</xdr:row>
      <xdr:rowOff>123825</xdr:rowOff>
    </xdr:to>
    <xdr:sp macro="" textlink="">
      <xdr:nvSpPr>
        <xdr:cNvPr id="6" name="AutoShape 7"/>
        <xdr:cNvSpPr>
          <a:spLocks noChangeArrowheads="1"/>
        </xdr:cNvSpPr>
      </xdr:nvSpPr>
      <xdr:spPr bwMode="auto">
        <a:xfrm>
          <a:off x="11010900" y="5953125"/>
          <a:ext cx="0" cy="24765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2</xdr:col>
      <xdr:colOff>0</xdr:colOff>
      <xdr:row>5</xdr:row>
      <xdr:rowOff>0</xdr:rowOff>
    </xdr:from>
    <xdr:to>
      <xdr:col>2</xdr:col>
      <xdr:colOff>0</xdr:colOff>
      <xdr:row>5</xdr:row>
      <xdr:rowOff>0</xdr:rowOff>
    </xdr:to>
    <xdr:sp macro="" textlink="">
      <xdr:nvSpPr>
        <xdr:cNvPr id="7" name="AutoShape 9"/>
        <xdr:cNvSpPr>
          <a:spLocks noChangeArrowheads="1"/>
        </xdr:cNvSpPr>
      </xdr:nvSpPr>
      <xdr:spPr bwMode="auto">
        <a:xfrm>
          <a:off x="4162425" y="26003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11</xdr:col>
      <xdr:colOff>0</xdr:colOff>
      <xdr:row>17</xdr:row>
      <xdr:rowOff>28575</xdr:rowOff>
    </xdr:from>
    <xdr:to>
      <xdr:col>11</xdr:col>
      <xdr:colOff>0</xdr:colOff>
      <xdr:row>18</xdr:row>
      <xdr:rowOff>76200</xdr:rowOff>
    </xdr:to>
    <xdr:sp macro="" textlink="">
      <xdr:nvSpPr>
        <xdr:cNvPr id="8" name="AutoShape 13"/>
        <xdr:cNvSpPr>
          <a:spLocks noChangeArrowheads="1"/>
        </xdr:cNvSpPr>
      </xdr:nvSpPr>
      <xdr:spPr bwMode="auto">
        <a:xfrm>
          <a:off x="13839825" y="5905500"/>
          <a:ext cx="0" cy="247650"/>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11</xdr:col>
      <xdr:colOff>0</xdr:colOff>
      <xdr:row>17</xdr:row>
      <xdr:rowOff>76200</xdr:rowOff>
    </xdr:from>
    <xdr:to>
      <xdr:col>11</xdr:col>
      <xdr:colOff>0</xdr:colOff>
      <xdr:row>18</xdr:row>
      <xdr:rowOff>123825</xdr:rowOff>
    </xdr:to>
    <xdr:sp macro="" textlink="">
      <xdr:nvSpPr>
        <xdr:cNvPr id="9" name="AutoShape 14"/>
        <xdr:cNvSpPr>
          <a:spLocks noChangeArrowheads="1"/>
        </xdr:cNvSpPr>
      </xdr:nvSpPr>
      <xdr:spPr bwMode="auto">
        <a:xfrm>
          <a:off x="13839825" y="5953125"/>
          <a:ext cx="0" cy="24765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0</xdr:colOff>
      <xdr:row>1</xdr:row>
      <xdr:rowOff>0</xdr:rowOff>
    </xdr:to>
    <xdr:sp macro="" textlink="">
      <xdr:nvSpPr>
        <xdr:cNvPr id="2" name="AutoShape 5"/>
        <xdr:cNvSpPr>
          <a:spLocks noChangeArrowheads="1"/>
        </xdr:cNvSpPr>
      </xdr:nvSpPr>
      <xdr:spPr bwMode="auto">
        <a:xfrm>
          <a:off x="7734300" y="190500"/>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13</xdr:row>
      <xdr:rowOff>28575</xdr:rowOff>
    </xdr:from>
    <xdr:to>
      <xdr:col>5</xdr:col>
      <xdr:colOff>0</xdr:colOff>
      <xdr:row>15</xdr:row>
      <xdr:rowOff>76200</xdr:rowOff>
    </xdr:to>
    <xdr:sp macro="" textlink="">
      <xdr:nvSpPr>
        <xdr:cNvPr id="3" name="AutoShape 7"/>
        <xdr:cNvSpPr>
          <a:spLocks noChangeArrowheads="1"/>
        </xdr:cNvSpPr>
      </xdr:nvSpPr>
      <xdr:spPr bwMode="auto">
        <a:xfrm>
          <a:off x="7734300" y="4705350"/>
          <a:ext cx="0" cy="44767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4" name="AutoShape 14"/>
        <xdr:cNvSpPr>
          <a:spLocks noChangeArrowheads="1"/>
        </xdr:cNvSpPr>
      </xdr:nvSpPr>
      <xdr:spPr bwMode="auto">
        <a:xfrm>
          <a:off x="7734300" y="190500"/>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13</xdr:row>
      <xdr:rowOff>28575</xdr:rowOff>
    </xdr:from>
    <xdr:to>
      <xdr:col>5</xdr:col>
      <xdr:colOff>0</xdr:colOff>
      <xdr:row>15</xdr:row>
      <xdr:rowOff>76200</xdr:rowOff>
    </xdr:to>
    <xdr:sp macro="" textlink="">
      <xdr:nvSpPr>
        <xdr:cNvPr id="5" name="AutoShape 21"/>
        <xdr:cNvSpPr>
          <a:spLocks noChangeArrowheads="1"/>
        </xdr:cNvSpPr>
      </xdr:nvSpPr>
      <xdr:spPr bwMode="auto">
        <a:xfrm>
          <a:off x="7734300" y="4705350"/>
          <a:ext cx="0" cy="44767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13</xdr:row>
      <xdr:rowOff>76200</xdr:rowOff>
    </xdr:from>
    <xdr:to>
      <xdr:col>5</xdr:col>
      <xdr:colOff>0</xdr:colOff>
      <xdr:row>15</xdr:row>
      <xdr:rowOff>123825</xdr:rowOff>
    </xdr:to>
    <xdr:sp macro="" textlink="">
      <xdr:nvSpPr>
        <xdr:cNvPr id="6" name="AutoShape 22"/>
        <xdr:cNvSpPr>
          <a:spLocks noChangeArrowheads="1"/>
        </xdr:cNvSpPr>
      </xdr:nvSpPr>
      <xdr:spPr bwMode="auto">
        <a:xfrm>
          <a:off x="7734300" y="4705350"/>
          <a:ext cx="0" cy="49530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12</xdr:col>
      <xdr:colOff>0</xdr:colOff>
      <xdr:row>13</xdr:row>
      <xdr:rowOff>76200</xdr:rowOff>
    </xdr:from>
    <xdr:to>
      <xdr:col>12</xdr:col>
      <xdr:colOff>0</xdr:colOff>
      <xdr:row>15</xdr:row>
      <xdr:rowOff>123825</xdr:rowOff>
    </xdr:to>
    <xdr:sp macro="" textlink="">
      <xdr:nvSpPr>
        <xdr:cNvPr id="7" name="AutoShape 24"/>
        <xdr:cNvSpPr>
          <a:spLocks noChangeArrowheads="1"/>
        </xdr:cNvSpPr>
      </xdr:nvSpPr>
      <xdr:spPr bwMode="auto">
        <a:xfrm>
          <a:off x="14839950" y="4705350"/>
          <a:ext cx="0" cy="495300"/>
        </a:xfrm>
        <a:prstGeom prst="wedgeRoundRectCallout">
          <a:avLst>
            <a:gd name="adj1" fmla="val -29593"/>
            <a:gd name="adj2" fmla="val -120588"/>
            <a:gd name="adj3" fmla="val 16667"/>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12</xdr:col>
      <xdr:colOff>0</xdr:colOff>
      <xdr:row>13</xdr:row>
      <xdr:rowOff>28575</xdr:rowOff>
    </xdr:from>
    <xdr:to>
      <xdr:col>12</xdr:col>
      <xdr:colOff>0</xdr:colOff>
      <xdr:row>15</xdr:row>
      <xdr:rowOff>76200</xdr:rowOff>
    </xdr:to>
    <xdr:sp macro="" textlink="">
      <xdr:nvSpPr>
        <xdr:cNvPr id="8" name="AutoShape 25"/>
        <xdr:cNvSpPr>
          <a:spLocks noChangeArrowheads="1"/>
        </xdr:cNvSpPr>
      </xdr:nvSpPr>
      <xdr:spPr bwMode="auto">
        <a:xfrm>
          <a:off x="14839950" y="4705350"/>
          <a:ext cx="0" cy="44767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12</xdr:col>
      <xdr:colOff>0</xdr:colOff>
      <xdr:row>13</xdr:row>
      <xdr:rowOff>76200</xdr:rowOff>
    </xdr:from>
    <xdr:to>
      <xdr:col>12</xdr:col>
      <xdr:colOff>0</xdr:colOff>
      <xdr:row>15</xdr:row>
      <xdr:rowOff>123825</xdr:rowOff>
    </xdr:to>
    <xdr:sp macro="" textlink="">
      <xdr:nvSpPr>
        <xdr:cNvPr id="9" name="AutoShape 26"/>
        <xdr:cNvSpPr>
          <a:spLocks noChangeArrowheads="1"/>
        </xdr:cNvSpPr>
      </xdr:nvSpPr>
      <xdr:spPr bwMode="auto">
        <a:xfrm>
          <a:off x="14839950" y="4705350"/>
          <a:ext cx="0" cy="49530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10" name="AutoShape 5"/>
        <xdr:cNvSpPr>
          <a:spLocks noChangeArrowheads="1"/>
        </xdr:cNvSpPr>
      </xdr:nvSpPr>
      <xdr:spPr bwMode="auto">
        <a:xfrm>
          <a:off x="7734300" y="190500"/>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13</xdr:row>
      <xdr:rowOff>28575</xdr:rowOff>
    </xdr:from>
    <xdr:to>
      <xdr:col>5</xdr:col>
      <xdr:colOff>0</xdr:colOff>
      <xdr:row>15</xdr:row>
      <xdr:rowOff>76200</xdr:rowOff>
    </xdr:to>
    <xdr:sp macro="" textlink="">
      <xdr:nvSpPr>
        <xdr:cNvPr id="11" name="AutoShape 7"/>
        <xdr:cNvSpPr>
          <a:spLocks noChangeArrowheads="1"/>
        </xdr:cNvSpPr>
      </xdr:nvSpPr>
      <xdr:spPr bwMode="auto">
        <a:xfrm>
          <a:off x="7734300" y="4705350"/>
          <a:ext cx="0" cy="44767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13</xdr:row>
      <xdr:rowOff>76200</xdr:rowOff>
    </xdr:from>
    <xdr:to>
      <xdr:col>5</xdr:col>
      <xdr:colOff>0</xdr:colOff>
      <xdr:row>15</xdr:row>
      <xdr:rowOff>123825</xdr:rowOff>
    </xdr:to>
    <xdr:sp macro="" textlink="">
      <xdr:nvSpPr>
        <xdr:cNvPr id="12" name="AutoShape 8"/>
        <xdr:cNvSpPr>
          <a:spLocks noChangeArrowheads="1"/>
        </xdr:cNvSpPr>
      </xdr:nvSpPr>
      <xdr:spPr bwMode="auto">
        <a:xfrm>
          <a:off x="7734300" y="4705350"/>
          <a:ext cx="0" cy="49530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13" name="AutoShape 14"/>
        <xdr:cNvSpPr>
          <a:spLocks noChangeArrowheads="1"/>
        </xdr:cNvSpPr>
      </xdr:nvSpPr>
      <xdr:spPr bwMode="auto">
        <a:xfrm>
          <a:off x="7734300" y="190500"/>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13</xdr:row>
      <xdr:rowOff>28575</xdr:rowOff>
    </xdr:from>
    <xdr:to>
      <xdr:col>5</xdr:col>
      <xdr:colOff>0</xdr:colOff>
      <xdr:row>15</xdr:row>
      <xdr:rowOff>76200</xdr:rowOff>
    </xdr:to>
    <xdr:sp macro="" textlink="">
      <xdr:nvSpPr>
        <xdr:cNvPr id="14" name="AutoShape 21"/>
        <xdr:cNvSpPr>
          <a:spLocks noChangeArrowheads="1"/>
        </xdr:cNvSpPr>
      </xdr:nvSpPr>
      <xdr:spPr bwMode="auto">
        <a:xfrm>
          <a:off x="7734300" y="4705350"/>
          <a:ext cx="0" cy="44767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13</xdr:row>
      <xdr:rowOff>76200</xdr:rowOff>
    </xdr:from>
    <xdr:to>
      <xdr:col>5</xdr:col>
      <xdr:colOff>0</xdr:colOff>
      <xdr:row>15</xdr:row>
      <xdr:rowOff>123825</xdr:rowOff>
    </xdr:to>
    <xdr:sp macro="" textlink="">
      <xdr:nvSpPr>
        <xdr:cNvPr id="15" name="AutoShape 22"/>
        <xdr:cNvSpPr>
          <a:spLocks noChangeArrowheads="1"/>
        </xdr:cNvSpPr>
      </xdr:nvSpPr>
      <xdr:spPr bwMode="auto">
        <a:xfrm>
          <a:off x="7734300" y="4705350"/>
          <a:ext cx="0" cy="49530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12</xdr:col>
      <xdr:colOff>0</xdr:colOff>
      <xdr:row>13</xdr:row>
      <xdr:rowOff>28575</xdr:rowOff>
    </xdr:from>
    <xdr:to>
      <xdr:col>12</xdr:col>
      <xdr:colOff>0</xdr:colOff>
      <xdr:row>15</xdr:row>
      <xdr:rowOff>76200</xdr:rowOff>
    </xdr:to>
    <xdr:sp macro="" textlink="">
      <xdr:nvSpPr>
        <xdr:cNvPr id="16" name="AutoShape 23"/>
        <xdr:cNvSpPr>
          <a:spLocks noChangeArrowheads="1"/>
        </xdr:cNvSpPr>
      </xdr:nvSpPr>
      <xdr:spPr bwMode="auto">
        <a:xfrm>
          <a:off x="14839950" y="4705350"/>
          <a:ext cx="0" cy="447675"/>
        </a:xfrm>
        <a:prstGeom prst="wedgeRoundRectCallout">
          <a:avLst>
            <a:gd name="adj1" fmla="val 85384"/>
            <a:gd name="adj2" fmla="val -68181"/>
            <a:gd name="adj3" fmla="val 16667"/>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12</xdr:col>
      <xdr:colOff>0</xdr:colOff>
      <xdr:row>13</xdr:row>
      <xdr:rowOff>76200</xdr:rowOff>
    </xdr:from>
    <xdr:to>
      <xdr:col>12</xdr:col>
      <xdr:colOff>0</xdr:colOff>
      <xdr:row>15</xdr:row>
      <xdr:rowOff>123825</xdr:rowOff>
    </xdr:to>
    <xdr:sp macro="" textlink="">
      <xdr:nvSpPr>
        <xdr:cNvPr id="17" name="AutoShape 24"/>
        <xdr:cNvSpPr>
          <a:spLocks noChangeArrowheads="1"/>
        </xdr:cNvSpPr>
      </xdr:nvSpPr>
      <xdr:spPr bwMode="auto">
        <a:xfrm>
          <a:off x="14839950" y="4705350"/>
          <a:ext cx="0" cy="495300"/>
        </a:xfrm>
        <a:prstGeom prst="wedgeRoundRectCallout">
          <a:avLst>
            <a:gd name="adj1" fmla="val -29593"/>
            <a:gd name="adj2" fmla="val -120588"/>
            <a:gd name="adj3" fmla="val 16667"/>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12</xdr:col>
      <xdr:colOff>0</xdr:colOff>
      <xdr:row>13</xdr:row>
      <xdr:rowOff>28575</xdr:rowOff>
    </xdr:from>
    <xdr:to>
      <xdr:col>12</xdr:col>
      <xdr:colOff>0</xdr:colOff>
      <xdr:row>15</xdr:row>
      <xdr:rowOff>76200</xdr:rowOff>
    </xdr:to>
    <xdr:sp macro="" textlink="">
      <xdr:nvSpPr>
        <xdr:cNvPr id="18" name="AutoShape 25"/>
        <xdr:cNvSpPr>
          <a:spLocks noChangeArrowheads="1"/>
        </xdr:cNvSpPr>
      </xdr:nvSpPr>
      <xdr:spPr bwMode="auto">
        <a:xfrm>
          <a:off x="14839950" y="4705350"/>
          <a:ext cx="0" cy="44767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12</xdr:col>
      <xdr:colOff>0</xdr:colOff>
      <xdr:row>13</xdr:row>
      <xdr:rowOff>76200</xdr:rowOff>
    </xdr:from>
    <xdr:to>
      <xdr:col>12</xdr:col>
      <xdr:colOff>0</xdr:colOff>
      <xdr:row>15</xdr:row>
      <xdr:rowOff>123825</xdr:rowOff>
    </xdr:to>
    <xdr:sp macro="" textlink="">
      <xdr:nvSpPr>
        <xdr:cNvPr id="19" name="AutoShape 26"/>
        <xdr:cNvSpPr>
          <a:spLocks noChangeArrowheads="1"/>
        </xdr:cNvSpPr>
      </xdr:nvSpPr>
      <xdr:spPr bwMode="auto">
        <a:xfrm>
          <a:off x="14839950" y="4705350"/>
          <a:ext cx="0" cy="49530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0" name="AutoShape 4"/>
        <xdr:cNvSpPr>
          <a:spLocks noChangeArrowheads="1"/>
        </xdr:cNvSpPr>
      </xdr:nvSpPr>
      <xdr:spPr bwMode="auto">
        <a:xfrm>
          <a:off x="4162425" y="2305050"/>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1" name="AutoShape 9"/>
        <xdr:cNvSpPr>
          <a:spLocks noChangeArrowheads="1"/>
        </xdr:cNvSpPr>
      </xdr:nvSpPr>
      <xdr:spPr bwMode="auto">
        <a:xfrm>
          <a:off x="4162425" y="2305050"/>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2" name="AutoShape 4"/>
        <xdr:cNvSpPr>
          <a:spLocks noChangeArrowheads="1"/>
        </xdr:cNvSpPr>
      </xdr:nvSpPr>
      <xdr:spPr bwMode="auto">
        <a:xfrm>
          <a:off x="4162425" y="2305050"/>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9</xdr:col>
      <xdr:colOff>0</xdr:colOff>
      <xdr:row>17</xdr:row>
      <xdr:rowOff>28575</xdr:rowOff>
    </xdr:from>
    <xdr:to>
      <xdr:col>9</xdr:col>
      <xdr:colOff>0</xdr:colOff>
      <xdr:row>18</xdr:row>
      <xdr:rowOff>76200</xdr:rowOff>
    </xdr:to>
    <xdr:sp macro="" textlink="">
      <xdr:nvSpPr>
        <xdr:cNvPr id="23" name="AutoShape 6"/>
        <xdr:cNvSpPr>
          <a:spLocks noChangeArrowheads="1"/>
        </xdr:cNvSpPr>
      </xdr:nvSpPr>
      <xdr:spPr bwMode="auto">
        <a:xfrm>
          <a:off x="11010900" y="5495925"/>
          <a:ext cx="0" cy="2381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9</xdr:col>
      <xdr:colOff>0</xdr:colOff>
      <xdr:row>17</xdr:row>
      <xdr:rowOff>76200</xdr:rowOff>
    </xdr:from>
    <xdr:to>
      <xdr:col>9</xdr:col>
      <xdr:colOff>0</xdr:colOff>
      <xdr:row>18</xdr:row>
      <xdr:rowOff>123825</xdr:rowOff>
    </xdr:to>
    <xdr:sp macro="" textlink="">
      <xdr:nvSpPr>
        <xdr:cNvPr id="24" name="AutoShape 7"/>
        <xdr:cNvSpPr>
          <a:spLocks noChangeArrowheads="1"/>
        </xdr:cNvSpPr>
      </xdr:nvSpPr>
      <xdr:spPr bwMode="auto">
        <a:xfrm>
          <a:off x="11010900" y="5543550"/>
          <a:ext cx="0" cy="23812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5" name="AutoShape 9"/>
        <xdr:cNvSpPr>
          <a:spLocks noChangeArrowheads="1"/>
        </xdr:cNvSpPr>
      </xdr:nvSpPr>
      <xdr:spPr bwMode="auto">
        <a:xfrm>
          <a:off x="4162425" y="2305050"/>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11</xdr:col>
      <xdr:colOff>0</xdr:colOff>
      <xdr:row>17</xdr:row>
      <xdr:rowOff>28575</xdr:rowOff>
    </xdr:from>
    <xdr:to>
      <xdr:col>11</xdr:col>
      <xdr:colOff>0</xdr:colOff>
      <xdr:row>18</xdr:row>
      <xdr:rowOff>76200</xdr:rowOff>
    </xdr:to>
    <xdr:sp macro="" textlink="">
      <xdr:nvSpPr>
        <xdr:cNvPr id="26" name="AutoShape 13"/>
        <xdr:cNvSpPr>
          <a:spLocks noChangeArrowheads="1"/>
        </xdr:cNvSpPr>
      </xdr:nvSpPr>
      <xdr:spPr bwMode="auto">
        <a:xfrm>
          <a:off x="13839825" y="5495925"/>
          <a:ext cx="0" cy="2381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11</xdr:col>
      <xdr:colOff>0</xdr:colOff>
      <xdr:row>17</xdr:row>
      <xdr:rowOff>76200</xdr:rowOff>
    </xdr:from>
    <xdr:to>
      <xdr:col>11</xdr:col>
      <xdr:colOff>0</xdr:colOff>
      <xdr:row>18</xdr:row>
      <xdr:rowOff>123825</xdr:rowOff>
    </xdr:to>
    <xdr:sp macro="" textlink="">
      <xdr:nvSpPr>
        <xdr:cNvPr id="27" name="AutoShape 14"/>
        <xdr:cNvSpPr>
          <a:spLocks noChangeArrowheads="1"/>
        </xdr:cNvSpPr>
      </xdr:nvSpPr>
      <xdr:spPr bwMode="auto">
        <a:xfrm>
          <a:off x="13839825" y="5543550"/>
          <a:ext cx="0" cy="23812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DMINISTRATOR/Documents/&#1041;&#1102;&#1076;&#1078;&#1077;&#1090;%202013/&#1052;&#1086;&#1103;%20&#1088;&#1072;&#1089;&#1096;%20%202013%20&#1075;&#1086;&#1076;%20&#1048;.&#104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8;&#1079;&#1084;.&#1088;&#1077;&#1096;&#1077;&#1096;&#1077;&#1085;&#1080;&#1081;%202013%20&#1075;&#1086;&#1076;/&#1055;&#1088;&#1080;&#1083;.&#1089;%20&#1080;&#1079;&#1084;.%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раммы"/>
      <sheetName val="211,213 Ап-т"/>
      <sheetName val="211,213 др."/>
      <sheetName val="212"/>
      <sheetName val="221"/>
      <sheetName val="222"/>
      <sheetName val="223"/>
      <sheetName val="Т.Н. 223"/>
      <sheetName val="224"/>
      <sheetName val="225"/>
      <sheetName val="226"/>
      <sheetName val="240"/>
      <sheetName val="251"/>
      <sheetName val="260"/>
      <sheetName val="290"/>
      <sheetName val="290 налоги"/>
      <sheetName val="310"/>
      <sheetName val="340"/>
      <sheetName val="Питание"/>
      <sheetName val="Свод"/>
      <sheetName val="Функц."/>
      <sheetName val="Вед."/>
      <sheetName val="Обл."/>
      <sheetName val="от поселений"/>
      <sheetName val="Лист1"/>
      <sheetName val="Лист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епутатам"/>
      <sheetName val="КБК"/>
      <sheetName val="Публ."/>
      <sheetName val="от пос."/>
      <sheetName val="МБТ пос."/>
      <sheetName val="1.Дох.13"/>
      <sheetName val="2.Дох.14-15"/>
      <sheetName val="3.Норм."/>
      <sheetName val="4.Адм.дох."/>
      <sheetName val="5.Адм.ист."/>
      <sheetName val="Адм.ОГВ"/>
      <sheetName val="Функц.февр."/>
      <sheetName val="6.Функц.13"/>
      <sheetName val="7.Функц.14-15"/>
      <sheetName val="Вед.февр."/>
      <sheetName val="8.Вед.13"/>
      <sheetName val="9.Вед.14-15"/>
      <sheetName val="Анал.февр."/>
      <sheetName val="10.Аналит.13"/>
      <sheetName val="11.Аналит.14-15"/>
      <sheetName val="12.1Выр.13"/>
      <sheetName val="12.2.Сбал.13"/>
      <sheetName val="12.3.Комун.13"/>
      <sheetName val="12.4.В.уч."/>
      <sheetName val="12.5.Дороги 13"/>
      <sheetName val="13.1 Выр.14-15"/>
      <sheetName val="13.2.Сбал.14-15"/>
      <sheetName val="13.3.Коммун.14-15"/>
      <sheetName val="13.4.В.уч.14-15"/>
      <sheetName val="13.5.Дороги 14-15"/>
      <sheetName val="12.6.Прот."/>
      <sheetName val="13.6.Прот.февр."/>
      <sheetName val="13.4 В.уч."/>
      <sheetName val="Ист."/>
    </sheetNames>
    <sheetDataSet>
      <sheetData sheetId="0"/>
      <sheetData sheetId="1"/>
      <sheetData sheetId="2"/>
      <sheetData sheetId="3"/>
      <sheetData sheetId="4"/>
      <sheetData sheetId="5"/>
      <sheetData sheetId="6"/>
      <sheetData sheetId="7"/>
      <sheetData sheetId="8"/>
      <sheetData sheetId="9"/>
      <sheetData sheetId="10"/>
      <sheetData sheetId="11">
        <row r="148">
          <cell r="B148" t="str">
            <v>Бюджетные инвестиции</v>
          </cell>
        </row>
      </sheetData>
      <sheetData sheetId="12"/>
      <sheetData sheetId="13"/>
      <sheetData sheetId="14">
        <row r="514">
          <cell r="J514">
            <v>18000</v>
          </cell>
          <cell r="K514">
            <v>0</v>
          </cell>
          <cell r="L514">
            <v>18000</v>
          </cell>
          <cell r="M514">
            <v>0</v>
          </cell>
          <cell r="N514">
            <v>18000</v>
          </cell>
          <cell r="O514">
            <v>0</v>
          </cell>
          <cell r="P514">
            <v>18000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
  <sheetViews>
    <sheetView workbookViewId="0">
      <selection activeCell="B74" sqref="B74"/>
    </sheetView>
  </sheetViews>
  <sheetFormatPr defaultRowHeight="12.75" x14ac:dyDescent="0.25"/>
  <cols>
    <col min="1" max="1" width="23.28515625" style="57" customWidth="1"/>
    <col min="2" max="2" width="75.28515625" style="1" customWidth="1"/>
    <col min="3" max="3" width="14.28515625" style="1" hidden="1" customWidth="1"/>
    <col min="4" max="4" width="13.140625" style="1" hidden="1" customWidth="1"/>
    <col min="5" max="5" width="14.140625" style="1" hidden="1" customWidth="1"/>
    <col min="6" max="6" width="13.140625" style="1" hidden="1" customWidth="1"/>
    <col min="7" max="7" width="14.140625" style="1" hidden="1" customWidth="1"/>
    <col min="8" max="8" width="15.85546875" style="1" hidden="1" customWidth="1"/>
    <col min="9" max="9" width="15.7109375" style="1" customWidth="1"/>
    <col min="10" max="231" width="9.140625" style="1"/>
    <col min="232" max="232" width="23.7109375" style="1" customWidth="1"/>
    <col min="233" max="233" width="73.7109375" style="1" customWidth="1"/>
    <col min="234" max="234" width="13.7109375" style="1" customWidth="1"/>
    <col min="235" max="487" width="9.140625" style="1"/>
    <col min="488" max="488" width="23.7109375" style="1" customWidth="1"/>
    <col min="489" max="489" width="73.7109375" style="1" customWidth="1"/>
    <col min="490" max="490" width="13.7109375" style="1" customWidth="1"/>
    <col min="491" max="743" width="9.140625" style="1"/>
    <col min="744" max="744" width="23.7109375" style="1" customWidth="1"/>
    <col min="745" max="745" width="73.7109375" style="1" customWidth="1"/>
    <col min="746" max="746" width="13.7109375" style="1" customWidth="1"/>
    <col min="747" max="999" width="9.140625" style="1"/>
    <col min="1000" max="1000" width="23.7109375" style="1" customWidth="1"/>
    <col min="1001" max="1001" width="73.7109375" style="1" customWidth="1"/>
    <col min="1002" max="1002" width="13.7109375" style="1" customWidth="1"/>
    <col min="1003" max="1255" width="9.140625" style="1"/>
    <col min="1256" max="1256" width="23.7109375" style="1" customWidth="1"/>
    <col min="1257" max="1257" width="73.7109375" style="1" customWidth="1"/>
    <col min="1258" max="1258" width="13.7109375" style="1" customWidth="1"/>
    <col min="1259" max="1511" width="9.140625" style="1"/>
    <col min="1512" max="1512" width="23.7109375" style="1" customWidth="1"/>
    <col min="1513" max="1513" width="73.7109375" style="1" customWidth="1"/>
    <col min="1514" max="1514" width="13.7109375" style="1" customWidth="1"/>
    <col min="1515" max="1767" width="9.140625" style="1"/>
    <col min="1768" max="1768" width="23.7109375" style="1" customWidth="1"/>
    <col min="1769" max="1769" width="73.7109375" style="1" customWidth="1"/>
    <col min="1770" max="1770" width="13.7109375" style="1" customWidth="1"/>
    <col min="1771" max="2023" width="9.140625" style="1"/>
    <col min="2024" max="2024" width="23.7109375" style="1" customWidth="1"/>
    <col min="2025" max="2025" width="73.7109375" style="1" customWidth="1"/>
    <col min="2026" max="2026" width="13.7109375" style="1" customWidth="1"/>
    <col min="2027" max="2279" width="9.140625" style="1"/>
    <col min="2280" max="2280" width="23.7109375" style="1" customWidth="1"/>
    <col min="2281" max="2281" width="73.7109375" style="1" customWidth="1"/>
    <col min="2282" max="2282" width="13.7109375" style="1" customWidth="1"/>
    <col min="2283" max="2535" width="9.140625" style="1"/>
    <col min="2536" max="2536" width="23.7109375" style="1" customWidth="1"/>
    <col min="2537" max="2537" width="73.7109375" style="1" customWidth="1"/>
    <col min="2538" max="2538" width="13.7109375" style="1" customWidth="1"/>
    <col min="2539" max="2791" width="9.140625" style="1"/>
    <col min="2792" max="2792" width="23.7109375" style="1" customWidth="1"/>
    <col min="2793" max="2793" width="73.7109375" style="1" customWidth="1"/>
    <col min="2794" max="2794" width="13.7109375" style="1" customWidth="1"/>
    <col min="2795" max="3047" width="9.140625" style="1"/>
    <col min="3048" max="3048" width="23.7109375" style="1" customWidth="1"/>
    <col min="3049" max="3049" width="73.7109375" style="1" customWidth="1"/>
    <col min="3050" max="3050" width="13.7109375" style="1" customWidth="1"/>
    <col min="3051" max="3303" width="9.140625" style="1"/>
    <col min="3304" max="3304" width="23.7109375" style="1" customWidth="1"/>
    <col min="3305" max="3305" width="73.7109375" style="1" customWidth="1"/>
    <col min="3306" max="3306" width="13.7109375" style="1" customWidth="1"/>
    <col min="3307" max="3559" width="9.140625" style="1"/>
    <col min="3560" max="3560" width="23.7109375" style="1" customWidth="1"/>
    <col min="3561" max="3561" width="73.7109375" style="1" customWidth="1"/>
    <col min="3562" max="3562" width="13.7109375" style="1" customWidth="1"/>
    <col min="3563" max="3815" width="9.140625" style="1"/>
    <col min="3816" max="3816" width="23.7109375" style="1" customWidth="1"/>
    <col min="3817" max="3817" width="73.7109375" style="1" customWidth="1"/>
    <col min="3818" max="3818" width="13.7109375" style="1" customWidth="1"/>
    <col min="3819" max="4071" width="9.140625" style="1"/>
    <col min="4072" max="4072" width="23.7109375" style="1" customWidth="1"/>
    <col min="4073" max="4073" width="73.7109375" style="1" customWidth="1"/>
    <col min="4074" max="4074" width="13.7109375" style="1" customWidth="1"/>
    <col min="4075" max="4327" width="9.140625" style="1"/>
    <col min="4328" max="4328" width="23.7109375" style="1" customWidth="1"/>
    <col min="4329" max="4329" width="73.7109375" style="1" customWidth="1"/>
    <col min="4330" max="4330" width="13.7109375" style="1" customWidth="1"/>
    <col min="4331" max="4583" width="9.140625" style="1"/>
    <col min="4584" max="4584" width="23.7109375" style="1" customWidth="1"/>
    <col min="4585" max="4585" width="73.7109375" style="1" customWidth="1"/>
    <col min="4586" max="4586" width="13.7109375" style="1" customWidth="1"/>
    <col min="4587" max="4839" width="9.140625" style="1"/>
    <col min="4840" max="4840" width="23.7109375" style="1" customWidth="1"/>
    <col min="4841" max="4841" width="73.7109375" style="1" customWidth="1"/>
    <col min="4842" max="4842" width="13.7109375" style="1" customWidth="1"/>
    <col min="4843" max="5095" width="9.140625" style="1"/>
    <col min="5096" max="5096" width="23.7109375" style="1" customWidth="1"/>
    <col min="5097" max="5097" width="73.7109375" style="1" customWidth="1"/>
    <col min="5098" max="5098" width="13.7109375" style="1" customWidth="1"/>
    <col min="5099" max="5351" width="9.140625" style="1"/>
    <col min="5352" max="5352" width="23.7109375" style="1" customWidth="1"/>
    <col min="5353" max="5353" width="73.7109375" style="1" customWidth="1"/>
    <col min="5354" max="5354" width="13.7109375" style="1" customWidth="1"/>
    <col min="5355" max="5607" width="9.140625" style="1"/>
    <col min="5608" max="5608" width="23.7109375" style="1" customWidth="1"/>
    <col min="5609" max="5609" width="73.7109375" style="1" customWidth="1"/>
    <col min="5610" max="5610" width="13.7109375" style="1" customWidth="1"/>
    <col min="5611" max="5863" width="9.140625" style="1"/>
    <col min="5864" max="5864" width="23.7109375" style="1" customWidth="1"/>
    <col min="5865" max="5865" width="73.7109375" style="1" customWidth="1"/>
    <col min="5866" max="5866" width="13.7109375" style="1" customWidth="1"/>
    <col min="5867" max="6119" width="9.140625" style="1"/>
    <col min="6120" max="6120" width="23.7109375" style="1" customWidth="1"/>
    <col min="6121" max="6121" width="73.7109375" style="1" customWidth="1"/>
    <col min="6122" max="6122" width="13.7109375" style="1" customWidth="1"/>
    <col min="6123" max="6375" width="9.140625" style="1"/>
    <col min="6376" max="6376" width="23.7109375" style="1" customWidth="1"/>
    <col min="6377" max="6377" width="73.7109375" style="1" customWidth="1"/>
    <col min="6378" max="6378" width="13.7109375" style="1" customWidth="1"/>
    <col min="6379" max="6631" width="9.140625" style="1"/>
    <col min="6632" max="6632" width="23.7109375" style="1" customWidth="1"/>
    <col min="6633" max="6633" width="73.7109375" style="1" customWidth="1"/>
    <col min="6634" max="6634" width="13.7109375" style="1" customWidth="1"/>
    <col min="6635" max="6887" width="9.140625" style="1"/>
    <col min="6888" max="6888" width="23.7109375" style="1" customWidth="1"/>
    <col min="6889" max="6889" width="73.7109375" style="1" customWidth="1"/>
    <col min="6890" max="6890" width="13.7109375" style="1" customWidth="1"/>
    <col min="6891" max="7143" width="9.140625" style="1"/>
    <col min="7144" max="7144" width="23.7109375" style="1" customWidth="1"/>
    <col min="7145" max="7145" width="73.7109375" style="1" customWidth="1"/>
    <col min="7146" max="7146" width="13.7109375" style="1" customWidth="1"/>
    <col min="7147" max="7399" width="9.140625" style="1"/>
    <col min="7400" max="7400" width="23.7109375" style="1" customWidth="1"/>
    <col min="7401" max="7401" width="73.7109375" style="1" customWidth="1"/>
    <col min="7402" max="7402" width="13.7109375" style="1" customWidth="1"/>
    <col min="7403" max="7655" width="9.140625" style="1"/>
    <col min="7656" max="7656" width="23.7109375" style="1" customWidth="1"/>
    <col min="7657" max="7657" width="73.7109375" style="1" customWidth="1"/>
    <col min="7658" max="7658" width="13.7109375" style="1" customWidth="1"/>
    <col min="7659" max="7911" width="9.140625" style="1"/>
    <col min="7912" max="7912" width="23.7109375" style="1" customWidth="1"/>
    <col min="7913" max="7913" width="73.7109375" style="1" customWidth="1"/>
    <col min="7914" max="7914" width="13.7109375" style="1" customWidth="1"/>
    <col min="7915" max="8167" width="9.140625" style="1"/>
    <col min="8168" max="8168" width="23.7109375" style="1" customWidth="1"/>
    <col min="8169" max="8169" width="73.7109375" style="1" customWidth="1"/>
    <col min="8170" max="8170" width="13.7109375" style="1" customWidth="1"/>
    <col min="8171" max="8423" width="9.140625" style="1"/>
    <col min="8424" max="8424" width="23.7109375" style="1" customWidth="1"/>
    <col min="8425" max="8425" width="73.7109375" style="1" customWidth="1"/>
    <col min="8426" max="8426" width="13.7109375" style="1" customWidth="1"/>
    <col min="8427" max="8679" width="9.140625" style="1"/>
    <col min="8680" max="8680" width="23.7109375" style="1" customWidth="1"/>
    <col min="8681" max="8681" width="73.7109375" style="1" customWidth="1"/>
    <col min="8682" max="8682" width="13.7109375" style="1" customWidth="1"/>
    <col min="8683" max="8935" width="9.140625" style="1"/>
    <col min="8936" max="8936" width="23.7109375" style="1" customWidth="1"/>
    <col min="8937" max="8937" width="73.7109375" style="1" customWidth="1"/>
    <col min="8938" max="8938" width="13.7109375" style="1" customWidth="1"/>
    <col min="8939" max="9191" width="9.140625" style="1"/>
    <col min="9192" max="9192" width="23.7109375" style="1" customWidth="1"/>
    <col min="9193" max="9193" width="73.7109375" style="1" customWidth="1"/>
    <col min="9194" max="9194" width="13.7109375" style="1" customWidth="1"/>
    <col min="9195" max="9447" width="9.140625" style="1"/>
    <col min="9448" max="9448" width="23.7109375" style="1" customWidth="1"/>
    <col min="9449" max="9449" width="73.7109375" style="1" customWidth="1"/>
    <col min="9450" max="9450" width="13.7109375" style="1" customWidth="1"/>
    <col min="9451" max="9703" width="9.140625" style="1"/>
    <col min="9704" max="9704" width="23.7109375" style="1" customWidth="1"/>
    <col min="9705" max="9705" width="73.7109375" style="1" customWidth="1"/>
    <col min="9706" max="9706" width="13.7109375" style="1" customWidth="1"/>
    <col min="9707" max="9959" width="9.140625" style="1"/>
    <col min="9960" max="9960" width="23.7109375" style="1" customWidth="1"/>
    <col min="9961" max="9961" width="73.7109375" style="1" customWidth="1"/>
    <col min="9962" max="9962" width="13.7109375" style="1" customWidth="1"/>
    <col min="9963" max="10215" width="9.140625" style="1"/>
    <col min="10216" max="10216" width="23.7109375" style="1" customWidth="1"/>
    <col min="10217" max="10217" width="73.7109375" style="1" customWidth="1"/>
    <col min="10218" max="10218" width="13.7109375" style="1" customWidth="1"/>
    <col min="10219" max="10471" width="9.140625" style="1"/>
    <col min="10472" max="10472" width="23.7109375" style="1" customWidth="1"/>
    <col min="10473" max="10473" width="73.7109375" style="1" customWidth="1"/>
    <col min="10474" max="10474" width="13.7109375" style="1" customWidth="1"/>
    <col min="10475" max="10727" width="9.140625" style="1"/>
    <col min="10728" max="10728" width="23.7109375" style="1" customWidth="1"/>
    <col min="10729" max="10729" width="73.7109375" style="1" customWidth="1"/>
    <col min="10730" max="10730" width="13.7109375" style="1" customWidth="1"/>
    <col min="10731" max="10983" width="9.140625" style="1"/>
    <col min="10984" max="10984" width="23.7109375" style="1" customWidth="1"/>
    <col min="10985" max="10985" width="73.7109375" style="1" customWidth="1"/>
    <col min="10986" max="10986" width="13.7109375" style="1" customWidth="1"/>
    <col min="10987" max="11239" width="9.140625" style="1"/>
    <col min="11240" max="11240" width="23.7109375" style="1" customWidth="1"/>
    <col min="11241" max="11241" width="73.7109375" style="1" customWidth="1"/>
    <col min="11242" max="11242" width="13.7109375" style="1" customWidth="1"/>
    <col min="11243" max="11495" width="9.140625" style="1"/>
    <col min="11496" max="11496" width="23.7109375" style="1" customWidth="1"/>
    <col min="11497" max="11497" width="73.7109375" style="1" customWidth="1"/>
    <col min="11498" max="11498" width="13.7109375" style="1" customWidth="1"/>
    <col min="11499" max="11751" width="9.140625" style="1"/>
    <col min="11752" max="11752" width="23.7109375" style="1" customWidth="1"/>
    <col min="11753" max="11753" width="73.7109375" style="1" customWidth="1"/>
    <col min="11754" max="11754" width="13.7109375" style="1" customWidth="1"/>
    <col min="11755" max="12007" width="9.140625" style="1"/>
    <col min="12008" max="12008" width="23.7109375" style="1" customWidth="1"/>
    <col min="12009" max="12009" width="73.7109375" style="1" customWidth="1"/>
    <col min="12010" max="12010" width="13.7109375" style="1" customWidth="1"/>
    <col min="12011" max="12263" width="9.140625" style="1"/>
    <col min="12264" max="12264" width="23.7109375" style="1" customWidth="1"/>
    <col min="12265" max="12265" width="73.7109375" style="1" customWidth="1"/>
    <col min="12266" max="12266" width="13.7109375" style="1" customWidth="1"/>
    <col min="12267" max="12519" width="9.140625" style="1"/>
    <col min="12520" max="12520" width="23.7109375" style="1" customWidth="1"/>
    <col min="12521" max="12521" width="73.7109375" style="1" customWidth="1"/>
    <col min="12522" max="12522" width="13.7109375" style="1" customWidth="1"/>
    <col min="12523" max="12775" width="9.140625" style="1"/>
    <col min="12776" max="12776" width="23.7109375" style="1" customWidth="1"/>
    <col min="12777" max="12777" width="73.7109375" style="1" customWidth="1"/>
    <col min="12778" max="12778" width="13.7109375" style="1" customWidth="1"/>
    <col min="12779" max="13031" width="9.140625" style="1"/>
    <col min="13032" max="13032" width="23.7109375" style="1" customWidth="1"/>
    <col min="13033" max="13033" width="73.7109375" style="1" customWidth="1"/>
    <col min="13034" max="13034" width="13.7109375" style="1" customWidth="1"/>
    <col min="13035" max="13287" width="9.140625" style="1"/>
    <col min="13288" max="13288" width="23.7109375" style="1" customWidth="1"/>
    <col min="13289" max="13289" width="73.7109375" style="1" customWidth="1"/>
    <col min="13290" max="13290" width="13.7109375" style="1" customWidth="1"/>
    <col min="13291" max="13543" width="9.140625" style="1"/>
    <col min="13544" max="13544" width="23.7109375" style="1" customWidth="1"/>
    <col min="13545" max="13545" width="73.7109375" style="1" customWidth="1"/>
    <col min="13546" max="13546" width="13.7109375" style="1" customWidth="1"/>
    <col min="13547" max="13799" width="9.140625" style="1"/>
    <col min="13800" max="13800" width="23.7109375" style="1" customWidth="1"/>
    <col min="13801" max="13801" width="73.7109375" style="1" customWidth="1"/>
    <col min="13802" max="13802" width="13.7109375" style="1" customWidth="1"/>
    <col min="13803" max="14055" width="9.140625" style="1"/>
    <col min="14056" max="14056" width="23.7109375" style="1" customWidth="1"/>
    <col min="14057" max="14057" width="73.7109375" style="1" customWidth="1"/>
    <col min="14058" max="14058" width="13.7109375" style="1" customWidth="1"/>
    <col min="14059" max="14311" width="9.140625" style="1"/>
    <col min="14312" max="14312" width="23.7109375" style="1" customWidth="1"/>
    <col min="14313" max="14313" width="73.7109375" style="1" customWidth="1"/>
    <col min="14314" max="14314" width="13.7109375" style="1" customWidth="1"/>
    <col min="14315" max="14567" width="9.140625" style="1"/>
    <col min="14568" max="14568" width="23.7109375" style="1" customWidth="1"/>
    <col min="14569" max="14569" width="73.7109375" style="1" customWidth="1"/>
    <col min="14570" max="14570" width="13.7109375" style="1" customWidth="1"/>
    <col min="14571" max="14823" width="9.140625" style="1"/>
    <col min="14824" max="14824" width="23.7109375" style="1" customWidth="1"/>
    <col min="14825" max="14825" width="73.7109375" style="1" customWidth="1"/>
    <col min="14826" max="14826" width="13.7109375" style="1" customWidth="1"/>
    <col min="14827" max="15079" width="9.140625" style="1"/>
    <col min="15080" max="15080" width="23.7109375" style="1" customWidth="1"/>
    <col min="15081" max="15081" width="73.7109375" style="1" customWidth="1"/>
    <col min="15082" max="15082" width="13.7109375" style="1" customWidth="1"/>
    <col min="15083" max="15335" width="9.140625" style="1"/>
    <col min="15336" max="15336" width="23.7109375" style="1" customWidth="1"/>
    <col min="15337" max="15337" width="73.7109375" style="1" customWidth="1"/>
    <col min="15338" max="15338" width="13.7109375" style="1" customWidth="1"/>
    <col min="15339" max="15591" width="9.140625" style="1"/>
    <col min="15592" max="15592" width="23.7109375" style="1" customWidth="1"/>
    <col min="15593" max="15593" width="73.7109375" style="1" customWidth="1"/>
    <col min="15594" max="15594" width="13.7109375" style="1" customWidth="1"/>
    <col min="15595" max="15847" width="9.140625" style="1"/>
    <col min="15848" max="15848" width="23.7109375" style="1" customWidth="1"/>
    <col min="15849" max="15849" width="73.7109375" style="1" customWidth="1"/>
    <col min="15850" max="15850" width="13.7109375" style="1" customWidth="1"/>
    <col min="15851" max="16103" width="9.140625" style="1"/>
    <col min="16104" max="16104" width="23.7109375" style="1" customWidth="1"/>
    <col min="16105" max="16105" width="73.7109375" style="1" customWidth="1"/>
    <col min="16106" max="16106" width="13.7109375" style="1" customWidth="1"/>
    <col min="16107" max="16384" width="9.140625" style="1"/>
  </cols>
  <sheetData>
    <row r="1" spans="1:9" ht="12.75" customHeight="1" x14ac:dyDescent="0.25">
      <c r="A1" s="56"/>
      <c r="B1" s="421" t="s">
        <v>307</v>
      </c>
      <c r="C1" s="421"/>
      <c r="D1" s="239"/>
      <c r="E1" s="239"/>
      <c r="F1" s="239"/>
      <c r="G1" s="239"/>
    </row>
    <row r="2" spans="1:9" ht="27.75" customHeight="1" x14ac:dyDescent="0.25">
      <c r="A2" s="56"/>
      <c r="B2" s="421" t="s">
        <v>308</v>
      </c>
      <c r="C2" s="421"/>
      <c r="D2" s="421"/>
      <c r="E2" s="421"/>
    </row>
    <row r="3" spans="1:9" ht="24.75" customHeight="1" x14ac:dyDescent="0.25">
      <c r="A3" s="422" t="s">
        <v>309</v>
      </c>
      <c r="B3" s="422"/>
      <c r="C3" s="422"/>
      <c r="D3" s="422"/>
      <c r="E3" s="422"/>
      <c r="F3" s="422"/>
      <c r="G3" s="422"/>
    </row>
    <row r="4" spans="1:9" x14ac:dyDescent="0.25">
      <c r="A4" s="57" t="s">
        <v>310</v>
      </c>
      <c r="B4" s="49" t="s">
        <v>310</v>
      </c>
      <c r="D4" s="68"/>
      <c r="E4" s="57" t="s">
        <v>0</v>
      </c>
      <c r="F4" s="68"/>
      <c r="G4" s="57" t="s">
        <v>0</v>
      </c>
    </row>
    <row r="5" spans="1:9" s="59" customFormat="1" ht="22.5" x14ac:dyDescent="0.25">
      <c r="A5" s="58" t="s">
        <v>311</v>
      </c>
      <c r="B5" s="58" t="s">
        <v>1</v>
      </c>
      <c r="C5" s="325" t="s">
        <v>312</v>
      </c>
      <c r="D5" s="325" t="s">
        <v>850</v>
      </c>
      <c r="E5" s="325" t="s">
        <v>772</v>
      </c>
      <c r="F5" s="325" t="s">
        <v>851</v>
      </c>
      <c r="G5" s="325" t="s">
        <v>772</v>
      </c>
      <c r="H5" s="325" t="s">
        <v>852</v>
      </c>
      <c r="I5" s="325" t="s">
        <v>862</v>
      </c>
    </row>
    <row r="6" spans="1:9" s="2" customFormat="1" x14ac:dyDescent="0.25">
      <c r="A6" s="309">
        <v>1</v>
      </c>
      <c r="B6" s="309">
        <v>2</v>
      </c>
      <c r="C6" s="309">
        <v>3</v>
      </c>
      <c r="D6" s="309">
        <v>4</v>
      </c>
      <c r="E6" s="309">
        <v>5</v>
      </c>
      <c r="F6" s="309">
        <v>4</v>
      </c>
      <c r="G6" s="309">
        <v>5</v>
      </c>
      <c r="H6" s="309">
        <v>4</v>
      </c>
      <c r="I6" s="309">
        <v>5</v>
      </c>
    </row>
    <row r="7" spans="1:9" s="60" customFormat="1" x14ac:dyDescent="0.25">
      <c r="A7" s="50" t="s">
        <v>313</v>
      </c>
      <c r="B7" s="324" t="s">
        <v>314</v>
      </c>
      <c r="C7" s="67">
        <f t="shared" ref="C7:I7" si="0">C8+C14+C33+C36+C45+C51+C54+C58</f>
        <v>48500000</v>
      </c>
      <c r="D7" s="67">
        <f t="shared" si="0"/>
        <v>0</v>
      </c>
      <c r="E7" s="67">
        <f t="shared" si="0"/>
        <v>48500000</v>
      </c>
      <c r="F7" s="67">
        <f t="shared" si="0"/>
        <v>0</v>
      </c>
      <c r="G7" s="67">
        <f t="shared" si="0"/>
        <v>48500000</v>
      </c>
      <c r="H7" s="67">
        <f t="shared" si="0"/>
        <v>0</v>
      </c>
      <c r="I7" s="67">
        <f t="shared" si="0"/>
        <v>48500000</v>
      </c>
    </row>
    <row r="8" spans="1:9" s="69" customFormat="1" hidden="1" x14ac:dyDescent="0.25">
      <c r="A8" s="50" t="s">
        <v>315</v>
      </c>
      <c r="B8" s="324" t="s">
        <v>316</v>
      </c>
      <c r="C8" s="67">
        <f t="shared" ref="C8:I8" si="1">C9</f>
        <v>35828000</v>
      </c>
      <c r="D8" s="67">
        <f t="shared" si="1"/>
        <v>0</v>
      </c>
      <c r="E8" s="67">
        <f t="shared" si="1"/>
        <v>35828000</v>
      </c>
      <c r="F8" s="67">
        <f t="shared" si="1"/>
        <v>0</v>
      </c>
      <c r="G8" s="67">
        <f t="shared" si="1"/>
        <v>35828000</v>
      </c>
      <c r="H8" s="67">
        <f t="shared" si="1"/>
        <v>0</v>
      </c>
      <c r="I8" s="67">
        <f t="shared" si="1"/>
        <v>35828000</v>
      </c>
    </row>
    <row r="9" spans="1:9" s="71" customFormat="1" hidden="1" x14ac:dyDescent="0.25">
      <c r="A9" s="70" t="s">
        <v>317</v>
      </c>
      <c r="B9" s="324" t="s">
        <v>318</v>
      </c>
      <c r="C9" s="67">
        <f t="shared" ref="C9:I9" si="2" xml:space="preserve"> C10+C11+C12+C13</f>
        <v>35828000</v>
      </c>
      <c r="D9" s="67">
        <f t="shared" si="2"/>
        <v>0</v>
      </c>
      <c r="E9" s="67">
        <f t="shared" si="2"/>
        <v>35828000</v>
      </c>
      <c r="F9" s="67">
        <f t="shared" si="2"/>
        <v>0</v>
      </c>
      <c r="G9" s="67">
        <f t="shared" si="2"/>
        <v>35828000</v>
      </c>
      <c r="H9" s="67">
        <f t="shared" si="2"/>
        <v>0</v>
      </c>
      <c r="I9" s="67">
        <f t="shared" si="2"/>
        <v>35828000</v>
      </c>
    </row>
    <row r="10" spans="1:9" s="69" customFormat="1" ht="53.25" hidden="1" customHeight="1" x14ac:dyDescent="0.25">
      <c r="A10" s="72" t="s">
        <v>319</v>
      </c>
      <c r="B10" s="73" t="s">
        <v>483</v>
      </c>
      <c r="C10" s="21">
        <v>35278000</v>
      </c>
      <c r="D10" s="74"/>
      <c r="E10" s="74">
        <f>C10+D10</f>
        <v>35278000</v>
      </c>
      <c r="F10" s="74"/>
      <c r="G10" s="74">
        <f>E10+F10</f>
        <v>35278000</v>
      </c>
      <c r="H10" s="74"/>
      <c r="I10" s="74">
        <f>G10+H10</f>
        <v>35278000</v>
      </c>
    </row>
    <row r="11" spans="1:9" s="69" customFormat="1" ht="64.5" hidden="1" customHeight="1" x14ac:dyDescent="0.25">
      <c r="A11" s="72" t="s">
        <v>320</v>
      </c>
      <c r="B11" s="73" t="s">
        <v>484</v>
      </c>
      <c r="C11" s="21">
        <v>110000</v>
      </c>
      <c r="D11" s="74"/>
      <c r="E11" s="74">
        <f>C11+D11</f>
        <v>110000</v>
      </c>
      <c r="F11" s="74"/>
      <c r="G11" s="74">
        <f>E11+F11</f>
        <v>110000</v>
      </c>
      <c r="H11" s="74"/>
      <c r="I11" s="74">
        <f>G11+H11</f>
        <v>110000</v>
      </c>
    </row>
    <row r="12" spans="1:9" s="69" customFormat="1" ht="27" hidden="1" customHeight="1" x14ac:dyDescent="0.25">
      <c r="A12" s="72" t="s">
        <v>321</v>
      </c>
      <c r="B12" s="75" t="s">
        <v>485</v>
      </c>
      <c r="C12" s="21">
        <v>320000</v>
      </c>
      <c r="D12" s="74"/>
      <c r="E12" s="74">
        <f>C12+D12</f>
        <v>320000</v>
      </c>
      <c r="F12" s="74"/>
      <c r="G12" s="74">
        <f>E12+F12</f>
        <v>320000</v>
      </c>
      <c r="H12" s="74"/>
      <c r="I12" s="74">
        <f>G12+H12</f>
        <v>320000</v>
      </c>
    </row>
    <row r="13" spans="1:9" s="69" customFormat="1" ht="54" hidden="1" customHeight="1" x14ac:dyDescent="0.25">
      <c r="A13" s="72" t="s">
        <v>322</v>
      </c>
      <c r="B13" s="76" t="s">
        <v>486</v>
      </c>
      <c r="C13" s="21">
        <v>120000</v>
      </c>
      <c r="D13" s="74"/>
      <c r="E13" s="74">
        <f>C13+D13</f>
        <v>120000</v>
      </c>
      <c r="F13" s="74"/>
      <c r="G13" s="74">
        <f>E13+F13</f>
        <v>120000</v>
      </c>
      <c r="H13" s="74"/>
      <c r="I13" s="74">
        <f>G13+H13</f>
        <v>120000</v>
      </c>
    </row>
    <row r="14" spans="1:9" s="69" customFormat="1" ht="14.25" hidden="1" customHeight="1" x14ac:dyDescent="0.25">
      <c r="A14" s="50" t="s">
        <v>323</v>
      </c>
      <c r="B14" s="324" t="s">
        <v>324</v>
      </c>
      <c r="C14" s="67">
        <f>C15+C25+C28+C31</f>
        <v>9235400</v>
      </c>
      <c r="D14" s="67">
        <f t="shared" ref="D14:I14" si="3">D15+D25+D28+D31</f>
        <v>0</v>
      </c>
      <c r="E14" s="67">
        <f t="shared" si="3"/>
        <v>9235400</v>
      </c>
      <c r="F14" s="67">
        <f t="shared" si="3"/>
        <v>0</v>
      </c>
      <c r="G14" s="67">
        <f t="shared" si="3"/>
        <v>9235400</v>
      </c>
      <c r="H14" s="67">
        <f t="shared" si="3"/>
        <v>0</v>
      </c>
      <c r="I14" s="67">
        <f t="shared" si="3"/>
        <v>9235400</v>
      </c>
    </row>
    <row r="15" spans="1:9" s="69" customFormat="1" ht="27.75" hidden="1" customHeight="1" x14ac:dyDescent="0.25">
      <c r="A15" s="50" t="s">
        <v>325</v>
      </c>
      <c r="B15" s="324" t="s">
        <v>326</v>
      </c>
      <c r="C15" s="67">
        <f>C16+C19+C23+C24</f>
        <v>3135400</v>
      </c>
      <c r="D15" s="67">
        <f t="shared" ref="D15:I15" si="4">D16+D19+D23+D24</f>
        <v>-138400</v>
      </c>
      <c r="E15" s="67">
        <f t="shared" si="4"/>
        <v>2997000</v>
      </c>
      <c r="F15" s="67">
        <f t="shared" si="4"/>
        <v>0</v>
      </c>
      <c r="G15" s="67">
        <f t="shared" si="4"/>
        <v>2997000</v>
      </c>
      <c r="H15" s="67">
        <f t="shared" si="4"/>
        <v>0</v>
      </c>
      <c r="I15" s="67">
        <f t="shared" si="4"/>
        <v>2997000</v>
      </c>
    </row>
    <row r="16" spans="1:9" s="69" customFormat="1" ht="27.75" hidden="1" customHeight="1" x14ac:dyDescent="0.25">
      <c r="A16" s="72" t="s">
        <v>327</v>
      </c>
      <c r="B16" s="73" t="s">
        <v>328</v>
      </c>
      <c r="C16" s="21">
        <f t="shared" ref="C16:I16" si="5">C17+C18</f>
        <v>1205000</v>
      </c>
      <c r="D16" s="74">
        <f t="shared" si="5"/>
        <v>0</v>
      </c>
      <c r="E16" s="74">
        <f t="shared" si="5"/>
        <v>1205000</v>
      </c>
      <c r="F16" s="74">
        <f t="shared" si="5"/>
        <v>0</v>
      </c>
      <c r="G16" s="74">
        <f t="shared" si="5"/>
        <v>1205000</v>
      </c>
      <c r="H16" s="74">
        <f t="shared" si="5"/>
        <v>0</v>
      </c>
      <c r="I16" s="74">
        <f t="shared" si="5"/>
        <v>1205000</v>
      </c>
    </row>
    <row r="17" spans="1:9" s="69" customFormat="1" ht="27.75" hidden="1" customHeight="1" x14ac:dyDescent="0.25">
      <c r="A17" s="309" t="s">
        <v>329</v>
      </c>
      <c r="B17" s="318" t="s">
        <v>328</v>
      </c>
      <c r="C17" s="21">
        <v>1204500</v>
      </c>
      <c r="D17" s="21"/>
      <c r="E17" s="74">
        <f>C17+D17</f>
        <v>1204500</v>
      </c>
      <c r="F17" s="21"/>
      <c r="G17" s="74">
        <f>E17+F17</f>
        <v>1204500</v>
      </c>
      <c r="H17" s="21"/>
      <c r="I17" s="74">
        <f>G17+H17</f>
        <v>1204500</v>
      </c>
    </row>
    <row r="18" spans="1:9" s="69" customFormat="1" ht="27.75" hidden="1" customHeight="1" x14ac:dyDescent="0.25">
      <c r="A18" s="309" t="s">
        <v>330</v>
      </c>
      <c r="B18" s="318" t="s">
        <v>331</v>
      </c>
      <c r="C18" s="21">
        <v>500</v>
      </c>
      <c r="D18" s="21"/>
      <c r="E18" s="74">
        <f>C18+D18</f>
        <v>500</v>
      </c>
      <c r="F18" s="21"/>
      <c r="G18" s="74">
        <f>E18+F18</f>
        <v>500</v>
      </c>
      <c r="H18" s="21"/>
      <c r="I18" s="74">
        <f>G18+H18</f>
        <v>500</v>
      </c>
    </row>
    <row r="19" spans="1:9" s="69" customFormat="1" ht="27.75" hidden="1" customHeight="1" x14ac:dyDescent="0.25">
      <c r="A19" s="72" t="s">
        <v>332</v>
      </c>
      <c r="B19" s="73" t="s">
        <v>487</v>
      </c>
      <c r="C19" s="21">
        <f t="shared" ref="C19:I19" si="6">C20+C21</f>
        <v>460000</v>
      </c>
      <c r="D19" s="74">
        <f t="shared" si="6"/>
        <v>0</v>
      </c>
      <c r="E19" s="74">
        <f t="shared" si="6"/>
        <v>460000</v>
      </c>
      <c r="F19" s="74">
        <f t="shared" si="6"/>
        <v>0</v>
      </c>
      <c r="G19" s="74">
        <f t="shared" si="6"/>
        <v>460000</v>
      </c>
      <c r="H19" s="74">
        <f t="shared" si="6"/>
        <v>0</v>
      </c>
      <c r="I19" s="74">
        <f t="shared" si="6"/>
        <v>460000</v>
      </c>
    </row>
    <row r="20" spans="1:9" s="69" customFormat="1" ht="27.75" hidden="1" customHeight="1" x14ac:dyDescent="0.25">
      <c r="A20" s="309" t="s">
        <v>333</v>
      </c>
      <c r="B20" s="318" t="s">
        <v>487</v>
      </c>
      <c r="C20" s="21">
        <v>458000</v>
      </c>
      <c r="D20" s="21"/>
      <c r="E20" s="74">
        <f>C20+D20</f>
        <v>458000</v>
      </c>
      <c r="F20" s="21"/>
      <c r="G20" s="74">
        <f>E20+F20</f>
        <v>458000</v>
      </c>
      <c r="H20" s="21"/>
      <c r="I20" s="74">
        <f>G20+H20</f>
        <v>458000</v>
      </c>
    </row>
    <row r="21" spans="1:9" s="69" customFormat="1" ht="42.75" hidden="1" customHeight="1" x14ac:dyDescent="0.25">
      <c r="A21" s="309" t="s">
        <v>334</v>
      </c>
      <c r="B21" s="318" t="s">
        <v>488</v>
      </c>
      <c r="C21" s="21">
        <v>2000</v>
      </c>
      <c r="D21" s="21"/>
      <c r="E21" s="74">
        <f>C21+D21</f>
        <v>2000</v>
      </c>
      <c r="F21" s="21"/>
      <c r="G21" s="74">
        <f>E21+F21</f>
        <v>2000</v>
      </c>
      <c r="H21" s="21"/>
      <c r="I21" s="74">
        <f>G21+H21</f>
        <v>2000</v>
      </c>
    </row>
    <row r="22" spans="1:9" s="69" customFormat="1" ht="27.75" hidden="1" customHeight="1" x14ac:dyDescent="0.25">
      <c r="A22" s="19" t="s">
        <v>720</v>
      </c>
      <c r="B22" s="318" t="s">
        <v>335</v>
      </c>
      <c r="C22" s="21">
        <f>C23</f>
        <v>138400</v>
      </c>
      <c r="D22" s="21">
        <f t="shared" ref="D22:I22" si="7">D23</f>
        <v>-138400</v>
      </c>
      <c r="E22" s="21">
        <f t="shared" si="7"/>
        <v>0</v>
      </c>
      <c r="F22" s="21">
        <f t="shared" si="7"/>
        <v>0</v>
      </c>
      <c r="G22" s="21">
        <f t="shared" si="7"/>
        <v>0</v>
      </c>
      <c r="H22" s="21">
        <f t="shared" si="7"/>
        <v>0</v>
      </c>
      <c r="I22" s="21">
        <f t="shared" si="7"/>
        <v>0</v>
      </c>
    </row>
    <row r="23" spans="1:9" s="69" customFormat="1" ht="27.75" hidden="1" customHeight="1" x14ac:dyDescent="0.25">
      <c r="A23" s="19" t="s">
        <v>721</v>
      </c>
      <c r="B23" s="318" t="s">
        <v>489</v>
      </c>
      <c r="C23" s="21">
        <v>138400</v>
      </c>
      <c r="D23" s="21">
        <v>-138400</v>
      </c>
      <c r="E23" s="74">
        <f>C23+D23</f>
        <v>0</v>
      </c>
      <c r="F23" s="21"/>
      <c r="G23" s="74">
        <f>E23+F23</f>
        <v>0</v>
      </c>
      <c r="H23" s="21"/>
      <c r="I23" s="74">
        <f>G23+H23</f>
        <v>0</v>
      </c>
    </row>
    <row r="24" spans="1:9" s="69" customFormat="1" ht="15.75" hidden="1" customHeight="1" x14ac:dyDescent="0.25">
      <c r="A24" s="309" t="s">
        <v>336</v>
      </c>
      <c r="B24" s="318" t="s">
        <v>337</v>
      </c>
      <c r="C24" s="21">
        <v>1332000</v>
      </c>
      <c r="D24" s="21"/>
      <c r="E24" s="74">
        <f>C24+D24</f>
        <v>1332000</v>
      </c>
      <c r="F24" s="21"/>
      <c r="G24" s="74">
        <f>E24+F24</f>
        <v>1332000</v>
      </c>
      <c r="H24" s="21"/>
      <c r="I24" s="74">
        <f>G24+H24</f>
        <v>1332000</v>
      </c>
    </row>
    <row r="25" spans="1:9" s="69" customFormat="1" ht="15.75" hidden="1" customHeight="1" x14ac:dyDescent="0.25">
      <c r="A25" s="50" t="s">
        <v>338</v>
      </c>
      <c r="B25" s="324" t="s">
        <v>339</v>
      </c>
      <c r="C25" s="67">
        <f t="shared" ref="C25:I25" si="8">C26+C27</f>
        <v>6072000</v>
      </c>
      <c r="D25" s="67">
        <f t="shared" si="8"/>
        <v>0</v>
      </c>
      <c r="E25" s="67">
        <f t="shared" si="8"/>
        <v>6072000</v>
      </c>
      <c r="F25" s="67">
        <f t="shared" si="8"/>
        <v>0</v>
      </c>
      <c r="G25" s="67">
        <f t="shared" si="8"/>
        <v>6072000</v>
      </c>
      <c r="H25" s="67">
        <f t="shared" si="8"/>
        <v>0</v>
      </c>
      <c r="I25" s="67">
        <f t="shared" si="8"/>
        <v>6072000</v>
      </c>
    </row>
    <row r="26" spans="1:9" s="69" customFormat="1" ht="16.5" hidden="1" customHeight="1" x14ac:dyDescent="0.25">
      <c r="A26" s="309" t="s">
        <v>340</v>
      </c>
      <c r="B26" s="318" t="s">
        <v>339</v>
      </c>
      <c r="C26" s="21">
        <v>6067000</v>
      </c>
      <c r="D26" s="21"/>
      <c r="E26" s="74">
        <f>C26+D26</f>
        <v>6067000</v>
      </c>
      <c r="F26" s="21"/>
      <c r="G26" s="74">
        <f>E26+F26</f>
        <v>6067000</v>
      </c>
      <c r="H26" s="21"/>
      <c r="I26" s="74">
        <f>G26+H26</f>
        <v>6067000</v>
      </c>
    </row>
    <row r="27" spans="1:9" s="69" customFormat="1" ht="27.75" hidden="1" customHeight="1" x14ac:dyDescent="0.25">
      <c r="A27" s="309" t="s">
        <v>341</v>
      </c>
      <c r="B27" s="318" t="s">
        <v>342</v>
      </c>
      <c r="C27" s="21">
        <v>5000</v>
      </c>
      <c r="D27" s="21"/>
      <c r="E27" s="74">
        <f>C27+D27</f>
        <v>5000</v>
      </c>
      <c r="F27" s="21"/>
      <c r="G27" s="74">
        <f>E27+F27</f>
        <v>5000</v>
      </c>
      <c r="H27" s="21"/>
      <c r="I27" s="74">
        <f>G27+H27</f>
        <v>5000</v>
      </c>
    </row>
    <row r="28" spans="1:9" s="69" customFormat="1" ht="18" hidden="1" customHeight="1" x14ac:dyDescent="0.25">
      <c r="A28" s="50" t="s">
        <v>343</v>
      </c>
      <c r="B28" s="324" t="s">
        <v>344</v>
      </c>
      <c r="C28" s="67">
        <f>C29</f>
        <v>28000</v>
      </c>
      <c r="D28" s="67">
        <f t="shared" ref="D28:I28" si="9">D29</f>
        <v>0</v>
      </c>
      <c r="E28" s="67">
        <f t="shared" si="9"/>
        <v>28000</v>
      </c>
      <c r="F28" s="67">
        <f t="shared" si="9"/>
        <v>0</v>
      </c>
      <c r="G28" s="67">
        <f t="shared" si="9"/>
        <v>28000</v>
      </c>
      <c r="H28" s="67">
        <f t="shared" si="9"/>
        <v>0</v>
      </c>
      <c r="I28" s="67">
        <f t="shared" si="9"/>
        <v>28000</v>
      </c>
    </row>
    <row r="29" spans="1:9" s="69" customFormat="1" ht="14.25" hidden="1" customHeight="1" x14ac:dyDescent="0.25">
      <c r="A29" s="309" t="s">
        <v>345</v>
      </c>
      <c r="B29" s="318" t="s">
        <v>344</v>
      </c>
      <c r="C29" s="21">
        <v>28000</v>
      </c>
      <c r="D29" s="21"/>
      <c r="E29" s="74">
        <f>C29+D29</f>
        <v>28000</v>
      </c>
      <c r="F29" s="21"/>
      <c r="G29" s="74">
        <f>E29+F29</f>
        <v>28000</v>
      </c>
      <c r="H29" s="21"/>
      <c r="I29" s="74">
        <f>G29+H29</f>
        <v>28000</v>
      </c>
    </row>
    <row r="30" spans="1:9" s="69" customFormat="1" ht="28.5" hidden="1" customHeight="1" x14ac:dyDescent="0.25">
      <c r="A30" s="309" t="s">
        <v>346</v>
      </c>
      <c r="B30" s="318" t="s">
        <v>490</v>
      </c>
      <c r="C30" s="21">
        <v>0</v>
      </c>
      <c r="D30" s="21">
        <v>0</v>
      </c>
      <c r="E30" s="21">
        <v>0</v>
      </c>
      <c r="F30" s="21">
        <v>0</v>
      </c>
      <c r="G30" s="21">
        <v>0</v>
      </c>
      <c r="H30" s="21">
        <v>0</v>
      </c>
      <c r="I30" s="21">
        <v>0</v>
      </c>
    </row>
    <row r="31" spans="1:9" s="69" customFormat="1" ht="15" hidden="1" customHeight="1" x14ac:dyDescent="0.25">
      <c r="A31" s="309" t="s">
        <v>722</v>
      </c>
      <c r="B31" s="318" t="s">
        <v>723</v>
      </c>
      <c r="C31" s="21"/>
      <c r="D31" s="21">
        <f>D32</f>
        <v>138400</v>
      </c>
      <c r="E31" s="21">
        <f>C31+D31</f>
        <v>138400</v>
      </c>
      <c r="F31" s="21">
        <f>F32</f>
        <v>0</v>
      </c>
      <c r="G31" s="21">
        <f>E31+F31</f>
        <v>138400</v>
      </c>
      <c r="H31" s="21">
        <f>H32</f>
        <v>0</v>
      </c>
      <c r="I31" s="21">
        <f>G31+H31</f>
        <v>138400</v>
      </c>
    </row>
    <row r="32" spans="1:9" s="69" customFormat="1" ht="28.5" hidden="1" customHeight="1" x14ac:dyDescent="0.25">
      <c r="A32" s="309" t="s">
        <v>725</v>
      </c>
      <c r="B32" s="318" t="s">
        <v>724</v>
      </c>
      <c r="C32" s="21"/>
      <c r="D32" s="21">
        <v>138400</v>
      </c>
      <c r="E32" s="21">
        <f>C32+D32</f>
        <v>138400</v>
      </c>
      <c r="F32" s="21"/>
      <c r="G32" s="21">
        <f>E32+F32</f>
        <v>138400</v>
      </c>
      <c r="H32" s="21"/>
      <c r="I32" s="21">
        <f>G32+H32</f>
        <v>138400</v>
      </c>
    </row>
    <row r="33" spans="1:9" s="69" customFormat="1" ht="16.5" hidden="1" customHeight="1" x14ac:dyDescent="0.25">
      <c r="A33" s="50" t="s">
        <v>347</v>
      </c>
      <c r="B33" s="324" t="s">
        <v>348</v>
      </c>
      <c r="C33" s="67">
        <f t="shared" ref="C33:I34" si="10">C34</f>
        <v>555000</v>
      </c>
      <c r="D33" s="67">
        <f t="shared" si="10"/>
        <v>0</v>
      </c>
      <c r="E33" s="67">
        <f t="shared" si="10"/>
        <v>555000</v>
      </c>
      <c r="F33" s="67">
        <f t="shared" si="10"/>
        <v>0</v>
      </c>
      <c r="G33" s="67">
        <f t="shared" si="10"/>
        <v>555000</v>
      </c>
      <c r="H33" s="67">
        <f t="shared" si="10"/>
        <v>0</v>
      </c>
      <c r="I33" s="67">
        <f t="shared" si="10"/>
        <v>555000</v>
      </c>
    </row>
    <row r="34" spans="1:9" s="69" customFormat="1" ht="28.5" hidden="1" customHeight="1" x14ac:dyDescent="0.25">
      <c r="A34" s="309" t="s">
        <v>349</v>
      </c>
      <c r="B34" s="318" t="s">
        <v>350</v>
      </c>
      <c r="C34" s="21">
        <f t="shared" si="10"/>
        <v>555000</v>
      </c>
      <c r="D34" s="21">
        <f t="shared" si="10"/>
        <v>0</v>
      </c>
      <c r="E34" s="21">
        <f t="shared" si="10"/>
        <v>555000</v>
      </c>
      <c r="F34" s="21">
        <f t="shared" si="10"/>
        <v>0</v>
      </c>
      <c r="G34" s="21">
        <f t="shared" si="10"/>
        <v>555000</v>
      </c>
      <c r="H34" s="21">
        <f t="shared" si="10"/>
        <v>0</v>
      </c>
      <c r="I34" s="21">
        <f t="shared" si="10"/>
        <v>555000</v>
      </c>
    </row>
    <row r="35" spans="1:9" s="69" customFormat="1" ht="29.25" hidden="1" customHeight="1" x14ac:dyDescent="0.25">
      <c r="A35" s="72" t="s">
        <v>351</v>
      </c>
      <c r="B35" s="73" t="s">
        <v>492</v>
      </c>
      <c r="C35" s="21">
        <v>555000</v>
      </c>
      <c r="D35" s="74"/>
      <c r="E35" s="74">
        <f>C35+D35</f>
        <v>555000</v>
      </c>
      <c r="F35" s="74"/>
      <c r="G35" s="74">
        <f>E35+F35</f>
        <v>555000</v>
      </c>
      <c r="H35" s="74"/>
      <c r="I35" s="74">
        <f>G35+H35</f>
        <v>555000</v>
      </c>
    </row>
    <row r="36" spans="1:9" s="69" customFormat="1" ht="28.5" hidden="1" customHeight="1" x14ac:dyDescent="0.25">
      <c r="A36" s="50" t="s">
        <v>352</v>
      </c>
      <c r="B36" s="324" t="s">
        <v>353</v>
      </c>
      <c r="C36" s="67">
        <f>C37+C42</f>
        <v>1687000</v>
      </c>
      <c r="D36" s="67">
        <f t="shared" ref="D36:I36" si="11">D37+D42</f>
        <v>0</v>
      </c>
      <c r="E36" s="67">
        <f t="shared" si="11"/>
        <v>1687000</v>
      </c>
      <c r="F36" s="67">
        <f t="shared" si="11"/>
        <v>0</v>
      </c>
      <c r="G36" s="67">
        <f t="shared" si="11"/>
        <v>1687000</v>
      </c>
      <c r="H36" s="67">
        <f t="shared" si="11"/>
        <v>0</v>
      </c>
      <c r="I36" s="67">
        <f t="shared" si="11"/>
        <v>1687000</v>
      </c>
    </row>
    <row r="37" spans="1:9" s="71" customFormat="1" ht="66.75" hidden="1" customHeight="1" x14ac:dyDescent="0.25">
      <c r="A37" s="50" t="s">
        <v>354</v>
      </c>
      <c r="B37" s="78" t="s">
        <v>491</v>
      </c>
      <c r="C37" s="67">
        <f t="shared" ref="C37:I37" si="12">C38+C40</f>
        <v>1508000</v>
      </c>
      <c r="D37" s="67">
        <f t="shared" si="12"/>
        <v>0</v>
      </c>
      <c r="E37" s="67">
        <f t="shared" si="12"/>
        <v>1508000</v>
      </c>
      <c r="F37" s="67">
        <f t="shared" si="12"/>
        <v>0</v>
      </c>
      <c r="G37" s="67">
        <f t="shared" si="12"/>
        <v>1508000</v>
      </c>
      <c r="H37" s="67">
        <f t="shared" si="12"/>
        <v>0</v>
      </c>
      <c r="I37" s="67">
        <f t="shared" si="12"/>
        <v>1508000</v>
      </c>
    </row>
    <row r="38" spans="1:9" s="69" customFormat="1" ht="42.75" hidden="1" customHeight="1" x14ac:dyDescent="0.25">
      <c r="A38" s="309" t="s">
        <v>355</v>
      </c>
      <c r="B38" s="73" t="s">
        <v>356</v>
      </c>
      <c r="C38" s="21">
        <f t="shared" ref="C38:I38" si="13">C39</f>
        <v>556000</v>
      </c>
      <c r="D38" s="74">
        <f t="shared" si="13"/>
        <v>0</v>
      </c>
      <c r="E38" s="74">
        <f t="shared" si="13"/>
        <v>556000</v>
      </c>
      <c r="F38" s="74">
        <f t="shared" si="13"/>
        <v>0</v>
      </c>
      <c r="G38" s="74">
        <f t="shared" si="13"/>
        <v>556000</v>
      </c>
      <c r="H38" s="74">
        <f t="shared" si="13"/>
        <v>0</v>
      </c>
      <c r="I38" s="74">
        <f t="shared" si="13"/>
        <v>556000</v>
      </c>
    </row>
    <row r="39" spans="1:9" s="69" customFormat="1" ht="53.25" hidden="1" customHeight="1" x14ac:dyDescent="0.25">
      <c r="A39" s="309" t="s">
        <v>357</v>
      </c>
      <c r="B39" s="76" t="s">
        <v>358</v>
      </c>
      <c r="C39" s="21">
        <v>556000</v>
      </c>
      <c r="D39" s="74"/>
      <c r="E39" s="74">
        <f>C39+D39</f>
        <v>556000</v>
      </c>
      <c r="F39" s="74"/>
      <c r="G39" s="74">
        <f>E39+F39</f>
        <v>556000</v>
      </c>
      <c r="H39" s="74"/>
      <c r="I39" s="74">
        <f>G39+H39</f>
        <v>556000</v>
      </c>
    </row>
    <row r="40" spans="1:9" s="69" customFormat="1" ht="53.25" hidden="1" customHeight="1" x14ac:dyDescent="0.25">
      <c r="A40" s="72" t="s">
        <v>359</v>
      </c>
      <c r="B40" s="75" t="s">
        <v>494</v>
      </c>
      <c r="C40" s="21">
        <f t="shared" ref="C40:I40" si="14">C41</f>
        <v>952000</v>
      </c>
      <c r="D40" s="21">
        <f t="shared" si="14"/>
        <v>0</v>
      </c>
      <c r="E40" s="21">
        <f t="shared" si="14"/>
        <v>952000</v>
      </c>
      <c r="F40" s="21">
        <f t="shared" si="14"/>
        <v>0</v>
      </c>
      <c r="G40" s="21">
        <f t="shared" si="14"/>
        <v>952000</v>
      </c>
      <c r="H40" s="21">
        <f t="shared" si="14"/>
        <v>0</v>
      </c>
      <c r="I40" s="21">
        <f t="shared" si="14"/>
        <v>952000</v>
      </c>
    </row>
    <row r="41" spans="1:9" s="69" customFormat="1" ht="42" hidden="1" customHeight="1" x14ac:dyDescent="0.25">
      <c r="A41" s="309" t="s">
        <v>360</v>
      </c>
      <c r="B41" s="318" t="s">
        <v>493</v>
      </c>
      <c r="C41" s="21">
        <v>952000</v>
      </c>
      <c r="D41" s="74"/>
      <c r="E41" s="74">
        <f>C41+D41</f>
        <v>952000</v>
      </c>
      <c r="F41" s="74"/>
      <c r="G41" s="74">
        <f>E41+F41</f>
        <v>952000</v>
      </c>
      <c r="H41" s="74"/>
      <c r="I41" s="74">
        <f>G41+H41</f>
        <v>952000</v>
      </c>
    </row>
    <row r="42" spans="1:9" s="69" customFormat="1" ht="55.5" hidden="1" customHeight="1" x14ac:dyDescent="0.25">
      <c r="A42" s="50" t="s">
        <v>361</v>
      </c>
      <c r="B42" s="324" t="s">
        <v>362</v>
      </c>
      <c r="C42" s="67">
        <f t="shared" ref="C42:I43" si="15">C43</f>
        <v>179000</v>
      </c>
      <c r="D42" s="67">
        <f t="shared" si="15"/>
        <v>0</v>
      </c>
      <c r="E42" s="67">
        <f t="shared" si="15"/>
        <v>179000</v>
      </c>
      <c r="F42" s="67">
        <f t="shared" si="15"/>
        <v>0</v>
      </c>
      <c r="G42" s="67">
        <f t="shared" si="15"/>
        <v>179000</v>
      </c>
      <c r="H42" s="67">
        <f t="shared" si="15"/>
        <v>0</v>
      </c>
      <c r="I42" s="67">
        <f t="shared" si="15"/>
        <v>179000</v>
      </c>
    </row>
    <row r="43" spans="1:9" s="69" customFormat="1" ht="54" hidden="1" customHeight="1" x14ac:dyDescent="0.25">
      <c r="A43" s="309" t="s">
        <v>363</v>
      </c>
      <c r="B43" s="318" t="s">
        <v>364</v>
      </c>
      <c r="C43" s="21">
        <f t="shared" si="15"/>
        <v>179000</v>
      </c>
      <c r="D43" s="74">
        <f t="shared" si="15"/>
        <v>0</v>
      </c>
      <c r="E43" s="74">
        <f t="shared" si="15"/>
        <v>179000</v>
      </c>
      <c r="F43" s="74">
        <f t="shared" si="15"/>
        <v>0</v>
      </c>
      <c r="G43" s="74">
        <f t="shared" si="15"/>
        <v>179000</v>
      </c>
      <c r="H43" s="74">
        <f t="shared" si="15"/>
        <v>0</v>
      </c>
      <c r="I43" s="74">
        <f t="shared" si="15"/>
        <v>179000</v>
      </c>
    </row>
    <row r="44" spans="1:9" s="69" customFormat="1" ht="53.25" hidden="1" customHeight="1" x14ac:dyDescent="0.25">
      <c r="A44" s="316" t="s">
        <v>365</v>
      </c>
      <c r="B44" s="318" t="s">
        <v>366</v>
      </c>
      <c r="C44" s="21">
        <v>179000</v>
      </c>
      <c r="D44" s="74"/>
      <c r="E44" s="74">
        <f>C44+D44</f>
        <v>179000</v>
      </c>
      <c r="F44" s="74"/>
      <c r="G44" s="74">
        <f>E44+F44</f>
        <v>179000</v>
      </c>
      <c r="H44" s="74"/>
      <c r="I44" s="74">
        <f>G44+H44</f>
        <v>179000</v>
      </c>
    </row>
    <row r="45" spans="1:9" s="69" customFormat="1" ht="15.75" hidden="1" customHeight="1" x14ac:dyDescent="0.25">
      <c r="A45" s="50" t="s">
        <v>367</v>
      </c>
      <c r="B45" s="324" t="s">
        <v>368</v>
      </c>
      <c r="C45" s="67">
        <f t="shared" ref="C45:I45" si="16">C46</f>
        <v>232000</v>
      </c>
      <c r="D45" s="67">
        <f t="shared" si="16"/>
        <v>0</v>
      </c>
      <c r="E45" s="67">
        <f t="shared" si="16"/>
        <v>232000</v>
      </c>
      <c r="F45" s="67">
        <f t="shared" si="16"/>
        <v>0</v>
      </c>
      <c r="G45" s="67">
        <f t="shared" si="16"/>
        <v>232000</v>
      </c>
      <c r="H45" s="67">
        <f t="shared" si="16"/>
        <v>0</v>
      </c>
      <c r="I45" s="67">
        <f t="shared" si="16"/>
        <v>232000</v>
      </c>
    </row>
    <row r="46" spans="1:9" s="69" customFormat="1" ht="15.75" hidden="1" customHeight="1" x14ac:dyDescent="0.25">
      <c r="A46" s="309" t="s">
        <v>369</v>
      </c>
      <c r="B46" s="318" t="s">
        <v>370</v>
      </c>
      <c r="C46" s="21">
        <f t="shared" ref="C46:I46" si="17">SUM(C47:C50)</f>
        <v>232000</v>
      </c>
      <c r="D46" s="21">
        <f t="shared" si="17"/>
        <v>0</v>
      </c>
      <c r="E46" s="21">
        <f t="shared" si="17"/>
        <v>232000</v>
      </c>
      <c r="F46" s="21">
        <f t="shared" si="17"/>
        <v>0</v>
      </c>
      <c r="G46" s="21">
        <f t="shared" si="17"/>
        <v>232000</v>
      </c>
      <c r="H46" s="21">
        <f t="shared" si="17"/>
        <v>0</v>
      </c>
      <c r="I46" s="21">
        <f t="shared" si="17"/>
        <v>232000</v>
      </c>
    </row>
    <row r="47" spans="1:9" s="69" customFormat="1" ht="27" hidden="1" customHeight="1" x14ac:dyDescent="0.25">
      <c r="A47" s="309" t="s">
        <v>371</v>
      </c>
      <c r="B47" s="318" t="s">
        <v>372</v>
      </c>
      <c r="C47" s="21">
        <v>6200</v>
      </c>
      <c r="D47" s="21"/>
      <c r="E47" s="74">
        <f>C47+D47</f>
        <v>6200</v>
      </c>
      <c r="F47" s="21"/>
      <c r="G47" s="74">
        <f>E47+F47</f>
        <v>6200</v>
      </c>
      <c r="H47" s="21"/>
      <c r="I47" s="74">
        <f>G47+H47</f>
        <v>6200</v>
      </c>
    </row>
    <row r="48" spans="1:9" s="69" customFormat="1" ht="26.25" hidden="1" customHeight="1" x14ac:dyDescent="0.25">
      <c r="A48" s="309" t="s">
        <v>373</v>
      </c>
      <c r="B48" s="318" t="s">
        <v>374</v>
      </c>
      <c r="C48" s="21">
        <v>4800</v>
      </c>
      <c r="D48" s="21"/>
      <c r="E48" s="74">
        <f>C48+D48</f>
        <v>4800</v>
      </c>
      <c r="F48" s="21"/>
      <c r="G48" s="74">
        <f>E48+F48</f>
        <v>4800</v>
      </c>
      <c r="H48" s="21"/>
      <c r="I48" s="74">
        <f>G48+H48</f>
        <v>4800</v>
      </c>
    </row>
    <row r="49" spans="1:9" s="69" customFormat="1" ht="17.25" hidden="1" customHeight="1" x14ac:dyDescent="0.25">
      <c r="A49" s="309" t="s">
        <v>375</v>
      </c>
      <c r="B49" s="318" t="s">
        <v>376</v>
      </c>
      <c r="C49" s="21">
        <v>2300</v>
      </c>
      <c r="D49" s="21"/>
      <c r="E49" s="74">
        <f>C49+D49</f>
        <v>2300</v>
      </c>
      <c r="F49" s="21"/>
      <c r="G49" s="74">
        <f>E49+F49</f>
        <v>2300</v>
      </c>
      <c r="H49" s="21"/>
      <c r="I49" s="74">
        <f>G49+H49</f>
        <v>2300</v>
      </c>
    </row>
    <row r="50" spans="1:9" s="69" customFormat="1" ht="17.25" hidden="1" customHeight="1" x14ac:dyDescent="0.25">
      <c r="A50" s="309" t="s">
        <v>377</v>
      </c>
      <c r="B50" s="318" t="s">
        <v>378</v>
      </c>
      <c r="C50" s="21">
        <v>218700</v>
      </c>
      <c r="D50" s="21"/>
      <c r="E50" s="74">
        <f>C50+D50</f>
        <v>218700</v>
      </c>
      <c r="F50" s="21"/>
      <c r="G50" s="74">
        <f>E50+F50</f>
        <v>218700</v>
      </c>
      <c r="H50" s="21"/>
      <c r="I50" s="74">
        <f>G50+H50</f>
        <v>218700</v>
      </c>
    </row>
    <row r="51" spans="1:9" s="69" customFormat="1" ht="17.25" hidden="1" customHeight="1" x14ac:dyDescent="0.25">
      <c r="A51" s="50" t="s">
        <v>379</v>
      </c>
      <c r="B51" s="320" t="s">
        <v>478</v>
      </c>
      <c r="C51" s="67">
        <f t="shared" ref="C51:I52" si="18">C52</f>
        <v>281600</v>
      </c>
      <c r="D51" s="67">
        <f t="shared" si="18"/>
        <v>0</v>
      </c>
      <c r="E51" s="67">
        <f t="shared" si="18"/>
        <v>281600</v>
      </c>
      <c r="F51" s="67">
        <f t="shared" si="18"/>
        <v>0</v>
      </c>
      <c r="G51" s="67">
        <f t="shared" si="18"/>
        <v>281600</v>
      </c>
      <c r="H51" s="67">
        <f t="shared" si="18"/>
        <v>0</v>
      </c>
      <c r="I51" s="67">
        <f t="shared" si="18"/>
        <v>281600</v>
      </c>
    </row>
    <row r="52" spans="1:9" s="69" customFormat="1" ht="17.25" hidden="1" customHeight="1" x14ac:dyDescent="0.25">
      <c r="A52" s="309" t="s">
        <v>380</v>
      </c>
      <c r="B52" s="318" t="s">
        <v>381</v>
      </c>
      <c r="C52" s="21">
        <f t="shared" si="18"/>
        <v>281600</v>
      </c>
      <c r="D52" s="21">
        <f t="shared" si="18"/>
        <v>0</v>
      </c>
      <c r="E52" s="21">
        <f t="shared" si="18"/>
        <v>281600</v>
      </c>
      <c r="F52" s="21">
        <f t="shared" si="18"/>
        <v>0</v>
      </c>
      <c r="G52" s="21">
        <f t="shared" si="18"/>
        <v>281600</v>
      </c>
      <c r="H52" s="21">
        <f t="shared" si="18"/>
        <v>0</v>
      </c>
      <c r="I52" s="21">
        <f t="shared" si="18"/>
        <v>281600</v>
      </c>
    </row>
    <row r="53" spans="1:9" s="69" customFormat="1" ht="17.25" hidden="1" customHeight="1" x14ac:dyDescent="0.25">
      <c r="A53" s="309" t="s">
        <v>382</v>
      </c>
      <c r="B53" s="318" t="s">
        <v>383</v>
      </c>
      <c r="C53" s="21">
        <v>281600</v>
      </c>
      <c r="D53" s="21"/>
      <c r="E53" s="74">
        <f>C53+D53</f>
        <v>281600</v>
      </c>
      <c r="F53" s="21"/>
      <c r="G53" s="74">
        <f>E53+F53</f>
        <v>281600</v>
      </c>
      <c r="H53" s="21"/>
      <c r="I53" s="74">
        <f>G53+H53</f>
        <v>281600</v>
      </c>
    </row>
    <row r="54" spans="1:9" s="69" customFormat="1" ht="16.5" hidden="1" customHeight="1" x14ac:dyDescent="0.25">
      <c r="A54" s="50" t="s">
        <v>384</v>
      </c>
      <c r="B54" s="324" t="s">
        <v>385</v>
      </c>
      <c r="C54" s="67">
        <f>C55</f>
        <v>100000</v>
      </c>
      <c r="D54" s="67">
        <f t="shared" ref="D54:I56" si="19">D55</f>
        <v>0</v>
      </c>
      <c r="E54" s="67">
        <f t="shared" si="19"/>
        <v>100000</v>
      </c>
      <c r="F54" s="67">
        <f t="shared" si="19"/>
        <v>0</v>
      </c>
      <c r="G54" s="67">
        <f t="shared" si="19"/>
        <v>100000</v>
      </c>
      <c r="H54" s="67">
        <f t="shared" si="19"/>
        <v>0</v>
      </c>
      <c r="I54" s="67">
        <f t="shared" si="19"/>
        <v>100000</v>
      </c>
    </row>
    <row r="55" spans="1:9" s="69" customFormat="1" ht="40.5" hidden="1" customHeight="1" x14ac:dyDescent="0.25">
      <c r="A55" s="309" t="s">
        <v>386</v>
      </c>
      <c r="B55" s="318" t="s">
        <v>479</v>
      </c>
      <c r="C55" s="21">
        <f t="shared" ref="C55:C56" si="20">C56</f>
        <v>100000</v>
      </c>
      <c r="D55" s="21">
        <f t="shared" si="19"/>
        <v>0</v>
      </c>
      <c r="E55" s="21">
        <f t="shared" si="19"/>
        <v>100000</v>
      </c>
      <c r="F55" s="21">
        <f t="shared" si="19"/>
        <v>0</v>
      </c>
      <c r="G55" s="21">
        <f t="shared" si="19"/>
        <v>100000</v>
      </c>
      <c r="H55" s="21">
        <f t="shared" si="19"/>
        <v>0</v>
      </c>
      <c r="I55" s="21">
        <f t="shared" si="19"/>
        <v>100000</v>
      </c>
    </row>
    <row r="56" spans="1:9" s="69" customFormat="1" ht="25.5" hidden="1" customHeight="1" x14ac:dyDescent="0.25">
      <c r="A56" s="72" t="s">
        <v>387</v>
      </c>
      <c r="B56" s="73" t="s">
        <v>388</v>
      </c>
      <c r="C56" s="21">
        <f t="shared" si="20"/>
        <v>100000</v>
      </c>
      <c r="D56" s="74">
        <f t="shared" si="19"/>
        <v>0</v>
      </c>
      <c r="E56" s="74">
        <f t="shared" si="19"/>
        <v>100000</v>
      </c>
      <c r="F56" s="74">
        <f t="shared" si="19"/>
        <v>0</v>
      </c>
      <c r="G56" s="74">
        <f t="shared" si="19"/>
        <v>100000</v>
      </c>
      <c r="H56" s="74">
        <f t="shared" si="19"/>
        <v>0</v>
      </c>
      <c r="I56" s="74">
        <f t="shared" si="19"/>
        <v>100000</v>
      </c>
    </row>
    <row r="57" spans="1:9" s="69" customFormat="1" ht="25.5" hidden="1" customHeight="1" x14ac:dyDescent="0.25">
      <c r="A57" s="309" t="s">
        <v>389</v>
      </c>
      <c r="B57" s="318" t="s">
        <v>390</v>
      </c>
      <c r="C57" s="21">
        <v>100000</v>
      </c>
      <c r="D57" s="74"/>
      <c r="E57" s="74">
        <f>C57+D57</f>
        <v>100000</v>
      </c>
      <c r="F57" s="74"/>
      <c r="G57" s="74">
        <f>E57+F57</f>
        <v>100000</v>
      </c>
      <c r="H57" s="74"/>
      <c r="I57" s="74">
        <f>G57+H57</f>
        <v>100000</v>
      </c>
    </row>
    <row r="58" spans="1:9" s="69" customFormat="1" hidden="1" x14ac:dyDescent="0.25">
      <c r="A58" s="50" t="s">
        <v>391</v>
      </c>
      <c r="B58" s="324" t="s">
        <v>392</v>
      </c>
      <c r="C58" s="67">
        <f t="shared" ref="C58:I58" si="21">C59+C62+C63+C65+C66</f>
        <v>581000</v>
      </c>
      <c r="D58" s="67">
        <f t="shared" si="21"/>
        <v>0</v>
      </c>
      <c r="E58" s="67">
        <f t="shared" si="21"/>
        <v>581000</v>
      </c>
      <c r="F58" s="67">
        <f t="shared" si="21"/>
        <v>0</v>
      </c>
      <c r="G58" s="67">
        <f t="shared" si="21"/>
        <v>581000</v>
      </c>
      <c r="H58" s="67">
        <f t="shared" si="21"/>
        <v>0</v>
      </c>
      <c r="I58" s="67">
        <f t="shared" si="21"/>
        <v>581000</v>
      </c>
    </row>
    <row r="59" spans="1:9" s="69" customFormat="1" ht="27" hidden="1" customHeight="1" x14ac:dyDescent="0.25">
      <c r="A59" s="309" t="s">
        <v>393</v>
      </c>
      <c r="B59" s="318" t="s">
        <v>394</v>
      </c>
      <c r="C59" s="21">
        <f t="shared" ref="C59:I59" si="22">C60+C61</f>
        <v>11000</v>
      </c>
      <c r="D59" s="21">
        <f t="shared" si="22"/>
        <v>0</v>
      </c>
      <c r="E59" s="21">
        <f t="shared" si="22"/>
        <v>11000</v>
      </c>
      <c r="F59" s="21">
        <f t="shared" si="22"/>
        <v>0</v>
      </c>
      <c r="G59" s="21">
        <f t="shared" si="22"/>
        <v>11000</v>
      </c>
      <c r="H59" s="21">
        <f t="shared" si="22"/>
        <v>0</v>
      </c>
      <c r="I59" s="21">
        <f t="shared" si="22"/>
        <v>11000</v>
      </c>
    </row>
    <row r="60" spans="1:9" s="69" customFormat="1" ht="102" hidden="1" customHeight="1" x14ac:dyDescent="0.25">
      <c r="A60" s="290" t="s">
        <v>780</v>
      </c>
      <c r="B60" s="318" t="s">
        <v>781</v>
      </c>
      <c r="C60" s="21">
        <v>8000</v>
      </c>
      <c r="D60" s="74"/>
      <c r="E60" s="74">
        <f>C60+D60</f>
        <v>8000</v>
      </c>
      <c r="F60" s="74"/>
      <c r="G60" s="74">
        <f>E60+F60</f>
        <v>8000</v>
      </c>
      <c r="H60" s="74"/>
      <c r="I60" s="74">
        <f>G60+H60</f>
        <v>8000</v>
      </c>
    </row>
    <row r="61" spans="1:9" s="69" customFormat="1" ht="42" hidden="1" customHeight="1" x14ac:dyDescent="0.25">
      <c r="A61" s="309" t="s">
        <v>397</v>
      </c>
      <c r="B61" s="318" t="s">
        <v>398</v>
      </c>
      <c r="C61" s="21">
        <v>3000</v>
      </c>
      <c r="D61" s="74"/>
      <c r="E61" s="74">
        <f>C61+D61</f>
        <v>3000</v>
      </c>
      <c r="F61" s="74"/>
      <c r="G61" s="74">
        <f>E61+F61</f>
        <v>3000</v>
      </c>
      <c r="H61" s="74"/>
      <c r="I61" s="74">
        <f>G61+H61</f>
        <v>3000</v>
      </c>
    </row>
    <row r="62" spans="1:9" s="69" customFormat="1" ht="57.75" hidden="1" customHeight="1" x14ac:dyDescent="0.25">
      <c r="A62" s="309" t="s">
        <v>399</v>
      </c>
      <c r="B62" s="318" t="s">
        <v>400</v>
      </c>
      <c r="C62" s="21">
        <v>20000</v>
      </c>
      <c r="D62" s="21"/>
      <c r="E62" s="74">
        <f>C62+D62</f>
        <v>20000</v>
      </c>
      <c r="F62" s="21"/>
      <c r="G62" s="74">
        <f>E62+F62</f>
        <v>20000</v>
      </c>
      <c r="H62" s="21"/>
      <c r="I62" s="74">
        <f>G62+H62</f>
        <v>20000</v>
      </c>
    </row>
    <row r="63" spans="1:9" s="69" customFormat="1" ht="81.75" hidden="1" customHeight="1" x14ac:dyDescent="0.25">
      <c r="A63" s="309" t="s">
        <v>786</v>
      </c>
      <c r="B63" s="76" t="s">
        <v>785</v>
      </c>
      <c r="C63" s="21">
        <f t="shared" ref="C63:I63" si="23">C64</f>
        <v>15000</v>
      </c>
      <c r="D63" s="21">
        <f t="shared" si="23"/>
        <v>0</v>
      </c>
      <c r="E63" s="21">
        <f t="shared" si="23"/>
        <v>15000</v>
      </c>
      <c r="F63" s="21">
        <f t="shared" si="23"/>
        <v>0</v>
      </c>
      <c r="G63" s="21">
        <f t="shared" si="23"/>
        <v>15000</v>
      </c>
      <c r="H63" s="21">
        <f t="shared" si="23"/>
        <v>0</v>
      </c>
      <c r="I63" s="21">
        <f t="shared" si="23"/>
        <v>15000</v>
      </c>
    </row>
    <row r="64" spans="1:9" s="69" customFormat="1" ht="16.5" hidden="1" customHeight="1" x14ac:dyDescent="0.25">
      <c r="A64" s="309" t="s">
        <v>404</v>
      </c>
      <c r="B64" s="318" t="s">
        <v>405</v>
      </c>
      <c r="C64" s="21">
        <v>15000</v>
      </c>
      <c r="D64" s="74"/>
      <c r="E64" s="74">
        <f>C64+D64</f>
        <v>15000</v>
      </c>
      <c r="F64" s="74"/>
      <c r="G64" s="74">
        <f>E64+F64</f>
        <v>15000</v>
      </c>
      <c r="H64" s="74"/>
      <c r="I64" s="74">
        <f>G64+H64</f>
        <v>15000</v>
      </c>
    </row>
    <row r="65" spans="1:9" s="69" customFormat="1" ht="40.5" hidden="1" customHeight="1" x14ac:dyDescent="0.25">
      <c r="A65" s="309" t="s">
        <v>406</v>
      </c>
      <c r="B65" s="318" t="s">
        <v>407</v>
      </c>
      <c r="C65" s="21">
        <v>100000</v>
      </c>
      <c r="D65" s="21"/>
      <c r="E65" s="74">
        <f>C65+D65</f>
        <v>100000</v>
      </c>
      <c r="F65" s="21"/>
      <c r="G65" s="74">
        <f>E65+F65</f>
        <v>100000</v>
      </c>
      <c r="H65" s="21"/>
      <c r="I65" s="74">
        <f>G65+H65</f>
        <v>100000</v>
      </c>
    </row>
    <row r="66" spans="1:9" s="69" customFormat="1" ht="25.5" hidden="1" x14ac:dyDescent="0.25">
      <c r="A66" s="309" t="s">
        <v>408</v>
      </c>
      <c r="B66" s="318" t="s">
        <v>409</v>
      </c>
      <c r="C66" s="21">
        <f>C67</f>
        <v>435000</v>
      </c>
      <c r="D66" s="21">
        <f t="shared" ref="D66:I66" si="24">D67</f>
        <v>0</v>
      </c>
      <c r="E66" s="21">
        <f t="shared" si="24"/>
        <v>435000</v>
      </c>
      <c r="F66" s="21">
        <f t="shared" si="24"/>
        <v>0</v>
      </c>
      <c r="G66" s="21">
        <f t="shared" si="24"/>
        <v>435000</v>
      </c>
      <c r="H66" s="21">
        <f t="shared" si="24"/>
        <v>0</v>
      </c>
      <c r="I66" s="21">
        <f t="shared" si="24"/>
        <v>435000</v>
      </c>
    </row>
    <row r="67" spans="1:9" s="69" customFormat="1" ht="27.75" hidden="1" customHeight="1" x14ac:dyDescent="0.25">
      <c r="A67" s="309" t="s">
        <v>410</v>
      </c>
      <c r="B67" s="318" t="s">
        <v>411</v>
      </c>
      <c r="C67" s="21">
        <v>435000</v>
      </c>
      <c r="D67" s="21"/>
      <c r="E67" s="74">
        <f>C67+D67</f>
        <v>435000</v>
      </c>
      <c r="F67" s="21"/>
      <c r="G67" s="74">
        <f>E67+F67</f>
        <v>435000</v>
      </c>
      <c r="H67" s="21"/>
      <c r="I67" s="74">
        <f>G67+H67</f>
        <v>435000</v>
      </c>
    </row>
    <row r="68" spans="1:9" s="23" customFormat="1" x14ac:dyDescent="0.25">
      <c r="A68" s="50" t="s">
        <v>412</v>
      </c>
      <c r="B68" s="324" t="s">
        <v>413</v>
      </c>
      <c r="C68" s="67">
        <f>C69</f>
        <v>139753289.22999999</v>
      </c>
      <c r="D68" s="67">
        <f t="shared" ref="D68:I68" si="25">D69</f>
        <v>3881600</v>
      </c>
      <c r="E68" s="67">
        <f t="shared" si="25"/>
        <v>143634889.22999999</v>
      </c>
      <c r="F68" s="67">
        <f t="shared" si="25"/>
        <v>0</v>
      </c>
      <c r="G68" s="67">
        <f t="shared" si="25"/>
        <v>143634889.22999999</v>
      </c>
      <c r="H68" s="67">
        <f t="shared" si="25"/>
        <v>11015827</v>
      </c>
      <c r="I68" s="67">
        <f t="shared" si="25"/>
        <v>154650716.22999999</v>
      </c>
    </row>
    <row r="69" spans="1:9" s="24" customFormat="1" ht="25.5" x14ac:dyDescent="0.25">
      <c r="A69" s="309" t="s">
        <v>414</v>
      </c>
      <c r="B69" s="318" t="s">
        <v>415</v>
      </c>
      <c r="C69" s="21">
        <f>C70+C75+C92+C125</f>
        <v>139753289.22999999</v>
      </c>
      <c r="D69" s="21">
        <f t="shared" ref="D69:I69" si="26">D70+D75+D92+D125</f>
        <v>3881600</v>
      </c>
      <c r="E69" s="21">
        <f t="shared" si="26"/>
        <v>143634889.22999999</v>
      </c>
      <c r="F69" s="21">
        <f t="shared" si="26"/>
        <v>0</v>
      </c>
      <c r="G69" s="21">
        <f t="shared" si="26"/>
        <v>143634889.22999999</v>
      </c>
      <c r="H69" s="21">
        <f t="shared" si="26"/>
        <v>11015827</v>
      </c>
      <c r="I69" s="21">
        <f t="shared" si="26"/>
        <v>154650716.22999999</v>
      </c>
    </row>
    <row r="70" spans="1:9" s="23" customFormat="1" ht="28.5" customHeight="1" x14ac:dyDescent="0.25">
      <c r="A70" s="50" t="s">
        <v>416</v>
      </c>
      <c r="B70" s="324" t="s">
        <v>417</v>
      </c>
      <c r="C70" s="67">
        <f>C71+C73</f>
        <v>29780000</v>
      </c>
      <c r="D70" s="67">
        <f t="shared" ref="D70:I70" si="27">D71+D73</f>
        <v>0</v>
      </c>
      <c r="E70" s="67">
        <f t="shared" si="27"/>
        <v>29780000</v>
      </c>
      <c r="F70" s="67">
        <f t="shared" si="27"/>
        <v>0</v>
      </c>
      <c r="G70" s="67">
        <f t="shared" si="27"/>
        <v>29780000</v>
      </c>
      <c r="H70" s="67">
        <f t="shared" si="27"/>
        <v>0</v>
      </c>
      <c r="I70" s="67">
        <f t="shared" si="27"/>
        <v>29780000</v>
      </c>
    </row>
    <row r="71" spans="1:9" s="24" customFormat="1" ht="15" customHeight="1" x14ac:dyDescent="0.25">
      <c r="A71" s="309" t="s">
        <v>418</v>
      </c>
      <c r="B71" s="318" t="s">
        <v>419</v>
      </c>
      <c r="C71" s="21">
        <f>C72</f>
        <v>18638000</v>
      </c>
      <c r="D71" s="21">
        <f t="shared" ref="D71:I71" si="28">D72</f>
        <v>0</v>
      </c>
      <c r="E71" s="21">
        <f t="shared" si="28"/>
        <v>18638000</v>
      </c>
      <c r="F71" s="21">
        <f t="shared" si="28"/>
        <v>0</v>
      </c>
      <c r="G71" s="21">
        <f t="shared" si="28"/>
        <v>18638000</v>
      </c>
      <c r="H71" s="21">
        <f t="shared" si="28"/>
        <v>0</v>
      </c>
      <c r="I71" s="21">
        <f t="shared" si="28"/>
        <v>18638000</v>
      </c>
    </row>
    <row r="72" spans="1:9" s="24" customFormat="1" ht="27.75" customHeight="1" x14ac:dyDescent="0.25">
      <c r="A72" s="309" t="s">
        <v>420</v>
      </c>
      <c r="B72" s="318" t="s">
        <v>421</v>
      </c>
      <c r="C72" s="21">
        <v>18638000</v>
      </c>
      <c r="D72" s="21"/>
      <c r="E72" s="21">
        <f t="shared" ref="E72" si="29">C72+D72</f>
        <v>18638000</v>
      </c>
      <c r="F72" s="21"/>
      <c r="G72" s="21">
        <f t="shared" ref="G72" si="30">E72+F72</f>
        <v>18638000</v>
      </c>
      <c r="H72" s="21"/>
      <c r="I72" s="21">
        <f t="shared" ref="I72" si="31">G72+H72</f>
        <v>18638000</v>
      </c>
    </row>
    <row r="73" spans="1:9" s="24" customFormat="1" ht="25.5" customHeight="1" x14ac:dyDescent="0.25">
      <c r="A73" s="309" t="s">
        <v>422</v>
      </c>
      <c r="B73" s="318" t="s">
        <v>423</v>
      </c>
      <c r="C73" s="21">
        <f>C74</f>
        <v>11142000</v>
      </c>
      <c r="D73" s="21">
        <f t="shared" ref="D73:I73" si="32">D74</f>
        <v>0</v>
      </c>
      <c r="E73" s="21">
        <f t="shared" si="32"/>
        <v>11142000</v>
      </c>
      <c r="F73" s="21">
        <f t="shared" si="32"/>
        <v>0</v>
      </c>
      <c r="G73" s="21">
        <f t="shared" si="32"/>
        <v>11142000</v>
      </c>
      <c r="H73" s="21">
        <f t="shared" si="32"/>
        <v>0</v>
      </c>
      <c r="I73" s="21">
        <f t="shared" si="32"/>
        <v>11142000</v>
      </c>
    </row>
    <row r="74" spans="1:9" s="24" customFormat="1" ht="27.75" customHeight="1" x14ac:dyDescent="0.25">
      <c r="A74" s="309" t="s">
        <v>424</v>
      </c>
      <c r="B74" s="318" t="s">
        <v>425</v>
      </c>
      <c r="C74" s="21">
        <v>11142000</v>
      </c>
      <c r="D74" s="21"/>
      <c r="E74" s="21">
        <f t="shared" ref="E74:E91" si="33">C74+D74</f>
        <v>11142000</v>
      </c>
      <c r="F74" s="21"/>
      <c r="G74" s="21">
        <f t="shared" ref="G74" si="34">E74+F74</f>
        <v>11142000</v>
      </c>
      <c r="H74" s="21"/>
      <c r="I74" s="21">
        <f t="shared" ref="I74" si="35">G74+H74</f>
        <v>11142000</v>
      </c>
    </row>
    <row r="75" spans="1:9" s="24" customFormat="1" ht="28.5" customHeight="1" x14ac:dyDescent="0.25">
      <c r="A75" s="50" t="s">
        <v>686</v>
      </c>
      <c r="B75" s="324" t="s">
        <v>687</v>
      </c>
      <c r="C75" s="256">
        <f t="shared" ref="C75:H75" si="36">C76+C87</f>
        <v>0</v>
      </c>
      <c r="D75" s="256">
        <f t="shared" si="36"/>
        <v>3881600</v>
      </c>
      <c r="E75" s="256">
        <f t="shared" si="36"/>
        <v>3881600</v>
      </c>
      <c r="F75" s="256">
        <f t="shared" si="36"/>
        <v>0</v>
      </c>
      <c r="G75" s="256">
        <f t="shared" si="36"/>
        <v>3881600</v>
      </c>
      <c r="H75" s="256">
        <f t="shared" si="36"/>
        <v>11012900</v>
      </c>
      <c r="I75" s="256">
        <f>I76+I85+I87</f>
        <v>14894500</v>
      </c>
    </row>
    <row r="76" spans="1:9" s="24" customFormat="1" ht="28.5" customHeight="1" x14ac:dyDescent="0.25">
      <c r="A76" s="309" t="s">
        <v>696</v>
      </c>
      <c r="B76" s="318" t="s">
        <v>697</v>
      </c>
      <c r="C76" s="255">
        <f>C77</f>
        <v>0</v>
      </c>
      <c r="D76" s="255">
        <f t="shared" ref="D76:I76" si="37">D77</f>
        <v>3320000</v>
      </c>
      <c r="E76" s="255">
        <f t="shared" si="37"/>
        <v>3320000</v>
      </c>
      <c r="F76" s="255">
        <f t="shared" si="37"/>
        <v>0</v>
      </c>
      <c r="G76" s="255">
        <f t="shared" si="37"/>
        <v>3320000</v>
      </c>
      <c r="H76" s="255">
        <f t="shared" si="37"/>
        <v>10000000</v>
      </c>
      <c r="I76" s="255">
        <f t="shared" si="37"/>
        <v>13320000</v>
      </c>
    </row>
    <row r="77" spans="1:9" s="24" customFormat="1" ht="28.5" customHeight="1" x14ac:dyDescent="0.25">
      <c r="A77" s="309" t="s">
        <v>566</v>
      </c>
      <c r="B77" s="318" t="s">
        <v>698</v>
      </c>
      <c r="C77" s="255"/>
      <c r="D77" s="255">
        <f t="shared" ref="D77:I77" si="38">SUM(D78:D82)</f>
        <v>3320000</v>
      </c>
      <c r="E77" s="255">
        <f t="shared" si="38"/>
        <v>3320000</v>
      </c>
      <c r="F77" s="255">
        <f t="shared" si="38"/>
        <v>0</v>
      </c>
      <c r="G77" s="255">
        <f t="shared" si="38"/>
        <v>3320000</v>
      </c>
      <c r="H77" s="255">
        <f t="shared" si="38"/>
        <v>10000000</v>
      </c>
      <c r="I77" s="255">
        <f t="shared" si="38"/>
        <v>13320000</v>
      </c>
    </row>
    <row r="78" spans="1:9" s="24" customFormat="1" ht="27" customHeight="1" x14ac:dyDescent="0.25">
      <c r="A78" s="50"/>
      <c r="B78" s="318" t="s">
        <v>699</v>
      </c>
      <c r="C78" s="255"/>
      <c r="D78" s="255">
        <v>120000</v>
      </c>
      <c r="E78" s="21">
        <f>C78+D78</f>
        <v>120000</v>
      </c>
      <c r="F78" s="255"/>
      <c r="G78" s="21">
        <f>E78+F78</f>
        <v>120000</v>
      </c>
      <c r="H78" s="255"/>
      <c r="I78" s="21">
        <f>G78+H78</f>
        <v>120000</v>
      </c>
    </row>
    <row r="79" spans="1:9" s="24" customFormat="1" ht="27" customHeight="1" x14ac:dyDescent="0.25">
      <c r="A79" s="50"/>
      <c r="B79" s="318" t="s">
        <v>853</v>
      </c>
      <c r="C79" s="255"/>
      <c r="D79" s="255"/>
      <c r="E79" s="21"/>
      <c r="F79" s="255"/>
      <c r="G79" s="21"/>
      <c r="H79" s="255"/>
      <c r="I79" s="21"/>
    </row>
    <row r="80" spans="1:9" s="24" customFormat="1" ht="66" customHeight="1" x14ac:dyDescent="0.25">
      <c r="A80" s="50"/>
      <c r="B80" s="318" t="s">
        <v>717</v>
      </c>
      <c r="C80" s="255"/>
      <c r="D80" s="255">
        <v>200000</v>
      </c>
      <c r="E80" s="21">
        <f>C80+D80</f>
        <v>200000</v>
      </c>
      <c r="F80" s="255"/>
      <c r="G80" s="21">
        <f>E80+F80</f>
        <v>200000</v>
      </c>
      <c r="H80" s="255"/>
      <c r="I80" s="21">
        <f>G80+H80</f>
        <v>200000</v>
      </c>
    </row>
    <row r="81" spans="1:9" s="24" customFormat="1" ht="32.25" customHeight="1" x14ac:dyDescent="0.25">
      <c r="A81" s="50"/>
      <c r="B81" s="318" t="s">
        <v>711</v>
      </c>
      <c r="C81" s="255"/>
      <c r="D81" s="255">
        <v>2000000</v>
      </c>
      <c r="E81" s="21">
        <f>C81+D81</f>
        <v>2000000</v>
      </c>
      <c r="F81" s="255"/>
      <c r="G81" s="21">
        <f>E81+F81</f>
        <v>2000000</v>
      </c>
      <c r="H81" s="255"/>
      <c r="I81" s="21">
        <f>G81+H81</f>
        <v>2000000</v>
      </c>
    </row>
    <row r="82" spans="1:9" s="24" customFormat="1" ht="28.5" customHeight="1" x14ac:dyDescent="0.25">
      <c r="A82" s="309"/>
      <c r="B82" s="318" t="s">
        <v>708</v>
      </c>
      <c r="C82" s="255"/>
      <c r="D82" s="255">
        <v>1000000</v>
      </c>
      <c r="E82" s="21">
        <f>C82+D82</f>
        <v>1000000</v>
      </c>
      <c r="F82" s="255"/>
      <c r="G82" s="21">
        <f>E82+F82</f>
        <v>1000000</v>
      </c>
      <c r="H82" s="255">
        <v>10000000</v>
      </c>
      <c r="I82" s="21">
        <f>G82+H82</f>
        <v>11000000</v>
      </c>
    </row>
    <row r="83" spans="1:9" s="24" customFormat="1" ht="28.5" customHeight="1" x14ac:dyDescent="0.25">
      <c r="A83" s="309"/>
      <c r="B83" s="318" t="s">
        <v>854</v>
      </c>
      <c r="C83" s="255"/>
      <c r="D83" s="255"/>
      <c r="E83" s="21"/>
      <c r="F83" s="255"/>
      <c r="G83" s="21"/>
      <c r="H83" s="255"/>
      <c r="I83" s="21"/>
    </row>
    <row r="84" spans="1:9" s="24" customFormat="1" ht="40.5" customHeight="1" x14ac:dyDescent="0.25">
      <c r="A84" s="309"/>
      <c r="B84" s="318" t="s">
        <v>855</v>
      </c>
      <c r="C84" s="255"/>
      <c r="D84" s="255"/>
      <c r="E84" s="21"/>
      <c r="F84" s="255"/>
      <c r="G84" s="21"/>
      <c r="H84" s="255"/>
      <c r="I84" s="21"/>
    </row>
    <row r="85" spans="1:9" s="24" customFormat="1" ht="28.5" customHeight="1" x14ac:dyDescent="0.25">
      <c r="A85" s="309" t="s">
        <v>856</v>
      </c>
      <c r="B85" s="316" t="s">
        <v>857</v>
      </c>
      <c r="C85" s="255"/>
      <c r="D85" s="255"/>
      <c r="E85" s="21"/>
      <c r="F85" s="255"/>
      <c r="G85" s="21"/>
      <c r="H85" s="255"/>
      <c r="I85" s="21">
        <f>I86</f>
        <v>0</v>
      </c>
    </row>
    <row r="86" spans="1:9" s="24" customFormat="1" ht="28.5" customHeight="1" x14ac:dyDescent="0.25">
      <c r="A86" s="309" t="s">
        <v>570</v>
      </c>
      <c r="B86" s="316" t="s">
        <v>571</v>
      </c>
      <c r="C86" s="255"/>
      <c r="D86" s="255"/>
      <c r="E86" s="21"/>
      <c r="F86" s="255"/>
      <c r="G86" s="21"/>
      <c r="H86" s="255"/>
      <c r="I86" s="21"/>
    </row>
    <row r="87" spans="1:9" s="24" customFormat="1" ht="19.5" customHeight="1" x14ac:dyDescent="0.25">
      <c r="A87" s="309" t="s">
        <v>688</v>
      </c>
      <c r="B87" s="318" t="s">
        <v>689</v>
      </c>
      <c r="C87" s="21">
        <f>C88</f>
        <v>0</v>
      </c>
      <c r="D87" s="21">
        <f t="shared" ref="D87:I87" si="39">D88</f>
        <v>561600</v>
      </c>
      <c r="E87" s="21">
        <f t="shared" si="39"/>
        <v>561600</v>
      </c>
      <c r="F87" s="21">
        <f t="shared" si="39"/>
        <v>0</v>
      </c>
      <c r="G87" s="21">
        <f t="shared" si="39"/>
        <v>561600</v>
      </c>
      <c r="H87" s="21">
        <f t="shared" si="39"/>
        <v>1012900</v>
      </c>
      <c r="I87" s="21">
        <f t="shared" si="39"/>
        <v>1574500</v>
      </c>
    </row>
    <row r="88" spans="1:9" s="24" customFormat="1" ht="19.5" customHeight="1" x14ac:dyDescent="0.25">
      <c r="A88" s="309" t="s">
        <v>572</v>
      </c>
      <c r="B88" s="318" t="s">
        <v>573</v>
      </c>
      <c r="C88" s="21">
        <f>C91</f>
        <v>0</v>
      </c>
      <c r="D88" s="21">
        <f>D91</f>
        <v>561600</v>
      </c>
      <c r="E88" s="21">
        <f>E91</f>
        <v>561600</v>
      </c>
      <c r="F88" s="21">
        <f>F91</f>
        <v>0</v>
      </c>
      <c r="G88" s="21">
        <f>SUM(G89:G91)</f>
        <v>561600</v>
      </c>
      <c r="H88" s="21">
        <f t="shared" ref="H88:I88" si="40">SUM(H89:H91)</f>
        <v>1012900</v>
      </c>
      <c r="I88" s="21">
        <f t="shared" si="40"/>
        <v>1574500</v>
      </c>
    </row>
    <row r="89" spans="1:9" s="24" customFormat="1" ht="26.25" customHeight="1" x14ac:dyDescent="0.25">
      <c r="A89" s="309"/>
      <c r="B89" s="318" t="s">
        <v>858</v>
      </c>
      <c r="C89" s="21"/>
      <c r="D89" s="21"/>
      <c r="E89" s="21"/>
      <c r="F89" s="21"/>
      <c r="G89" s="21"/>
      <c r="H89" s="21">
        <v>1012900</v>
      </c>
      <c r="I89" s="21">
        <f t="shared" ref="I89:I91" si="41">G89+H89</f>
        <v>1012900</v>
      </c>
    </row>
    <row r="90" spans="1:9" s="24" customFormat="1" ht="39" customHeight="1" x14ac:dyDescent="0.25">
      <c r="A90" s="309"/>
      <c r="B90" s="318" t="s">
        <v>859</v>
      </c>
      <c r="C90" s="21"/>
      <c r="D90" s="21"/>
      <c r="E90" s="21"/>
      <c r="F90" s="21"/>
      <c r="G90" s="21"/>
      <c r="H90" s="21"/>
      <c r="I90" s="21"/>
    </row>
    <row r="91" spans="1:9" s="24" customFormat="1" ht="25.5" customHeight="1" x14ac:dyDescent="0.25">
      <c r="A91" s="309"/>
      <c r="B91" s="318" t="s">
        <v>690</v>
      </c>
      <c r="C91" s="21"/>
      <c r="D91" s="21">
        <v>561600</v>
      </c>
      <c r="E91" s="21">
        <f t="shared" si="33"/>
        <v>561600</v>
      </c>
      <c r="F91" s="21"/>
      <c r="G91" s="21">
        <f t="shared" ref="G91" si="42">E91+F91</f>
        <v>561600</v>
      </c>
      <c r="H91" s="21"/>
      <c r="I91" s="21">
        <f t="shared" si="41"/>
        <v>561600</v>
      </c>
    </row>
    <row r="92" spans="1:9" s="23" customFormat="1" ht="27.75" customHeight="1" x14ac:dyDescent="0.25">
      <c r="A92" s="50" t="s">
        <v>426</v>
      </c>
      <c r="B92" s="324" t="s">
        <v>427</v>
      </c>
      <c r="C92" s="67">
        <f>C93+C95+C97+C99+C114+C116+C118+C120+C122</f>
        <v>105723989.22999999</v>
      </c>
      <c r="D92" s="67">
        <f t="shared" ref="D92:I92" si="43">D93+D95+D97+D99+D114+D116+D118+D120+D122</f>
        <v>0</v>
      </c>
      <c r="E92" s="67">
        <f t="shared" si="43"/>
        <v>105723989.22999999</v>
      </c>
      <c r="F92" s="67">
        <f t="shared" si="43"/>
        <v>0</v>
      </c>
      <c r="G92" s="67">
        <f t="shared" si="43"/>
        <v>105723989.22999999</v>
      </c>
      <c r="H92" s="67">
        <f t="shared" si="43"/>
        <v>2927</v>
      </c>
      <c r="I92" s="67">
        <f t="shared" si="43"/>
        <v>105726916.22999999</v>
      </c>
    </row>
    <row r="93" spans="1:9" s="24" customFormat="1" ht="27.75" customHeight="1" x14ac:dyDescent="0.25">
      <c r="A93" s="309" t="s">
        <v>429</v>
      </c>
      <c r="B93" s="318" t="s">
        <v>430</v>
      </c>
      <c r="C93" s="21">
        <f>C94</f>
        <v>708500</v>
      </c>
      <c r="D93" s="21">
        <f t="shared" ref="D93:I93" si="44">D94</f>
        <v>0</v>
      </c>
      <c r="E93" s="21">
        <f t="shared" si="44"/>
        <v>708500</v>
      </c>
      <c r="F93" s="21">
        <f t="shared" si="44"/>
        <v>0</v>
      </c>
      <c r="G93" s="21">
        <f t="shared" si="44"/>
        <v>708500</v>
      </c>
      <c r="H93" s="21">
        <f t="shared" si="44"/>
        <v>2927</v>
      </c>
      <c r="I93" s="21">
        <f t="shared" si="44"/>
        <v>711427</v>
      </c>
    </row>
    <row r="94" spans="1:9" s="24" customFormat="1" ht="28.5" customHeight="1" x14ac:dyDescent="0.25">
      <c r="A94" s="309" t="s">
        <v>431</v>
      </c>
      <c r="B94" s="318" t="s">
        <v>432</v>
      </c>
      <c r="C94" s="21">
        <v>708500</v>
      </c>
      <c r="D94" s="21"/>
      <c r="E94" s="21">
        <f t="shared" ref="E94" si="45">C94+D94</f>
        <v>708500</v>
      </c>
      <c r="F94" s="21"/>
      <c r="G94" s="21">
        <f t="shared" ref="G94" si="46">E94+F94</f>
        <v>708500</v>
      </c>
      <c r="H94" s="21">
        <v>2927</v>
      </c>
      <c r="I94" s="21">
        <f t="shared" ref="I94" si="47">G94+H94</f>
        <v>711427</v>
      </c>
    </row>
    <row r="95" spans="1:9" s="24" customFormat="1" ht="27.75" customHeight="1" x14ac:dyDescent="0.25">
      <c r="A95" s="309" t="s">
        <v>433</v>
      </c>
      <c r="B95" s="318" t="s">
        <v>434</v>
      </c>
      <c r="C95" s="21">
        <f>C96</f>
        <v>132400</v>
      </c>
      <c r="D95" s="21">
        <f t="shared" ref="D95:I95" si="48">D96</f>
        <v>0</v>
      </c>
      <c r="E95" s="21">
        <f t="shared" si="48"/>
        <v>132400</v>
      </c>
      <c r="F95" s="21">
        <f t="shared" si="48"/>
        <v>0</v>
      </c>
      <c r="G95" s="21">
        <f t="shared" si="48"/>
        <v>132400</v>
      </c>
      <c r="H95" s="21">
        <f t="shared" si="48"/>
        <v>0</v>
      </c>
      <c r="I95" s="21">
        <f t="shared" si="48"/>
        <v>132400</v>
      </c>
    </row>
    <row r="96" spans="1:9" s="66" customFormat="1" ht="28.5" customHeight="1" x14ac:dyDescent="0.25">
      <c r="A96" s="309" t="s">
        <v>435</v>
      </c>
      <c r="B96" s="318" t="s">
        <v>436</v>
      </c>
      <c r="C96" s="21">
        <v>132400</v>
      </c>
      <c r="D96" s="21"/>
      <c r="E96" s="21">
        <f t="shared" ref="E96" si="49">C96+D96</f>
        <v>132400</v>
      </c>
      <c r="F96" s="21"/>
      <c r="G96" s="21">
        <f t="shared" ref="G96" si="50">E96+F96</f>
        <v>132400</v>
      </c>
      <c r="H96" s="21"/>
      <c r="I96" s="21">
        <f t="shared" ref="I96" si="51">G96+H96</f>
        <v>132400</v>
      </c>
    </row>
    <row r="97" spans="1:9" s="24" customFormat="1" ht="27" customHeight="1" x14ac:dyDescent="0.25">
      <c r="A97" s="309" t="s">
        <v>437</v>
      </c>
      <c r="B97" s="318" t="s">
        <v>438</v>
      </c>
      <c r="C97" s="21">
        <f>C98</f>
        <v>1172900</v>
      </c>
      <c r="D97" s="21">
        <f t="shared" ref="D97:I97" si="52">D98</f>
        <v>0</v>
      </c>
      <c r="E97" s="21">
        <f t="shared" si="52"/>
        <v>1172900</v>
      </c>
      <c r="F97" s="21">
        <f t="shared" si="52"/>
        <v>0</v>
      </c>
      <c r="G97" s="21">
        <f t="shared" si="52"/>
        <v>1172900</v>
      </c>
      <c r="H97" s="21">
        <f t="shared" si="52"/>
        <v>0</v>
      </c>
      <c r="I97" s="21">
        <f t="shared" si="52"/>
        <v>1172900</v>
      </c>
    </row>
    <row r="98" spans="1:9" s="24" customFormat="1" ht="27" customHeight="1" x14ac:dyDescent="0.25">
      <c r="A98" s="309" t="s">
        <v>439</v>
      </c>
      <c r="B98" s="318" t="s">
        <v>440</v>
      </c>
      <c r="C98" s="21">
        <v>1172900</v>
      </c>
      <c r="D98" s="21"/>
      <c r="E98" s="21">
        <f t="shared" ref="E98" si="53">C98+D98</f>
        <v>1172900</v>
      </c>
      <c r="F98" s="21"/>
      <c r="G98" s="21">
        <f t="shared" ref="G98" si="54">E98+F98</f>
        <v>1172900</v>
      </c>
      <c r="H98" s="21"/>
      <c r="I98" s="21">
        <f t="shared" ref="I98" si="55">G98+H98</f>
        <v>1172900</v>
      </c>
    </row>
    <row r="99" spans="1:9" s="24" customFormat="1" ht="27" customHeight="1" x14ac:dyDescent="0.25">
      <c r="A99" s="50" t="s">
        <v>441</v>
      </c>
      <c r="B99" s="324" t="s">
        <v>442</v>
      </c>
      <c r="C99" s="67">
        <f>C100</f>
        <v>33720740</v>
      </c>
      <c r="D99" s="67">
        <f t="shared" ref="D99:I99" si="56">D100</f>
        <v>0</v>
      </c>
      <c r="E99" s="67">
        <f t="shared" si="56"/>
        <v>33720740</v>
      </c>
      <c r="F99" s="67">
        <f t="shared" si="56"/>
        <v>0</v>
      </c>
      <c r="G99" s="67">
        <f t="shared" si="56"/>
        <v>33720740</v>
      </c>
      <c r="H99" s="67">
        <f t="shared" si="56"/>
        <v>0</v>
      </c>
      <c r="I99" s="67">
        <f t="shared" si="56"/>
        <v>33720740</v>
      </c>
    </row>
    <row r="100" spans="1:9" s="24" customFormat="1" ht="27" customHeight="1" x14ac:dyDescent="0.25">
      <c r="A100" s="309" t="s">
        <v>443</v>
      </c>
      <c r="B100" s="318" t="s">
        <v>444</v>
      </c>
      <c r="C100" s="21">
        <f>SUM(C101:C113)</f>
        <v>33720740</v>
      </c>
      <c r="D100" s="21">
        <f t="shared" ref="D100:I100" si="57">SUM(D101:D113)</f>
        <v>0</v>
      </c>
      <c r="E100" s="21">
        <f t="shared" si="57"/>
        <v>33720740</v>
      </c>
      <c r="F100" s="21">
        <f t="shared" si="57"/>
        <v>0</v>
      </c>
      <c r="G100" s="21">
        <f t="shared" si="57"/>
        <v>33720740</v>
      </c>
      <c r="H100" s="21">
        <f t="shared" si="57"/>
        <v>0</v>
      </c>
      <c r="I100" s="21">
        <f t="shared" si="57"/>
        <v>33720740</v>
      </c>
    </row>
    <row r="101" spans="1:9" s="24" customFormat="1" ht="52.5" customHeight="1" x14ac:dyDescent="0.25">
      <c r="A101" s="309"/>
      <c r="B101" s="318" t="s">
        <v>445</v>
      </c>
      <c r="C101" s="21">
        <v>8781000</v>
      </c>
      <c r="D101" s="21"/>
      <c r="E101" s="21">
        <f t="shared" ref="E101:E112" si="58">C101+D101</f>
        <v>8781000</v>
      </c>
      <c r="F101" s="21"/>
      <c r="G101" s="21">
        <f t="shared" ref="G101:G112" si="59">E101+F101</f>
        <v>8781000</v>
      </c>
      <c r="H101" s="21"/>
      <c r="I101" s="21">
        <f t="shared" ref="I101:I112" si="60">G101+H101</f>
        <v>8781000</v>
      </c>
    </row>
    <row r="102" spans="1:9" s="24" customFormat="1" ht="51.75" customHeight="1" x14ac:dyDescent="0.25">
      <c r="A102" s="309"/>
      <c r="B102" s="318" t="s">
        <v>446</v>
      </c>
      <c r="C102" s="21">
        <v>124020</v>
      </c>
      <c r="D102" s="21"/>
      <c r="E102" s="21">
        <f t="shared" si="58"/>
        <v>124020</v>
      </c>
      <c r="F102" s="21"/>
      <c r="G102" s="21">
        <f t="shared" si="59"/>
        <v>124020</v>
      </c>
      <c r="H102" s="21"/>
      <c r="I102" s="21">
        <f t="shared" si="60"/>
        <v>124020</v>
      </c>
    </row>
    <row r="103" spans="1:9" s="24" customFormat="1" ht="27.75" customHeight="1" x14ac:dyDescent="0.25">
      <c r="A103" s="309"/>
      <c r="B103" s="318" t="s">
        <v>447</v>
      </c>
      <c r="C103" s="21">
        <v>13690000</v>
      </c>
      <c r="D103" s="21"/>
      <c r="E103" s="21">
        <f t="shared" si="58"/>
        <v>13690000</v>
      </c>
      <c r="F103" s="21"/>
      <c r="G103" s="21">
        <f t="shared" si="59"/>
        <v>13690000</v>
      </c>
      <c r="H103" s="21"/>
      <c r="I103" s="21">
        <f t="shared" si="60"/>
        <v>13690000</v>
      </c>
    </row>
    <row r="104" spans="1:9" s="24" customFormat="1" ht="41.25" customHeight="1" x14ac:dyDescent="0.25">
      <c r="A104" s="309"/>
      <c r="B104" s="318" t="s">
        <v>482</v>
      </c>
      <c r="C104" s="21">
        <v>4433800</v>
      </c>
      <c r="D104" s="21"/>
      <c r="E104" s="21">
        <f t="shared" si="58"/>
        <v>4433800</v>
      </c>
      <c r="F104" s="21"/>
      <c r="G104" s="21">
        <f t="shared" si="59"/>
        <v>4433800</v>
      </c>
      <c r="H104" s="21"/>
      <c r="I104" s="21">
        <f t="shared" si="60"/>
        <v>4433800</v>
      </c>
    </row>
    <row r="105" spans="1:9" s="24" customFormat="1" ht="66" customHeight="1" x14ac:dyDescent="0.25">
      <c r="A105" s="309"/>
      <c r="B105" s="318" t="s">
        <v>448</v>
      </c>
      <c r="C105" s="21">
        <v>200</v>
      </c>
      <c r="D105" s="21"/>
      <c r="E105" s="21">
        <f t="shared" si="58"/>
        <v>200</v>
      </c>
      <c r="F105" s="21"/>
      <c r="G105" s="21">
        <f t="shared" si="59"/>
        <v>200</v>
      </c>
      <c r="H105" s="21"/>
      <c r="I105" s="21">
        <f t="shared" si="60"/>
        <v>200</v>
      </c>
    </row>
    <row r="106" spans="1:9" s="24" customFormat="1" ht="55.5" customHeight="1" x14ac:dyDescent="0.25">
      <c r="A106" s="309"/>
      <c r="B106" s="318" t="s">
        <v>449</v>
      </c>
      <c r="C106" s="21">
        <v>35000</v>
      </c>
      <c r="D106" s="21"/>
      <c r="E106" s="21">
        <f t="shared" si="58"/>
        <v>35000</v>
      </c>
      <c r="F106" s="21"/>
      <c r="G106" s="21">
        <f t="shared" si="59"/>
        <v>35000</v>
      </c>
      <c r="H106" s="21"/>
      <c r="I106" s="21">
        <f t="shared" si="60"/>
        <v>35000</v>
      </c>
    </row>
    <row r="107" spans="1:9" s="24" customFormat="1" ht="55.5" customHeight="1" x14ac:dyDescent="0.25">
      <c r="A107" s="309"/>
      <c r="B107" s="318" t="s">
        <v>450</v>
      </c>
      <c r="C107" s="21">
        <v>12720</v>
      </c>
      <c r="D107" s="21"/>
      <c r="E107" s="21">
        <f t="shared" si="58"/>
        <v>12720</v>
      </c>
      <c r="F107" s="21"/>
      <c r="G107" s="21">
        <f t="shared" si="59"/>
        <v>12720</v>
      </c>
      <c r="H107" s="21"/>
      <c r="I107" s="21">
        <f t="shared" si="60"/>
        <v>12720</v>
      </c>
    </row>
    <row r="108" spans="1:9" s="24" customFormat="1" ht="77.25" customHeight="1" x14ac:dyDescent="0.25">
      <c r="A108" s="309"/>
      <c r="B108" s="318" t="s">
        <v>481</v>
      </c>
      <c r="C108" s="21">
        <v>5076800</v>
      </c>
      <c r="D108" s="21"/>
      <c r="E108" s="21">
        <f t="shared" si="58"/>
        <v>5076800</v>
      </c>
      <c r="F108" s="21"/>
      <c r="G108" s="21">
        <f t="shared" si="59"/>
        <v>5076800</v>
      </c>
      <c r="H108" s="21"/>
      <c r="I108" s="21">
        <f t="shared" si="60"/>
        <v>5076800</v>
      </c>
    </row>
    <row r="109" spans="1:9" s="24" customFormat="1" ht="37.5" customHeight="1" x14ac:dyDescent="0.25">
      <c r="A109" s="309"/>
      <c r="B109" s="318" t="s">
        <v>451</v>
      </c>
      <c r="C109" s="21">
        <v>430500</v>
      </c>
      <c r="D109" s="21"/>
      <c r="E109" s="21">
        <f t="shared" si="58"/>
        <v>430500</v>
      </c>
      <c r="F109" s="21"/>
      <c r="G109" s="21">
        <f t="shared" si="59"/>
        <v>430500</v>
      </c>
      <c r="H109" s="21"/>
      <c r="I109" s="21">
        <f t="shared" si="60"/>
        <v>430500</v>
      </c>
    </row>
    <row r="110" spans="1:9" s="24" customFormat="1" ht="65.25" customHeight="1" x14ac:dyDescent="0.25">
      <c r="A110" s="309"/>
      <c r="B110" s="318" t="s">
        <v>452</v>
      </c>
      <c r="C110" s="21">
        <v>287200</v>
      </c>
      <c r="D110" s="21"/>
      <c r="E110" s="21">
        <f t="shared" si="58"/>
        <v>287200</v>
      </c>
      <c r="F110" s="21"/>
      <c r="G110" s="21">
        <f t="shared" si="59"/>
        <v>287200</v>
      </c>
      <c r="H110" s="21"/>
      <c r="I110" s="21">
        <f t="shared" si="60"/>
        <v>287200</v>
      </c>
    </row>
    <row r="111" spans="1:9" s="24" customFormat="1" ht="40.5" customHeight="1" x14ac:dyDescent="0.25">
      <c r="A111" s="309"/>
      <c r="B111" s="318" t="s">
        <v>453</v>
      </c>
      <c r="C111" s="21">
        <v>574000</v>
      </c>
      <c r="D111" s="21"/>
      <c r="E111" s="21">
        <f t="shared" si="58"/>
        <v>574000</v>
      </c>
      <c r="F111" s="21"/>
      <c r="G111" s="21">
        <f t="shared" si="59"/>
        <v>574000</v>
      </c>
      <c r="H111" s="21"/>
      <c r="I111" s="21">
        <f t="shared" si="60"/>
        <v>574000</v>
      </c>
    </row>
    <row r="112" spans="1:9" s="24" customFormat="1" ht="25.5" customHeight="1" x14ac:dyDescent="0.25">
      <c r="A112" s="309"/>
      <c r="B112" s="318" t="s">
        <v>454</v>
      </c>
      <c r="C112" s="21">
        <v>143500</v>
      </c>
      <c r="D112" s="21"/>
      <c r="E112" s="21">
        <f t="shared" si="58"/>
        <v>143500</v>
      </c>
      <c r="F112" s="21"/>
      <c r="G112" s="21">
        <f t="shared" si="59"/>
        <v>143500</v>
      </c>
      <c r="H112" s="21"/>
      <c r="I112" s="21">
        <f t="shared" si="60"/>
        <v>143500</v>
      </c>
    </row>
    <row r="113" spans="1:9" s="24" customFormat="1" ht="41.25" customHeight="1" x14ac:dyDescent="0.25">
      <c r="A113" s="309"/>
      <c r="B113" s="318" t="s">
        <v>455</v>
      </c>
      <c r="C113" s="21">
        <v>132000</v>
      </c>
      <c r="D113" s="21"/>
      <c r="E113" s="21">
        <f>C113+D113</f>
        <v>132000</v>
      </c>
      <c r="F113" s="21"/>
      <c r="G113" s="21">
        <f>E113+F113</f>
        <v>132000</v>
      </c>
      <c r="H113" s="21"/>
      <c r="I113" s="21">
        <f>G113+H113</f>
        <v>132000</v>
      </c>
    </row>
    <row r="114" spans="1:9" s="23" customFormat="1" ht="66" customHeight="1" x14ac:dyDescent="0.25">
      <c r="A114" s="50" t="s">
        <v>456</v>
      </c>
      <c r="B114" s="324" t="s">
        <v>678</v>
      </c>
      <c r="C114" s="67">
        <f>C115</f>
        <v>3544200</v>
      </c>
      <c r="D114" s="67">
        <f t="shared" ref="D114:I114" si="61">D115</f>
        <v>0</v>
      </c>
      <c r="E114" s="67">
        <f t="shared" si="61"/>
        <v>3544200</v>
      </c>
      <c r="F114" s="256">
        <f t="shared" si="61"/>
        <v>-3544200</v>
      </c>
      <c r="G114" s="67">
        <f t="shared" si="61"/>
        <v>0</v>
      </c>
      <c r="H114" s="256">
        <f t="shared" si="61"/>
        <v>0</v>
      </c>
      <c r="I114" s="67">
        <f t="shared" si="61"/>
        <v>0</v>
      </c>
    </row>
    <row r="115" spans="1:9" s="24" customFormat="1" ht="66" customHeight="1" x14ac:dyDescent="0.25">
      <c r="A115" s="309" t="s">
        <v>458</v>
      </c>
      <c r="B115" s="318" t="s">
        <v>659</v>
      </c>
      <c r="C115" s="21">
        <v>3544200</v>
      </c>
      <c r="D115" s="21"/>
      <c r="E115" s="21">
        <f>C115+D115</f>
        <v>3544200</v>
      </c>
      <c r="F115" s="255">
        <v>-3544200</v>
      </c>
      <c r="G115" s="21">
        <f>E115+F115</f>
        <v>0</v>
      </c>
      <c r="H115" s="255"/>
      <c r="I115" s="21">
        <f>G115+H115</f>
        <v>0</v>
      </c>
    </row>
    <row r="116" spans="1:9" s="23" customFormat="1" ht="39.75" customHeight="1" x14ac:dyDescent="0.25">
      <c r="A116" s="50" t="s">
        <v>459</v>
      </c>
      <c r="B116" s="324" t="s">
        <v>460</v>
      </c>
      <c r="C116" s="67">
        <f>C117</f>
        <v>6529500</v>
      </c>
      <c r="D116" s="67">
        <f t="shared" ref="D116:I116" si="62">D117</f>
        <v>0</v>
      </c>
      <c r="E116" s="67">
        <f t="shared" si="62"/>
        <v>6529500</v>
      </c>
      <c r="F116" s="67">
        <f t="shared" si="62"/>
        <v>0</v>
      </c>
      <c r="G116" s="67">
        <f t="shared" si="62"/>
        <v>6529500</v>
      </c>
      <c r="H116" s="67">
        <f t="shared" si="62"/>
        <v>0</v>
      </c>
      <c r="I116" s="67">
        <f t="shared" si="62"/>
        <v>6529500</v>
      </c>
    </row>
    <row r="117" spans="1:9" s="24" customFormat="1" ht="45.75" customHeight="1" x14ac:dyDescent="0.25">
      <c r="A117" s="309" t="s">
        <v>461</v>
      </c>
      <c r="B117" s="318" t="s">
        <v>462</v>
      </c>
      <c r="C117" s="21">
        <v>6529500</v>
      </c>
      <c r="D117" s="21"/>
      <c r="E117" s="21">
        <f>C117+D117</f>
        <v>6529500</v>
      </c>
      <c r="F117" s="21"/>
      <c r="G117" s="21">
        <f>E117+F117</f>
        <v>6529500</v>
      </c>
      <c r="H117" s="21"/>
      <c r="I117" s="21">
        <f>G117+H117</f>
        <v>6529500</v>
      </c>
    </row>
    <row r="118" spans="1:9" s="23" customFormat="1" ht="63.75" customHeight="1" x14ac:dyDescent="0.25">
      <c r="A118" s="50" t="s">
        <v>463</v>
      </c>
      <c r="B118" s="324" t="s">
        <v>464</v>
      </c>
      <c r="C118" s="67">
        <f>C119</f>
        <v>652000</v>
      </c>
      <c r="D118" s="67">
        <f t="shared" ref="D118:I118" si="63">D119</f>
        <v>0</v>
      </c>
      <c r="E118" s="67">
        <f t="shared" si="63"/>
        <v>652000</v>
      </c>
      <c r="F118" s="67">
        <f t="shared" si="63"/>
        <v>0</v>
      </c>
      <c r="G118" s="67">
        <f t="shared" si="63"/>
        <v>652000</v>
      </c>
      <c r="H118" s="67">
        <f t="shared" si="63"/>
        <v>0</v>
      </c>
      <c r="I118" s="67">
        <f t="shared" si="63"/>
        <v>652000</v>
      </c>
    </row>
    <row r="119" spans="1:9" s="24" customFormat="1" ht="53.25" customHeight="1" x14ac:dyDescent="0.25">
      <c r="A119" s="309" t="s">
        <v>465</v>
      </c>
      <c r="B119" s="318" t="s">
        <v>466</v>
      </c>
      <c r="C119" s="21">
        <v>652000</v>
      </c>
      <c r="D119" s="21"/>
      <c r="E119" s="21">
        <f>C119+D119</f>
        <v>652000</v>
      </c>
      <c r="F119" s="21"/>
      <c r="G119" s="21">
        <f>E119+F119</f>
        <v>652000</v>
      </c>
      <c r="H119" s="21"/>
      <c r="I119" s="21">
        <f>G119+H119</f>
        <v>652000</v>
      </c>
    </row>
    <row r="120" spans="1:9" s="23" customFormat="1" ht="53.25" customHeight="1" x14ac:dyDescent="0.25">
      <c r="A120" s="50" t="s">
        <v>774</v>
      </c>
      <c r="B120" s="288" t="s">
        <v>773</v>
      </c>
      <c r="C120" s="67">
        <f>C121</f>
        <v>0</v>
      </c>
      <c r="D120" s="67">
        <f t="shared" ref="D120:I120" si="64">D121</f>
        <v>0</v>
      </c>
      <c r="E120" s="67">
        <f t="shared" si="64"/>
        <v>0</v>
      </c>
      <c r="F120" s="67">
        <f t="shared" si="64"/>
        <v>3544200</v>
      </c>
      <c r="G120" s="67">
        <f t="shared" si="64"/>
        <v>3544200</v>
      </c>
      <c r="H120" s="67">
        <f t="shared" si="64"/>
        <v>0</v>
      </c>
      <c r="I120" s="67">
        <f t="shared" si="64"/>
        <v>3544200</v>
      </c>
    </row>
    <row r="121" spans="1:9" s="24" customFormat="1" ht="65.25" customHeight="1" x14ac:dyDescent="0.25">
      <c r="A121" s="309" t="s">
        <v>776</v>
      </c>
      <c r="B121" s="287" t="s">
        <v>775</v>
      </c>
      <c r="C121" s="21"/>
      <c r="D121" s="21"/>
      <c r="E121" s="21"/>
      <c r="F121" s="21">
        <v>3544200</v>
      </c>
      <c r="G121" s="21">
        <f t="shared" ref="G121" si="65">E121+F121</f>
        <v>3544200</v>
      </c>
      <c r="H121" s="21"/>
      <c r="I121" s="21">
        <f t="shared" ref="I121" si="66">G121+H121</f>
        <v>3544200</v>
      </c>
    </row>
    <row r="122" spans="1:9" s="23" customFormat="1" ht="15" customHeight="1" x14ac:dyDescent="0.25">
      <c r="A122" s="50" t="s">
        <v>467</v>
      </c>
      <c r="B122" s="324" t="s">
        <v>468</v>
      </c>
      <c r="C122" s="67">
        <f>C123</f>
        <v>59263749.229999997</v>
      </c>
      <c r="D122" s="67">
        <f t="shared" ref="D122:I123" si="67">D123</f>
        <v>0</v>
      </c>
      <c r="E122" s="67">
        <f t="shared" si="67"/>
        <v>59263749.229999997</v>
      </c>
      <c r="F122" s="67">
        <f t="shared" si="67"/>
        <v>0</v>
      </c>
      <c r="G122" s="67">
        <f t="shared" si="67"/>
        <v>59263749.229999997</v>
      </c>
      <c r="H122" s="67">
        <f t="shared" si="67"/>
        <v>0</v>
      </c>
      <c r="I122" s="67">
        <f t="shared" si="67"/>
        <v>59263749.229999997</v>
      </c>
    </row>
    <row r="123" spans="1:9" s="24" customFormat="1" ht="15" customHeight="1" x14ac:dyDescent="0.25">
      <c r="A123" s="309" t="s">
        <v>469</v>
      </c>
      <c r="B123" s="318" t="s">
        <v>470</v>
      </c>
      <c r="C123" s="21">
        <f>C124</f>
        <v>59263749.229999997</v>
      </c>
      <c r="D123" s="21">
        <f t="shared" si="67"/>
        <v>0</v>
      </c>
      <c r="E123" s="21">
        <f t="shared" si="67"/>
        <v>59263749.229999997</v>
      </c>
      <c r="F123" s="21">
        <f t="shared" si="67"/>
        <v>0</v>
      </c>
      <c r="G123" s="21">
        <f t="shared" si="67"/>
        <v>59263749.229999997</v>
      </c>
      <c r="H123" s="21">
        <f t="shared" si="67"/>
        <v>0</v>
      </c>
      <c r="I123" s="21">
        <f t="shared" si="67"/>
        <v>59263749.229999997</v>
      </c>
    </row>
    <row r="124" spans="1:9" s="24" customFormat="1" ht="40.5" customHeight="1" x14ac:dyDescent="0.25">
      <c r="A124" s="309"/>
      <c r="B124" s="318" t="s">
        <v>471</v>
      </c>
      <c r="C124" s="21">
        <v>59263749.229999997</v>
      </c>
      <c r="D124" s="21"/>
      <c r="E124" s="21">
        <f>C124+D124</f>
        <v>59263749.229999997</v>
      </c>
      <c r="F124" s="21"/>
      <c r="G124" s="21">
        <f>E124+F124</f>
        <v>59263749.229999997</v>
      </c>
      <c r="H124" s="21"/>
      <c r="I124" s="21">
        <f>G124+H124</f>
        <v>59263749.229999997</v>
      </c>
    </row>
    <row r="125" spans="1:9" s="24" customFormat="1" ht="15.75" customHeight="1" x14ac:dyDescent="0.25">
      <c r="A125" s="324" t="s">
        <v>472</v>
      </c>
      <c r="B125" s="324" t="s">
        <v>222</v>
      </c>
      <c r="C125" s="67">
        <f>C126</f>
        <v>4249300</v>
      </c>
      <c r="D125" s="67">
        <f t="shared" ref="D125:I126" si="68">D126</f>
        <v>0</v>
      </c>
      <c r="E125" s="67">
        <f t="shared" si="68"/>
        <v>4249300</v>
      </c>
      <c r="F125" s="67">
        <f t="shared" si="68"/>
        <v>0</v>
      </c>
      <c r="G125" s="67">
        <f t="shared" si="68"/>
        <v>4249300</v>
      </c>
      <c r="H125" s="67">
        <f t="shared" si="68"/>
        <v>0</v>
      </c>
      <c r="I125" s="67">
        <f t="shared" si="68"/>
        <v>4249300</v>
      </c>
    </row>
    <row r="126" spans="1:9" s="24" customFormat="1" ht="41.25" customHeight="1" x14ac:dyDescent="0.25">
      <c r="A126" s="318" t="s">
        <v>473</v>
      </c>
      <c r="B126" s="318" t="s">
        <v>474</v>
      </c>
      <c r="C126" s="21">
        <f>C127</f>
        <v>4249300</v>
      </c>
      <c r="D126" s="21">
        <f t="shared" si="68"/>
        <v>0</v>
      </c>
      <c r="E126" s="21">
        <f t="shared" si="68"/>
        <v>4249300</v>
      </c>
      <c r="F126" s="21">
        <f t="shared" si="68"/>
        <v>0</v>
      </c>
      <c r="G126" s="21">
        <f t="shared" si="68"/>
        <v>4249300</v>
      </c>
      <c r="H126" s="21">
        <f t="shared" si="68"/>
        <v>0</v>
      </c>
      <c r="I126" s="21">
        <f t="shared" si="68"/>
        <v>4249300</v>
      </c>
    </row>
    <row r="127" spans="1:9" s="24" customFormat="1" ht="42.75" customHeight="1" x14ac:dyDescent="0.25">
      <c r="A127" s="318" t="s">
        <v>475</v>
      </c>
      <c r="B127" s="318" t="s">
        <v>476</v>
      </c>
      <c r="C127" s="21">
        <v>4249300</v>
      </c>
      <c r="D127" s="67"/>
      <c r="E127" s="21">
        <f>C127+D127</f>
        <v>4249300</v>
      </c>
      <c r="F127" s="67"/>
      <c r="G127" s="21">
        <f>E127+F127</f>
        <v>4249300</v>
      </c>
      <c r="H127" s="67"/>
      <c r="I127" s="21">
        <f>G127+H127</f>
        <v>4249300</v>
      </c>
    </row>
    <row r="128" spans="1:9" s="24" customFormat="1" ht="14.25" customHeight="1" x14ac:dyDescent="0.25">
      <c r="A128" s="318" t="s">
        <v>860</v>
      </c>
      <c r="B128" s="318" t="s">
        <v>861</v>
      </c>
      <c r="C128" s="21"/>
      <c r="D128" s="21"/>
      <c r="E128" s="21"/>
      <c r="F128" s="21"/>
      <c r="G128" s="21"/>
      <c r="H128" s="21"/>
      <c r="I128" s="21"/>
    </row>
    <row r="129" spans="1:9" s="24" customFormat="1" ht="27" customHeight="1" x14ac:dyDescent="0.25">
      <c r="A129" s="318" t="s">
        <v>581</v>
      </c>
      <c r="B129" s="318" t="s">
        <v>582</v>
      </c>
      <c r="C129" s="21"/>
      <c r="D129" s="21"/>
      <c r="E129" s="21"/>
      <c r="F129" s="21"/>
      <c r="G129" s="21"/>
      <c r="H129" s="21"/>
      <c r="I129" s="21"/>
    </row>
    <row r="130" spans="1:9" s="23" customFormat="1" ht="18" customHeight="1" x14ac:dyDescent="0.25">
      <c r="A130" s="50"/>
      <c r="B130" s="324" t="s">
        <v>477</v>
      </c>
      <c r="C130" s="67">
        <f t="shared" ref="C130:I130" si="69">C7+C68</f>
        <v>188253289.22999999</v>
      </c>
      <c r="D130" s="67">
        <f t="shared" si="69"/>
        <v>3881600</v>
      </c>
      <c r="E130" s="67">
        <f t="shared" si="69"/>
        <v>192134889.22999999</v>
      </c>
      <c r="F130" s="67">
        <f t="shared" si="69"/>
        <v>0</v>
      </c>
      <c r="G130" s="67">
        <f t="shared" si="69"/>
        <v>192134889.22999999</v>
      </c>
      <c r="H130" s="67">
        <f t="shared" si="69"/>
        <v>11015827</v>
      </c>
      <c r="I130" s="67">
        <f t="shared" si="69"/>
        <v>203150716.22999999</v>
      </c>
    </row>
  </sheetData>
  <mergeCells count="3">
    <mergeCell ref="B1:C1"/>
    <mergeCell ref="B2:E2"/>
    <mergeCell ref="A3:G3"/>
  </mergeCells>
  <pageMargins left="0.51181102362204722" right="0.31496062992125984" top="0.15748031496062992" bottom="0.15748031496062992" header="0.31496062992125984" footer="0.31496062992125984"/>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3"/>
  <sheetViews>
    <sheetView topLeftCell="A344" workbookViewId="0">
      <selection activeCell="J358" sqref="J358"/>
    </sheetView>
  </sheetViews>
  <sheetFormatPr defaultRowHeight="15" x14ac:dyDescent="0.25"/>
  <cols>
    <col min="1" max="1" width="1.42578125" style="225" customWidth="1"/>
    <col min="2" max="2" width="66.7109375" style="225" customWidth="1"/>
    <col min="3" max="4" width="4" style="225" hidden="1" customWidth="1"/>
    <col min="5" max="5" width="4.140625" style="226" customWidth="1"/>
    <col min="6" max="7" width="3.140625" style="226" customWidth="1"/>
    <col min="8" max="8" width="9.42578125" style="225" customWidth="1"/>
    <col min="9" max="9" width="4.140625" style="225" customWidth="1"/>
    <col min="10" max="10" width="14.5703125" style="225" customWidth="1"/>
    <col min="11" max="12" width="14.7109375" style="225" customWidth="1"/>
    <col min="13" max="14" width="12.42578125" style="225" customWidth="1"/>
    <col min="15" max="246" width="9.140625" style="225"/>
    <col min="247" max="247" width="1.42578125" style="225" customWidth="1"/>
    <col min="248" max="248" width="59.5703125" style="225" customWidth="1"/>
    <col min="249" max="249" width="0" style="225" hidden="1" customWidth="1"/>
    <col min="250" max="251" width="3.85546875" style="225" customWidth="1"/>
    <col min="252" max="252" width="10.5703125" style="225" customWidth="1"/>
    <col min="253" max="253" width="3.85546875" style="225" customWidth="1"/>
    <col min="254" max="256" width="14.42578125" style="225" customWidth="1"/>
    <col min="257" max="257" width="4.140625" style="225" customWidth="1"/>
    <col min="258" max="258" width="15" style="225" customWidth="1"/>
    <col min="259" max="260" width="0" style="225" hidden="1" customWidth="1"/>
    <col min="261" max="261" width="11.5703125" style="225" customWidth="1"/>
    <col min="262" max="262" width="18.140625" style="225" customWidth="1"/>
    <col min="263" max="263" width="13.140625" style="225" customWidth="1"/>
    <col min="264" max="264" width="12.28515625" style="225" customWidth="1"/>
    <col min="265" max="502" width="9.140625" style="225"/>
    <col min="503" max="503" width="1.42578125" style="225" customWidth="1"/>
    <col min="504" max="504" width="59.5703125" style="225" customWidth="1"/>
    <col min="505" max="505" width="0" style="225" hidden="1" customWidth="1"/>
    <col min="506" max="507" width="3.85546875" style="225" customWidth="1"/>
    <col min="508" max="508" width="10.5703125" style="225" customWidth="1"/>
    <col min="509" max="509" width="3.85546875" style="225" customWidth="1"/>
    <col min="510" max="512" width="14.42578125" style="225" customWidth="1"/>
    <col min="513" max="513" width="4.140625" style="225" customWidth="1"/>
    <col min="514" max="514" width="15" style="225" customWidth="1"/>
    <col min="515" max="516" width="0" style="225" hidden="1" customWidth="1"/>
    <col min="517" max="517" width="11.5703125" style="225" customWidth="1"/>
    <col min="518" max="518" width="18.140625" style="225" customWidth="1"/>
    <col min="519" max="519" width="13.140625" style="225" customWidth="1"/>
    <col min="520" max="520" width="12.28515625" style="225" customWidth="1"/>
    <col min="521" max="758" width="9.140625" style="225"/>
    <col min="759" max="759" width="1.42578125" style="225" customWidth="1"/>
    <col min="760" max="760" width="59.5703125" style="225" customWidth="1"/>
    <col min="761" max="761" width="0" style="225" hidden="1" customWidth="1"/>
    <col min="762" max="763" width="3.85546875" style="225" customWidth="1"/>
    <col min="764" max="764" width="10.5703125" style="225" customWidth="1"/>
    <col min="765" max="765" width="3.85546875" style="225" customWidth="1"/>
    <col min="766" max="768" width="14.42578125" style="225" customWidth="1"/>
    <col min="769" max="769" width="4.140625" style="225" customWidth="1"/>
    <col min="770" max="770" width="15" style="225" customWidth="1"/>
    <col min="771" max="772" width="0" style="225" hidden="1" customWidth="1"/>
    <col min="773" max="773" width="11.5703125" style="225" customWidth="1"/>
    <col min="774" max="774" width="18.140625" style="225" customWidth="1"/>
    <col min="775" max="775" width="13.140625" style="225" customWidth="1"/>
    <col min="776" max="776" width="12.28515625" style="225" customWidth="1"/>
    <col min="777" max="1014" width="9.140625" style="225"/>
    <col min="1015" max="1015" width="1.42578125" style="225" customWidth="1"/>
    <col min="1016" max="1016" width="59.5703125" style="225" customWidth="1"/>
    <col min="1017" max="1017" width="0" style="225" hidden="1" customWidth="1"/>
    <col min="1018" max="1019" width="3.85546875" style="225" customWidth="1"/>
    <col min="1020" max="1020" width="10.5703125" style="225" customWidth="1"/>
    <col min="1021" max="1021" width="3.85546875" style="225" customWidth="1"/>
    <col min="1022" max="1024" width="14.42578125" style="225" customWidth="1"/>
    <col min="1025" max="1025" width="4.140625" style="225" customWidth="1"/>
    <col min="1026" max="1026" width="15" style="225" customWidth="1"/>
    <col min="1027" max="1028" width="0" style="225" hidden="1" customWidth="1"/>
    <col min="1029" max="1029" width="11.5703125" style="225" customWidth="1"/>
    <col min="1030" max="1030" width="18.140625" style="225" customWidth="1"/>
    <col min="1031" max="1031" width="13.140625" style="225" customWidth="1"/>
    <col min="1032" max="1032" width="12.28515625" style="225" customWidth="1"/>
    <col min="1033" max="1270" width="9.140625" style="225"/>
    <col min="1271" max="1271" width="1.42578125" style="225" customWidth="1"/>
    <col min="1272" max="1272" width="59.5703125" style="225" customWidth="1"/>
    <col min="1273" max="1273" width="0" style="225" hidden="1" customWidth="1"/>
    <col min="1274" max="1275" width="3.85546875" style="225" customWidth="1"/>
    <col min="1276" max="1276" width="10.5703125" style="225" customWidth="1"/>
    <col min="1277" max="1277" width="3.85546875" style="225" customWidth="1"/>
    <col min="1278" max="1280" width="14.42578125" style="225" customWidth="1"/>
    <col min="1281" max="1281" width="4.140625" style="225" customWidth="1"/>
    <col min="1282" max="1282" width="15" style="225" customWidth="1"/>
    <col min="1283" max="1284" width="0" style="225" hidden="1" customWidth="1"/>
    <col min="1285" max="1285" width="11.5703125" style="225" customWidth="1"/>
    <col min="1286" max="1286" width="18.140625" style="225" customWidth="1"/>
    <col min="1287" max="1287" width="13.140625" style="225" customWidth="1"/>
    <col min="1288" max="1288" width="12.28515625" style="225" customWidth="1"/>
    <col min="1289" max="1526" width="9.140625" style="225"/>
    <col min="1527" max="1527" width="1.42578125" style="225" customWidth="1"/>
    <col min="1528" max="1528" width="59.5703125" style="225" customWidth="1"/>
    <col min="1529" max="1529" width="0" style="225" hidden="1" customWidth="1"/>
    <col min="1530" max="1531" width="3.85546875" style="225" customWidth="1"/>
    <col min="1532" max="1532" width="10.5703125" style="225" customWidth="1"/>
    <col min="1533" max="1533" width="3.85546875" style="225" customWidth="1"/>
    <col min="1534" max="1536" width="14.42578125" style="225" customWidth="1"/>
    <col min="1537" max="1537" width="4.140625" style="225" customWidth="1"/>
    <col min="1538" max="1538" width="15" style="225" customWidth="1"/>
    <col min="1539" max="1540" width="0" style="225" hidden="1" customWidth="1"/>
    <col min="1541" max="1541" width="11.5703125" style="225" customWidth="1"/>
    <col min="1542" max="1542" width="18.140625" style="225" customWidth="1"/>
    <col min="1543" max="1543" width="13.140625" style="225" customWidth="1"/>
    <col min="1544" max="1544" width="12.28515625" style="225" customWidth="1"/>
    <col min="1545" max="1782" width="9.140625" style="225"/>
    <col min="1783" max="1783" width="1.42578125" style="225" customWidth="1"/>
    <col min="1784" max="1784" width="59.5703125" style="225" customWidth="1"/>
    <col min="1785" max="1785" width="0" style="225" hidden="1" customWidth="1"/>
    <col min="1786" max="1787" width="3.85546875" style="225" customWidth="1"/>
    <col min="1788" max="1788" width="10.5703125" style="225" customWidth="1"/>
    <col min="1789" max="1789" width="3.85546875" style="225" customWidth="1"/>
    <col min="1790" max="1792" width="14.42578125" style="225" customWidth="1"/>
    <col min="1793" max="1793" width="4.140625" style="225" customWidth="1"/>
    <col min="1794" max="1794" width="15" style="225" customWidth="1"/>
    <col min="1795" max="1796" width="0" style="225" hidden="1" customWidth="1"/>
    <col min="1797" max="1797" width="11.5703125" style="225" customWidth="1"/>
    <col min="1798" max="1798" width="18.140625" style="225" customWidth="1"/>
    <col min="1799" max="1799" width="13.140625" style="225" customWidth="1"/>
    <col min="1800" max="1800" width="12.28515625" style="225" customWidth="1"/>
    <col min="1801" max="2038" width="9.140625" style="225"/>
    <col min="2039" max="2039" width="1.42578125" style="225" customWidth="1"/>
    <col min="2040" max="2040" width="59.5703125" style="225" customWidth="1"/>
    <col min="2041" max="2041" width="0" style="225" hidden="1" customWidth="1"/>
    <col min="2042" max="2043" width="3.85546875" style="225" customWidth="1"/>
    <col min="2044" max="2044" width="10.5703125" style="225" customWidth="1"/>
    <col min="2045" max="2045" width="3.85546875" style="225" customWidth="1"/>
    <col min="2046" max="2048" width="14.42578125" style="225" customWidth="1"/>
    <col min="2049" max="2049" width="4.140625" style="225" customWidth="1"/>
    <col min="2050" max="2050" width="15" style="225" customWidth="1"/>
    <col min="2051" max="2052" width="0" style="225" hidden="1" customWidth="1"/>
    <col min="2053" max="2053" width="11.5703125" style="225" customWidth="1"/>
    <col min="2054" max="2054" width="18.140625" style="225" customWidth="1"/>
    <col min="2055" max="2055" width="13.140625" style="225" customWidth="1"/>
    <col min="2056" max="2056" width="12.28515625" style="225" customWidth="1"/>
    <col min="2057" max="2294" width="9.140625" style="225"/>
    <col min="2295" max="2295" width="1.42578125" style="225" customWidth="1"/>
    <col min="2296" max="2296" width="59.5703125" style="225" customWidth="1"/>
    <col min="2297" max="2297" width="0" style="225" hidden="1" customWidth="1"/>
    <col min="2298" max="2299" width="3.85546875" style="225" customWidth="1"/>
    <col min="2300" max="2300" width="10.5703125" style="225" customWidth="1"/>
    <col min="2301" max="2301" width="3.85546875" style="225" customWidth="1"/>
    <col min="2302" max="2304" width="14.42578125" style="225" customWidth="1"/>
    <col min="2305" max="2305" width="4.140625" style="225" customWidth="1"/>
    <col min="2306" max="2306" width="15" style="225" customWidth="1"/>
    <col min="2307" max="2308" width="0" style="225" hidden="1" customWidth="1"/>
    <col min="2309" max="2309" width="11.5703125" style="225" customWidth="1"/>
    <col min="2310" max="2310" width="18.140625" style="225" customWidth="1"/>
    <col min="2311" max="2311" width="13.140625" style="225" customWidth="1"/>
    <col min="2312" max="2312" width="12.28515625" style="225" customWidth="1"/>
    <col min="2313" max="2550" width="9.140625" style="225"/>
    <col min="2551" max="2551" width="1.42578125" style="225" customWidth="1"/>
    <col min="2552" max="2552" width="59.5703125" style="225" customWidth="1"/>
    <col min="2553" max="2553" width="0" style="225" hidden="1" customWidth="1"/>
    <col min="2554" max="2555" width="3.85546875" style="225" customWidth="1"/>
    <col min="2556" max="2556" width="10.5703125" style="225" customWidth="1"/>
    <col min="2557" max="2557" width="3.85546875" style="225" customWidth="1"/>
    <col min="2558" max="2560" width="14.42578125" style="225" customWidth="1"/>
    <col min="2561" max="2561" width="4.140625" style="225" customWidth="1"/>
    <col min="2562" max="2562" width="15" style="225" customWidth="1"/>
    <col min="2563" max="2564" width="0" style="225" hidden="1" customWidth="1"/>
    <col min="2565" max="2565" width="11.5703125" style="225" customWidth="1"/>
    <col min="2566" max="2566" width="18.140625" style="225" customWidth="1"/>
    <col min="2567" max="2567" width="13.140625" style="225" customWidth="1"/>
    <col min="2568" max="2568" width="12.28515625" style="225" customWidth="1"/>
    <col min="2569" max="2806" width="9.140625" style="225"/>
    <col min="2807" max="2807" width="1.42578125" style="225" customWidth="1"/>
    <col min="2808" max="2808" width="59.5703125" style="225" customWidth="1"/>
    <col min="2809" max="2809" width="0" style="225" hidden="1" customWidth="1"/>
    <col min="2810" max="2811" width="3.85546875" style="225" customWidth="1"/>
    <col min="2812" max="2812" width="10.5703125" style="225" customWidth="1"/>
    <col min="2813" max="2813" width="3.85546875" style="225" customWidth="1"/>
    <col min="2814" max="2816" width="14.42578125" style="225" customWidth="1"/>
    <col min="2817" max="2817" width="4.140625" style="225" customWidth="1"/>
    <col min="2818" max="2818" width="15" style="225" customWidth="1"/>
    <col min="2819" max="2820" width="0" style="225" hidden="1" customWidth="1"/>
    <col min="2821" max="2821" width="11.5703125" style="225" customWidth="1"/>
    <col min="2822" max="2822" width="18.140625" style="225" customWidth="1"/>
    <col min="2823" max="2823" width="13.140625" style="225" customWidth="1"/>
    <col min="2824" max="2824" width="12.28515625" style="225" customWidth="1"/>
    <col min="2825" max="3062" width="9.140625" style="225"/>
    <col min="3063" max="3063" width="1.42578125" style="225" customWidth="1"/>
    <col min="3064" max="3064" width="59.5703125" style="225" customWidth="1"/>
    <col min="3065" max="3065" width="0" style="225" hidden="1" customWidth="1"/>
    <col min="3066" max="3067" width="3.85546875" style="225" customWidth="1"/>
    <col min="3068" max="3068" width="10.5703125" style="225" customWidth="1"/>
    <col min="3069" max="3069" width="3.85546875" style="225" customWidth="1"/>
    <col min="3070" max="3072" width="14.42578125" style="225" customWidth="1"/>
    <col min="3073" max="3073" width="4.140625" style="225" customWidth="1"/>
    <col min="3074" max="3074" width="15" style="225" customWidth="1"/>
    <col min="3075" max="3076" width="0" style="225" hidden="1" customWidth="1"/>
    <col min="3077" max="3077" width="11.5703125" style="225" customWidth="1"/>
    <col min="3078" max="3078" width="18.140625" style="225" customWidth="1"/>
    <col min="3079" max="3079" width="13.140625" style="225" customWidth="1"/>
    <col min="3080" max="3080" width="12.28515625" style="225" customWidth="1"/>
    <col min="3081" max="3318" width="9.140625" style="225"/>
    <col min="3319" max="3319" width="1.42578125" style="225" customWidth="1"/>
    <col min="3320" max="3320" width="59.5703125" style="225" customWidth="1"/>
    <col min="3321" max="3321" width="0" style="225" hidden="1" customWidth="1"/>
    <col min="3322" max="3323" width="3.85546875" style="225" customWidth="1"/>
    <col min="3324" max="3324" width="10.5703125" style="225" customWidth="1"/>
    <col min="3325" max="3325" width="3.85546875" style="225" customWidth="1"/>
    <col min="3326" max="3328" width="14.42578125" style="225" customWidth="1"/>
    <col min="3329" max="3329" width="4.140625" style="225" customWidth="1"/>
    <col min="3330" max="3330" width="15" style="225" customWidth="1"/>
    <col min="3331" max="3332" width="0" style="225" hidden="1" customWidth="1"/>
    <col min="3333" max="3333" width="11.5703125" style="225" customWidth="1"/>
    <col min="3334" max="3334" width="18.140625" style="225" customWidth="1"/>
    <col min="3335" max="3335" width="13.140625" style="225" customWidth="1"/>
    <col min="3336" max="3336" width="12.28515625" style="225" customWidth="1"/>
    <col min="3337" max="3574" width="9.140625" style="225"/>
    <col min="3575" max="3575" width="1.42578125" style="225" customWidth="1"/>
    <col min="3576" max="3576" width="59.5703125" style="225" customWidth="1"/>
    <col min="3577" max="3577" width="0" style="225" hidden="1" customWidth="1"/>
    <col min="3578" max="3579" width="3.85546875" style="225" customWidth="1"/>
    <col min="3580" max="3580" width="10.5703125" style="225" customWidth="1"/>
    <col min="3581" max="3581" width="3.85546875" style="225" customWidth="1"/>
    <col min="3582" max="3584" width="14.42578125" style="225" customWidth="1"/>
    <col min="3585" max="3585" width="4.140625" style="225" customWidth="1"/>
    <col min="3586" max="3586" width="15" style="225" customWidth="1"/>
    <col min="3587" max="3588" width="0" style="225" hidden="1" customWidth="1"/>
    <col min="3589" max="3589" width="11.5703125" style="225" customWidth="1"/>
    <col min="3590" max="3590" width="18.140625" style="225" customWidth="1"/>
    <col min="3591" max="3591" width="13.140625" style="225" customWidth="1"/>
    <col min="3592" max="3592" width="12.28515625" style="225" customWidth="1"/>
    <col min="3593" max="3830" width="9.140625" style="225"/>
    <col min="3831" max="3831" width="1.42578125" style="225" customWidth="1"/>
    <col min="3832" max="3832" width="59.5703125" style="225" customWidth="1"/>
    <col min="3833" max="3833" width="0" style="225" hidden="1" customWidth="1"/>
    <col min="3834" max="3835" width="3.85546875" style="225" customWidth="1"/>
    <col min="3836" max="3836" width="10.5703125" style="225" customWidth="1"/>
    <col min="3837" max="3837" width="3.85546875" style="225" customWidth="1"/>
    <col min="3838" max="3840" width="14.42578125" style="225" customWidth="1"/>
    <col min="3841" max="3841" width="4.140625" style="225" customWidth="1"/>
    <col min="3842" max="3842" width="15" style="225" customWidth="1"/>
    <col min="3843" max="3844" width="0" style="225" hidden="1" customWidth="1"/>
    <col min="3845" max="3845" width="11.5703125" style="225" customWidth="1"/>
    <col min="3846" max="3846" width="18.140625" style="225" customWidth="1"/>
    <col min="3847" max="3847" width="13.140625" style="225" customWidth="1"/>
    <col min="3848" max="3848" width="12.28515625" style="225" customWidth="1"/>
    <col min="3849" max="4086" width="9.140625" style="225"/>
    <col min="4087" max="4087" width="1.42578125" style="225" customWidth="1"/>
    <col min="4088" max="4088" width="59.5703125" style="225" customWidth="1"/>
    <col min="4089" max="4089" width="0" style="225" hidden="1" customWidth="1"/>
    <col min="4090" max="4091" width="3.85546875" style="225" customWidth="1"/>
    <col min="4092" max="4092" width="10.5703125" style="225" customWidth="1"/>
    <col min="4093" max="4093" width="3.85546875" style="225" customWidth="1"/>
    <col min="4094" max="4096" width="14.42578125" style="225" customWidth="1"/>
    <col min="4097" max="4097" width="4.140625" style="225" customWidth="1"/>
    <col min="4098" max="4098" width="15" style="225" customWidth="1"/>
    <col min="4099" max="4100" width="0" style="225" hidden="1" customWidth="1"/>
    <col min="4101" max="4101" width="11.5703125" style="225" customWidth="1"/>
    <col min="4102" max="4102" width="18.140625" style="225" customWidth="1"/>
    <col min="4103" max="4103" width="13.140625" style="225" customWidth="1"/>
    <col min="4104" max="4104" width="12.28515625" style="225" customWidth="1"/>
    <col min="4105" max="4342" width="9.140625" style="225"/>
    <col min="4343" max="4343" width="1.42578125" style="225" customWidth="1"/>
    <col min="4344" max="4344" width="59.5703125" style="225" customWidth="1"/>
    <col min="4345" max="4345" width="0" style="225" hidden="1" customWidth="1"/>
    <col min="4346" max="4347" width="3.85546875" style="225" customWidth="1"/>
    <col min="4348" max="4348" width="10.5703125" style="225" customWidth="1"/>
    <col min="4349" max="4349" width="3.85546875" style="225" customWidth="1"/>
    <col min="4350" max="4352" width="14.42578125" style="225" customWidth="1"/>
    <col min="4353" max="4353" width="4.140625" style="225" customWidth="1"/>
    <col min="4354" max="4354" width="15" style="225" customWidth="1"/>
    <col min="4355" max="4356" width="0" style="225" hidden="1" customWidth="1"/>
    <col min="4357" max="4357" width="11.5703125" style="225" customWidth="1"/>
    <col min="4358" max="4358" width="18.140625" style="225" customWidth="1"/>
    <col min="4359" max="4359" width="13.140625" style="225" customWidth="1"/>
    <col min="4360" max="4360" width="12.28515625" style="225" customWidth="1"/>
    <col min="4361" max="4598" width="9.140625" style="225"/>
    <col min="4599" max="4599" width="1.42578125" style="225" customWidth="1"/>
    <col min="4600" max="4600" width="59.5703125" style="225" customWidth="1"/>
    <col min="4601" max="4601" width="0" style="225" hidden="1" customWidth="1"/>
    <col min="4602" max="4603" width="3.85546875" style="225" customWidth="1"/>
    <col min="4604" max="4604" width="10.5703125" style="225" customWidth="1"/>
    <col min="4605" max="4605" width="3.85546875" style="225" customWidth="1"/>
    <col min="4606" max="4608" width="14.42578125" style="225" customWidth="1"/>
    <col min="4609" max="4609" width="4.140625" style="225" customWidth="1"/>
    <col min="4610" max="4610" width="15" style="225" customWidth="1"/>
    <col min="4611" max="4612" width="0" style="225" hidden="1" customWidth="1"/>
    <col min="4613" max="4613" width="11.5703125" style="225" customWidth="1"/>
    <col min="4614" max="4614" width="18.140625" style="225" customWidth="1"/>
    <col min="4615" max="4615" width="13.140625" style="225" customWidth="1"/>
    <col min="4616" max="4616" width="12.28515625" style="225" customWidth="1"/>
    <col min="4617" max="4854" width="9.140625" style="225"/>
    <col min="4855" max="4855" width="1.42578125" style="225" customWidth="1"/>
    <col min="4856" max="4856" width="59.5703125" style="225" customWidth="1"/>
    <col min="4857" max="4857" width="0" style="225" hidden="1" customWidth="1"/>
    <col min="4858" max="4859" width="3.85546875" style="225" customWidth="1"/>
    <col min="4860" max="4860" width="10.5703125" style="225" customWidth="1"/>
    <col min="4861" max="4861" width="3.85546875" style="225" customWidth="1"/>
    <col min="4862" max="4864" width="14.42578125" style="225" customWidth="1"/>
    <col min="4865" max="4865" width="4.140625" style="225" customWidth="1"/>
    <col min="4866" max="4866" width="15" style="225" customWidth="1"/>
    <col min="4867" max="4868" width="0" style="225" hidden="1" customWidth="1"/>
    <col min="4869" max="4869" width="11.5703125" style="225" customWidth="1"/>
    <col min="4870" max="4870" width="18.140625" style="225" customWidth="1"/>
    <col min="4871" max="4871" width="13.140625" style="225" customWidth="1"/>
    <col min="4872" max="4872" width="12.28515625" style="225" customWidth="1"/>
    <col min="4873" max="5110" width="9.140625" style="225"/>
    <col min="5111" max="5111" width="1.42578125" style="225" customWidth="1"/>
    <col min="5112" max="5112" width="59.5703125" style="225" customWidth="1"/>
    <col min="5113" max="5113" width="0" style="225" hidden="1" customWidth="1"/>
    <col min="5114" max="5115" width="3.85546875" style="225" customWidth="1"/>
    <col min="5116" max="5116" width="10.5703125" style="225" customWidth="1"/>
    <col min="5117" max="5117" width="3.85546875" style="225" customWidth="1"/>
    <col min="5118" max="5120" width="14.42578125" style="225" customWidth="1"/>
    <col min="5121" max="5121" width="4.140625" style="225" customWidth="1"/>
    <col min="5122" max="5122" width="15" style="225" customWidth="1"/>
    <col min="5123" max="5124" width="0" style="225" hidden="1" customWidth="1"/>
    <col min="5125" max="5125" width="11.5703125" style="225" customWidth="1"/>
    <col min="5126" max="5126" width="18.140625" style="225" customWidth="1"/>
    <col min="5127" max="5127" width="13.140625" style="225" customWidth="1"/>
    <col min="5128" max="5128" width="12.28515625" style="225" customWidth="1"/>
    <col min="5129" max="5366" width="9.140625" style="225"/>
    <col min="5367" max="5367" width="1.42578125" style="225" customWidth="1"/>
    <col min="5368" max="5368" width="59.5703125" style="225" customWidth="1"/>
    <col min="5369" max="5369" width="0" style="225" hidden="1" customWidth="1"/>
    <col min="5370" max="5371" width="3.85546875" style="225" customWidth="1"/>
    <col min="5372" max="5372" width="10.5703125" style="225" customWidth="1"/>
    <col min="5373" max="5373" width="3.85546875" style="225" customWidth="1"/>
    <col min="5374" max="5376" width="14.42578125" style="225" customWidth="1"/>
    <col min="5377" max="5377" width="4.140625" style="225" customWidth="1"/>
    <col min="5378" max="5378" width="15" style="225" customWidth="1"/>
    <col min="5379" max="5380" width="0" style="225" hidden="1" customWidth="1"/>
    <col min="5381" max="5381" width="11.5703125" style="225" customWidth="1"/>
    <col min="5382" max="5382" width="18.140625" style="225" customWidth="1"/>
    <col min="5383" max="5383" width="13.140625" style="225" customWidth="1"/>
    <col min="5384" max="5384" width="12.28515625" style="225" customWidth="1"/>
    <col min="5385" max="5622" width="9.140625" style="225"/>
    <col min="5623" max="5623" width="1.42578125" style="225" customWidth="1"/>
    <col min="5624" max="5624" width="59.5703125" style="225" customWidth="1"/>
    <col min="5625" max="5625" width="0" style="225" hidden="1" customWidth="1"/>
    <col min="5626" max="5627" width="3.85546875" style="225" customWidth="1"/>
    <col min="5628" max="5628" width="10.5703125" style="225" customWidth="1"/>
    <col min="5629" max="5629" width="3.85546875" style="225" customWidth="1"/>
    <col min="5630" max="5632" width="14.42578125" style="225" customWidth="1"/>
    <col min="5633" max="5633" width="4.140625" style="225" customWidth="1"/>
    <col min="5634" max="5634" width="15" style="225" customWidth="1"/>
    <col min="5635" max="5636" width="0" style="225" hidden="1" customWidth="1"/>
    <col min="5637" max="5637" width="11.5703125" style="225" customWidth="1"/>
    <col min="5638" max="5638" width="18.140625" style="225" customWidth="1"/>
    <col min="5639" max="5639" width="13.140625" style="225" customWidth="1"/>
    <col min="5640" max="5640" width="12.28515625" style="225" customWidth="1"/>
    <col min="5641" max="5878" width="9.140625" style="225"/>
    <col min="5879" max="5879" width="1.42578125" style="225" customWidth="1"/>
    <col min="5880" max="5880" width="59.5703125" style="225" customWidth="1"/>
    <col min="5881" max="5881" width="0" style="225" hidden="1" customWidth="1"/>
    <col min="5882" max="5883" width="3.85546875" style="225" customWidth="1"/>
    <col min="5884" max="5884" width="10.5703125" style="225" customWidth="1"/>
    <col min="5885" max="5885" width="3.85546875" style="225" customWidth="1"/>
    <col min="5886" max="5888" width="14.42578125" style="225" customWidth="1"/>
    <col min="5889" max="5889" width="4.140625" style="225" customWidth="1"/>
    <col min="5890" max="5890" width="15" style="225" customWidth="1"/>
    <col min="5891" max="5892" width="0" style="225" hidden="1" customWidth="1"/>
    <col min="5893" max="5893" width="11.5703125" style="225" customWidth="1"/>
    <col min="5894" max="5894" width="18.140625" style="225" customWidth="1"/>
    <col min="5895" max="5895" width="13.140625" style="225" customWidth="1"/>
    <col min="5896" max="5896" width="12.28515625" style="225" customWidth="1"/>
    <col min="5897" max="6134" width="9.140625" style="225"/>
    <col min="6135" max="6135" width="1.42578125" style="225" customWidth="1"/>
    <col min="6136" max="6136" width="59.5703125" style="225" customWidth="1"/>
    <col min="6137" max="6137" width="0" style="225" hidden="1" customWidth="1"/>
    <col min="6138" max="6139" width="3.85546875" style="225" customWidth="1"/>
    <col min="6140" max="6140" width="10.5703125" style="225" customWidth="1"/>
    <col min="6141" max="6141" width="3.85546875" style="225" customWidth="1"/>
    <col min="6142" max="6144" width="14.42578125" style="225" customWidth="1"/>
    <col min="6145" max="6145" width="4.140625" style="225" customWidth="1"/>
    <col min="6146" max="6146" width="15" style="225" customWidth="1"/>
    <col min="6147" max="6148" width="0" style="225" hidden="1" customWidth="1"/>
    <col min="6149" max="6149" width="11.5703125" style="225" customWidth="1"/>
    <col min="6150" max="6150" width="18.140625" style="225" customWidth="1"/>
    <col min="6151" max="6151" width="13.140625" style="225" customWidth="1"/>
    <col min="6152" max="6152" width="12.28515625" style="225" customWidth="1"/>
    <col min="6153" max="6390" width="9.140625" style="225"/>
    <col min="6391" max="6391" width="1.42578125" style="225" customWidth="1"/>
    <col min="6392" max="6392" width="59.5703125" style="225" customWidth="1"/>
    <col min="6393" max="6393" width="0" style="225" hidden="1" customWidth="1"/>
    <col min="6394" max="6395" width="3.85546875" style="225" customWidth="1"/>
    <col min="6396" max="6396" width="10.5703125" style="225" customWidth="1"/>
    <col min="6397" max="6397" width="3.85546875" style="225" customWidth="1"/>
    <col min="6398" max="6400" width="14.42578125" style="225" customWidth="1"/>
    <col min="6401" max="6401" width="4.140625" style="225" customWidth="1"/>
    <col min="6402" max="6402" width="15" style="225" customWidth="1"/>
    <col min="6403" max="6404" width="0" style="225" hidden="1" customWidth="1"/>
    <col min="6405" max="6405" width="11.5703125" style="225" customWidth="1"/>
    <col min="6406" max="6406" width="18.140625" style="225" customWidth="1"/>
    <col min="6407" max="6407" width="13.140625" style="225" customWidth="1"/>
    <col min="6408" max="6408" width="12.28515625" style="225" customWidth="1"/>
    <col min="6409" max="6646" width="9.140625" style="225"/>
    <col min="6647" max="6647" width="1.42578125" style="225" customWidth="1"/>
    <col min="6648" max="6648" width="59.5703125" style="225" customWidth="1"/>
    <col min="6649" max="6649" width="0" style="225" hidden="1" customWidth="1"/>
    <col min="6650" max="6651" width="3.85546875" style="225" customWidth="1"/>
    <col min="6652" max="6652" width="10.5703125" style="225" customWidth="1"/>
    <col min="6653" max="6653" width="3.85546875" style="225" customWidth="1"/>
    <col min="6654" max="6656" width="14.42578125" style="225" customWidth="1"/>
    <col min="6657" max="6657" width="4.140625" style="225" customWidth="1"/>
    <col min="6658" max="6658" width="15" style="225" customWidth="1"/>
    <col min="6659" max="6660" width="0" style="225" hidden="1" customWidth="1"/>
    <col min="6661" max="6661" width="11.5703125" style="225" customWidth="1"/>
    <col min="6662" max="6662" width="18.140625" style="225" customWidth="1"/>
    <col min="6663" max="6663" width="13.140625" style="225" customWidth="1"/>
    <col min="6664" max="6664" width="12.28515625" style="225" customWidth="1"/>
    <col min="6665" max="6902" width="9.140625" style="225"/>
    <col min="6903" max="6903" width="1.42578125" style="225" customWidth="1"/>
    <col min="6904" max="6904" width="59.5703125" style="225" customWidth="1"/>
    <col min="6905" max="6905" width="0" style="225" hidden="1" customWidth="1"/>
    <col min="6906" max="6907" width="3.85546875" style="225" customWidth="1"/>
    <col min="6908" max="6908" width="10.5703125" style="225" customWidth="1"/>
    <col min="6909" max="6909" width="3.85546875" style="225" customWidth="1"/>
    <col min="6910" max="6912" width="14.42578125" style="225" customWidth="1"/>
    <col min="6913" max="6913" width="4.140625" style="225" customWidth="1"/>
    <col min="6914" max="6914" width="15" style="225" customWidth="1"/>
    <col min="6915" max="6916" width="0" style="225" hidden="1" customWidth="1"/>
    <col min="6917" max="6917" width="11.5703125" style="225" customWidth="1"/>
    <col min="6918" max="6918" width="18.140625" style="225" customWidth="1"/>
    <col min="6919" max="6919" width="13.140625" style="225" customWidth="1"/>
    <col min="6920" max="6920" width="12.28515625" style="225" customWidth="1"/>
    <col min="6921" max="7158" width="9.140625" style="225"/>
    <col min="7159" max="7159" width="1.42578125" style="225" customWidth="1"/>
    <col min="7160" max="7160" width="59.5703125" style="225" customWidth="1"/>
    <col min="7161" max="7161" width="0" style="225" hidden="1" customWidth="1"/>
    <col min="7162" max="7163" width="3.85546875" style="225" customWidth="1"/>
    <col min="7164" max="7164" width="10.5703125" style="225" customWidth="1"/>
    <col min="7165" max="7165" width="3.85546875" style="225" customWidth="1"/>
    <col min="7166" max="7168" width="14.42578125" style="225" customWidth="1"/>
    <col min="7169" max="7169" width="4.140625" style="225" customWidth="1"/>
    <col min="7170" max="7170" width="15" style="225" customWidth="1"/>
    <col min="7171" max="7172" width="0" style="225" hidden="1" customWidth="1"/>
    <col min="7173" max="7173" width="11.5703125" style="225" customWidth="1"/>
    <col min="7174" max="7174" width="18.140625" style="225" customWidth="1"/>
    <col min="7175" max="7175" width="13.140625" style="225" customWidth="1"/>
    <col min="7176" max="7176" width="12.28515625" style="225" customWidth="1"/>
    <col min="7177" max="7414" width="9.140625" style="225"/>
    <col min="7415" max="7415" width="1.42578125" style="225" customWidth="1"/>
    <col min="7416" max="7416" width="59.5703125" style="225" customWidth="1"/>
    <col min="7417" max="7417" width="0" style="225" hidden="1" customWidth="1"/>
    <col min="7418" max="7419" width="3.85546875" style="225" customWidth="1"/>
    <col min="7420" max="7420" width="10.5703125" style="225" customWidth="1"/>
    <col min="7421" max="7421" width="3.85546875" style="225" customWidth="1"/>
    <col min="7422" max="7424" width="14.42578125" style="225" customWidth="1"/>
    <col min="7425" max="7425" width="4.140625" style="225" customWidth="1"/>
    <col min="7426" max="7426" width="15" style="225" customWidth="1"/>
    <col min="7427" max="7428" width="0" style="225" hidden="1" customWidth="1"/>
    <col min="7429" max="7429" width="11.5703125" style="225" customWidth="1"/>
    <col min="7430" max="7430" width="18.140625" style="225" customWidth="1"/>
    <col min="7431" max="7431" width="13.140625" style="225" customWidth="1"/>
    <col min="7432" max="7432" width="12.28515625" style="225" customWidth="1"/>
    <col min="7433" max="7670" width="9.140625" style="225"/>
    <col min="7671" max="7671" width="1.42578125" style="225" customWidth="1"/>
    <col min="7672" max="7672" width="59.5703125" style="225" customWidth="1"/>
    <col min="7673" max="7673" width="0" style="225" hidden="1" customWidth="1"/>
    <col min="7674" max="7675" width="3.85546875" style="225" customWidth="1"/>
    <col min="7676" max="7676" width="10.5703125" style="225" customWidth="1"/>
    <col min="7677" max="7677" width="3.85546875" style="225" customWidth="1"/>
    <col min="7678" max="7680" width="14.42578125" style="225" customWidth="1"/>
    <col min="7681" max="7681" width="4.140625" style="225" customWidth="1"/>
    <col min="7682" max="7682" width="15" style="225" customWidth="1"/>
    <col min="7683" max="7684" width="0" style="225" hidden="1" customWidth="1"/>
    <col min="7685" max="7685" width="11.5703125" style="225" customWidth="1"/>
    <col min="7686" max="7686" width="18.140625" style="225" customWidth="1"/>
    <col min="7687" max="7687" width="13.140625" style="225" customWidth="1"/>
    <col min="7688" max="7688" width="12.28515625" style="225" customWidth="1"/>
    <col min="7689" max="7926" width="9.140625" style="225"/>
    <col min="7927" max="7927" width="1.42578125" style="225" customWidth="1"/>
    <col min="7928" max="7928" width="59.5703125" style="225" customWidth="1"/>
    <col min="7929" max="7929" width="0" style="225" hidden="1" customWidth="1"/>
    <col min="7930" max="7931" width="3.85546875" style="225" customWidth="1"/>
    <col min="7932" max="7932" width="10.5703125" style="225" customWidth="1"/>
    <col min="7933" max="7933" width="3.85546875" style="225" customWidth="1"/>
    <col min="7934" max="7936" width="14.42578125" style="225" customWidth="1"/>
    <col min="7937" max="7937" width="4.140625" style="225" customWidth="1"/>
    <col min="7938" max="7938" width="15" style="225" customWidth="1"/>
    <col min="7939" max="7940" width="0" style="225" hidden="1" customWidth="1"/>
    <col min="7941" max="7941" width="11.5703125" style="225" customWidth="1"/>
    <col min="7942" max="7942" width="18.140625" style="225" customWidth="1"/>
    <col min="7943" max="7943" width="13.140625" style="225" customWidth="1"/>
    <col min="7944" max="7944" width="12.28515625" style="225" customWidth="1"/>
    <col min="7945" max="8182" width="9.140625" style="225"/>
    <col min="8183" max="8183" width="1.42578125" style="225" customWidth="1"/>
    <col min="8184" max="8184" width="59.5703125" style="225" customWidth="1"/>
    <col min="8185" max="8185" width="0" style="225" hidden="1" customWidth="1"/>
    <col min="8186" max="8187" width="3.85546875" style="225" customWidth="1"/>
    <col min="8188" max="8188" width="10.5703125" style="225" customWidth="1"/>
    <col min="8189" max="8189" width="3.85546875" style="225" customWidth="1"/>
    <col min="8190" max="8192" width="14.42578125" style="225" customWidth="1"/>
    <col min="8193" max="8193" width="4.140625" style="225" customWidth="1"/>
    <col min="8194" max="8194" width="15" style="225" customWidth="1"/>
    <col min="8195" max="8196" width="0" style="225" hidden="1" customWidth="1"/>
    <col min="8197" max="8197" width="11.5703125" style="225" customWidth="1"/>
    <col min="8198" max="8198" width="18.140625" style="225" customWidth="1"/>
    <col min="8199" max="8199" width="13.140625" style="225" customWidth="1"/>
    <col min="8200" max="8200" width="12.28515625" style="225" customWidth="1"/>
    <col min="8201" max="8438" width="9.140625" style="225"/>
    <col min="8439" max="8439" width="1.42578125" style="225" customWidth="1"/>
    <col min="8440" max="8440" width="59.5703125" style="225" customWidth="1"/>
    <col min="8441" max="8441" width="0" style="225" hidden="1" customWidth="1"/>
    <col min="8442" max="8443" width="3.85546875" style="225" customWidth="1"/>
    <col min="8444" max="8444" width="10.5703125" style="225" customWidth="1"/>
    <col min="8445" max="8445" width="3.85546875" style="225" customWidth="1"/>
    <col min="8446" max="8448" width="14.42578125" style="225" customWidth="1"/>
    <col min="8449" max="8449" width="4.140625" style="225" customWidth="1"/>
    <col min="8450" max="8450" width="15" style="225" customWidth="1"/>
    <col min="8451" max="8452" width="0" style="225" hidden="1" customWidth="1"/>
    <col min="8453" max="8453" width="11.5703125" style="225" customWidth="1"/>
    <col min="8454" max="8454" width="18.140625" style="225" customWidth="1"/>
    <col min="8455" max="8455" width="13.140625" style="225" customWidth="1"/>
    <col min="8456" max="8456" width="12.28515625" style="225" customWidth="1"/>
    <col min="8457" max="8694" width="9.140625" style="225"/>
    <col min="8695" max="8695" width="1.42578125" style="225" customWidth="1"/>
    <col min="8696" max="8696" width="59.5703125" style="225" customWidth="1"/>
    <col min="8697" max="8697" width="0" style="225" hidden="1" customWidth="1"/>
    <col min="8698" max="8699" width="3.85546875" style="225" customWidth="1"/>
    <col min="8700" max="8700" width="10.5703125" style="225" customWidth="1"/>
    <col min="8701" max="8701" width="3.85546875" style="225" customWidth="1"/>
    <col min="8702" max="8704" width="14.42578125" style="225" customWidth="1"/>
    <col min="8705" max="8705" width="4.140625" style="225" customWidth="1"/>
    <col min="8706" max="8706" width="15" style="225" customWidth="1"/>
    <col min="8707" max="8708" width="0" style="225" hidden="1" customWidth="1"/>
    <col min="8709" max="8709" width="11.5703125" style="225" customWidth="1"/>
    <col min="8710" max="8710" width="18.140625" style="225" customWidth="1"/>
    <col min="8711" max="8711" width="13.140625" style="225" customWidth="1"/>
    <col min="8712" max="8712" width="12.28515625" style="225" customWidth="1"/>
    <col min="8713" max="8950" width="9.140625" style="225"/>
    <col min="8951" max="8951" width="1.42578125" style="225" customWidth="1"/>
    <col min="8952" max="8952" width="59.5703125" style="225" customWidth="1"/>
    <col min="8953" max="8953" width="0" style="225" hidden="1" customWidth="1"/>
    <col min="8954" max="8955" width="3.85546875" style="225" customWidth="1"/>
    <col min="8956" max="8956" width="10.5703125" style="225" customWidth="1"/>
    <col min="8957" max="8957" width="3.85546875" style="225" customWidth="1"/>
    <col min="8958" max="8960" width="14.42578125" style="225" customWidth="1"/>
    <col min="8961" max="8961" width="4.140625" style="225" customWidth="1"/>
    <col min="8962" max="8962" width="15" style="225" customWidth="1"/>
    <col min="8963" max="8964" width="0" style="225" hidden="1" customWidth="1"/>
    <col min="8965" max="8965" width="11.5703125" style="225" customWidth="1"/>
    <col min="8966" max="8966" width="18.140625" style="225" customWidth="1"/>
    <col min="8967" max="8967" width="13.140625" style="225" customWidth="1"/>
    <col min="8968" max="8968" width="12.28515625" style="225" customWidth="1"/>
    <col min="8969" max="9206" width="9.140625" style="225"/>
    <col min="9207" max="9207" width="1.42578125" style="225" customWidth="1"/>
    <col min="9208" max="9208" width="59.5703125" style="225" customWidth="1"/>
    <col min="9209" max="9209" width="0" style="225" hidden="1" customWidth="1"/>
    <col min="9210" max="9211" width="3.85546875" style="225" customWidth="1"/>
    <col min="9212" max="9212" width="10.5703125" style="225" customWidth="1"/>
    <col min="9213" max="9213" width="3.85546875" style="225" customWidth="1"/>
    <col min="9214" max="9216" width="14.42578125" style="225" customWidth="1"/>
    <col min="9217" max="9217" width="4.140625" style="225" customWidth="1"/>
    <col min="9218" max="9218" width="15" style="225" customWidth="1"/>
    <col min="9219" max="9220" width="0" style="225" hidden="1" customWidth="1"/>
    <col min="9221" max="9221" width="11.5703125" style="225" customWidth="1"/>
    <col min="9222" max="9222" width="18.140625" style="225" customWidth="1"/>
    <col min="9223" max="9223" width="13.140625" style="225" customWidth="1"/>
    <col min="9224" max="9224" width="12.28515625" style="225" customWidth="1"/>
    <col min="9225" max="9462" width="9.140625" style="225"/>
    <col min="9463" max="9463" width="1.42578125" style="225" customWidth="1"/>
    <col min="9464" max="9464" width="59.5703125" style="225" customWidth="1"/>
    <col min="9465" max="9465" width="0" style="225" hidden="1" customWidth="1"/>
    <col min="9466" max="9467" width="3.85546875" style="225" customWidth="1"/>
    <col min="9468" max="9468" width="10.5703125" style="225" customWidth="1"/>
    <col min="9469" max="9469" width="3.85546875" style="225" customWidth="1"/>
    <col min="9470" max="9472" width="14.42578125" style="225" customWidth="1"/>
    <col min="9473" max="9473" width="4.140625" style="225" customWidth="1"/>
    <col min="9474" max="9474" width="15" style="225" customWidth="1"/>
    <col min="9475" max="9476" width="0" style="225" hidden="1" customWidth="1"/>
    <col min="9477" max="9477" width="11.5703125" style="225" customWidth="1"/>
    <col min="9478" max="9478" width="18.140625" style="225" customWidth="1"/>
    <col min="9479" max="9479" width="13.140625" style="225" customWidth="1"/>
    <col min="9480" max="9480" width="12.28515625" style="225" customWidth="1"/>
    <col min="9481" max="9718" width="9.140625" style="225"/>
    <col min="9719" max="9719" width="1.42578125" style="225" customWidth="1"/>
    <col min="9720" max="9720" width="59.5703125" style="225" customWidth="1"/>
    <col min="9721" max="9721" width="0" style="225" hidden="1" customWidth="1"/>
    <col min="9722" max="9723" width="3.85546875" style="225" customWidth="1"/>
    <col min="9724" max="9724" width="10.5703125" style="225" customWidth="1"/>
    <col min="9725" max="9725" width="3.85546875" style="225" customWidth="1"/>
    <col min="9726" max="9728" width="14.42578125" style="225" customWidth="1"/>
    <col min="9729" max="9729" width="4.140625" style="225" customWidth="1"/>
    <col min="9730" max="9730" width="15" style="225" customWidth="1"/>
    <col min="9731" max="9732" width="0" style="225" hidden="1" customWidth="1"/>
    <col min="9733" max="9733" width="11.5703125" style="225" customWidth="1"/>
    <col min="9734" max="9734" width="18.140625" style="225" customWidth="1"/>
    <col min="9735" max="9735" width="13.140625" style="225" customWidth="1"/>
    <col min="9736" max="9736" width="12.28515625" style="225" customWidth="1"/>
    <col min="9737" max="9974" width="9.140625" style="225"/>
    <col min="9975" max="9975" width="1.42578125" style="225" customWidth="1"/>
    <col min="9976" max="9976" width="59.5703125" style="225" customWidth="1"/>
    <col min="9977" max="9977" width="0" style="225" hidden="1" customWidth="1"/>
    <col min="9978" max="9979" width="3.85546875" style="225" customWidth="1"/>
    <col min="9980" max="9980" width="10.5703125" style="225" customWidth="1"/>
    <col min="9981" max="9981" width="3.85546875" style="225" customWidth="1"/>
    <col min="9982" max="9984" width="14.42578125" style="225" customWidth="1"/>
    <col min="9985" max="9985" width="4.140625" style="225" customWidth="1"/>
    <col min="9986" max="9986" width="15" style="225" customWidth="1"/>
    <col min="9987" max="9988" width="0" style="225" hidden="1" customWidth="1"/>
    <col min="9989" max="9989" width="11.5703125" style="225" customWidth="1"/>
    <col min="9990" max="9990" width="18.140625" style="225" customWidth="1"/>
    <col min="9991" max="9991" width="13.140625" style="225" customWidth="1"/>
    <col min="9992" max="9992" width="12.28515625" style="225" customWidth="1"/>
    <col min="9993" max="10230" width="9.140625" style="225"/>
    <col min="10231" max="10231" width="1.42578125" style="225" customWidth="1"/>
    <col min="10232" max="10232" width="59.5703125" style="225" customWidth="1"/>
    <col min="10233" max="10233" width="0" style="225" hidden="1" customWidth="1"/>
    <col min="10234" max="10235" width="3.85546875" style="225" customWidth="1"/>
    <col min="10236" max="10236" width="10.5703125" style="225" customWidth="1"/>
    <col min="10237" max="10237" width="3.85546875" style="225" customWidth="1"/>
    <col min="10238" max="10240" width="14.42578125" style="225" customWidth="1"/>
    <col min="10241" max="10241" width="4.140625" style="225" customWidth="1"/>
    <col min="10242" max="10242" width="15" style="225" customWidth="1"/>
    <col min="10243" max="10244" width="0" style="225" hidden="1" customWidth="1"/>
    <col min="10245" max="10245" width="11.5703125" style="225" customWidth="1"/>
    <col min="10246" max="10246" width="18.140625" style="225" customWidth="1"/>
    <col min="10247" max="10247" width="13.140625" style="225" customWidth="1"/>
    <col min="10248" max="10248" width="12.28515625" style="225" customWidth="1"/>
    <col min="10249" max="10486" width="9.140625" style="225"/>
    <col min="10487" max="10487" width="1.42578125" style="225" customWidth="1"/>
    <col min="10488" max="10488" width="59.5703125" style="225" customWidth="1"/>
    <col min="10489" max="10489" width="0" style="225" hidden="1" customWidth="1"/>
    <col min="10490" max="10491" width="3.85546875" style="225" customWidth="1"/>
    <col min="10492" max="10492" width="10.5703125" style="225" customWidth="1"/>
    <col min="10493" max="10493" width="3.85546875" style="225" customWidth="1"/>
    <col min="10494" max="10496" width="14.42578125" style="225" customWidth="1"/>
    <col min="10497" max="10497" width="4.140625" style="225" customWidth="1"/>
    <col min="10498" max="10498" width="15" style="225" customWidth="1"/>
    <col min="10499" max="10500" width="0" style="225" hidden="1" customWidth="1"/>
    <col min="10501" max="10501" width="11.5703125" style="225" customWidth="1"/>
    <col min="10502" max="10502" width="18.140625" style="225" customWidth="1"/>
    <col min="10503" max="10503" width="13.140625" style="225" customWidth="1"/>
    <col min="10504" max="10504" width="12.28515625" style="225" customWidth="1"/>
    <col min="10505" max="10742" width="9.140625" style="225"/>
    <col min="10743" max="10743" width="1.42578125" style="225" customWidth="1"/>
    <col min="10744" max="10744" width="59.5703125" style="225" customWidth="1"/>
    <col min="10745" max="10745" width="0" style="225" hidden="1" customWidth="1"/>
    <col min="10746" max="10747" width="3.85546875" style="225" customWidth="1"/>
    <col min="10748" max="10748" width="10.5703125" style="225" customWidth="1"/>
    <col min="10749" max="10749" width="3.85546875" style="225" customWidth="1"/>
    <col min="10750" max="10752" width="14.42578125" style="225" customWidth="1"/>
    <col min="10753" max="10753" width="4.140625" style="225" customWidth="1"/>
    <col min="10754" max="10754" width="15" style="225" customWidth="1"/>
    <col min="10755" max="10756" width="0" style="225" hidden="1" customWidth="1"/>
    <col min="10757" max="10757" width="11.5703125" style="225" customWidth="1"/>
    <col min="10758" max="10758" width="18.140625" style="225" customWidth="1"/>
    <col min="10759" max="10759" width="13.140625" style="225" customWidth="1"/>
    <col min="10760" max="10760" width="12.28515625" style="225" customWidth="1"/>
    <col min="10761" max="10998" width="9.140625" style="225"/>
    <col min="10999" max="10999" width="1.42578125" style="225" customWidth="1"/>
    <col min="11000" max="11000" width="59.5703125" style="225" customWidth="1"/>
    <col min="11001" max="11001" width="0" style="225" hidden="1" customWidth="1"/>
    <col min="11002" max="11003" width="3.85546875" style="225" customWidth="1"/>
    <col min="11004" max="11004" width="10.5703125" style="225" customWidth="1"/>
    <col min="11005" max="11005" width="3.85546875" style="225" customWidth="1"/>
    <col min="11006" max="11008" width="14.42578125" style="225" customWidth="1"/>
    <col min="11009" max="11009" width="4.140625" style="225" customWidth="1"/>
    <col min="11010" max="11010" width="15" style="225" customWidth="1"/>
    <col min="11011" max="11012" width="0" style="225" hidden="1" customWidth="1"/>
    <col min="11013" max="11013" width="11.5703125" style="225" customWidth="1"/>
    <col min="11014" max="11014" width="18.140625" style="225" customWidth="1"/>
    <col min="11015" max="11015" width="13.140625" style="225" customWidth="1"/>
    <col min="11016" max="11016" width="12.28515625" style="225" customWidth="1"/>
    <col min="11017" max="11254" width="9.140625" style="225"/>
    <col min="11255" max="11255" width="1.42578125" style="225" customWidth="1"/>
    <col min="11256" max="11256" width="59.5703125" style="225" customWidth="1"/>
    <col min="11257" max="11257" width="0" style="225" hidden="1" customWidth="1"/>
    <col min="11258" max="11259" width="3.85546875" style="225" customWidth="1"/>
    <col min="11260" max="11260" width="10.5703125" style="225" customWidth="1"/>
    <col min="11261" max="11261" width="3.85546875" style="225" customWidth="1"/>
    <col min="11262" max="11264" width="14.42578125" style="225" customWidth="1"/>
    <col min="11265" max="11265" width="4.140625" style="225" customWidth="1"/>
    <col min="11266" max="11266" width="15" style="225" customWidth="1"/>
    <col min="11267" max="11268" width="0" style="225" hidden="1" customWidth="1"/>
    <col min="11269" max="11269" width="11.5703125" style="225" customWidth="1"/>
    <col min="11270" max="11270" width="18.140625" style="225" customWidth="1"/>
    <col min="11271" max="11271" width="13.140625" style="225" customWidth="1"/>
    <col min="11272" max="11272" width="12.28515625" style="225" customWidth="1"/>
    <col min="11273" max="11510" width="9.140625" style="225"/>
    <col min="11511" max="11511" width="1.42578125" style="225" customWidth="1"/>
    <col min="11512" max="11512" width="59.5703125" style="225" customWidth="1"/>
    <col min="11513" max="11513" width="0" style="225" hidden="1" customWidth="1"/>
    <col min="11514" max="11515" width="3.85546875" style="225" customWidth="1"/>
    <col min="11516" max="11516" width="10.5703125" style="225" customWidth="1"/>
    <col min="11517" max="11517" width="3.85546875" style="225" customWidth="1"/>
    <col min="11518" max="11520" width="14.42578125" style="225" customWidth="1"/>
    <col min="11521" max="11521" width="4.140625" style="225" customWidth="1"/>
    <col min="11522" max="11522" width="15" style="225" customWidth="1"/>
    <col min="11523" max="11524" width="0" style="225" hidden="1" customWidth="1"/>
    <col min="11525" max="11525" width="11.5703125" style="225" customWidth="1"/>
    <col min="11526" max="11526" width="18.140625" style="225" customWidth="1"/>
    <col min="11527" max="11527" width="13.140625" style="225" customWidth="1"/>
    <col min="11528" max="11528" width="12.28515625" style="225" customWidth="1"/>
    <col min="11529" max="11766" width="9.140625" style="225"/>
    <col min="11767" max="11767" width="1.42578125" style="225" customWidth="1"/>
    <col min="11768" max="11768" width="59.5703125" style="225" customWidth="1"/>
    <col min="11769" max="11769" width="0" style="225" hidden="1" customWidth="1"/>
    <col min="11770" max="11771" width="3.85546875" style="225" customWidth="1"/>
    <col min="11772" max="11772" width="10.5703125" style="225" customWidth="1"/>
    <col min="11773" max="11773" width="3.85546875" style="225" customWidth="1"/>
    <col min="11774" max="11776" width="14.42578125" style="225" customWidth="1"/>
    <col min="11777" max="11777" width="4.140625" style="225" customWidth="1"/>
    <col min="11778" max="11778" width="15" style="225" customWidth="1"/>
    <col min="11779" max="11780" width="0" style="225" hidden="1" customWidth="1"/>
    <col min="11781" max="11781" width="11.5703125" style="225" customWidth="1"/>
    <col min="11782" max="11782" width="18.140625" style="225" customWidth="1"/>
    <col min="11783" max="11783" width="13.140625" style="225" customWidth="1"/>
    <col min="11784" max="11784" width="12.28515625" style="225" customWidth="1"/>
    <col min="11785" max="12022" width="9.140625" style="225"/>
    <col min="12023" max="12023" width="1.42578125" style="225" customWidth="1"/>
    <col min="12024" max="12024" width="59.5703125" style="225" customWidth="1"/>
    <col min="12025" max="12025" width="0" style="225" hidden="1" customWidth="1"/>
    <col min="12026" max="12027" width="3.85546875" style="225" customWidth="1"/>
    <col min="12028" max="12028" width="10.5703125" style="225" customWidth="1"/>
    <col min="12029" max="12029" width="3.85546875" style="225" customWidth="1"/>
    <col min="12030" max="12032" width="14.42578125" style="225" customWidth="1"/>
    <col min="12033" max="12033" width="4.140625" style="225" customWidth="1"/>
    <col min="12034" max="12034" width="15" style="225" customWidth="1"/>
    <col min="12035" max="12036" width="0" style="225" hidden="1" customWidth="1"/>
    <col min="12037" max="12037" width="11.5703125" style="225" customWidth="1"/>
    <col min="12038" max="12038" width="18.140625" style="225" customWidth="1"/>
    <col min="12039" max="12039" width="13.140625" style="225" customWidth="1"/>
    <col min="12040" max="12040" width="12.28515625" style="225" customWidth="1"/>
    <col min="12041" max="12278" width="9.140625" style="225"/>
    <col min="12279" max="12279" width="1.42578125" style="225" customWidth="1"/>
    <col min="12280" max="12280" width="59.5703125" style="225" customWidth="1"/>
    <col min="12281" max="12281" width="0" style="225" hidden="1" customWidth="1"/>
    <col min="12282" max="12283" width="3.85546875" style="225" customWidth="1"/>
    <col min="12284" max="12284" width="10.5703125" style="225" customWidth="1"/>
    <col min="12285" max="12285" width="3.85546875" style="225" customWidth="1"/>
    <col min="12286" max="12288" width="14.42578125" style="225" customWidth="1"/>
    <col min="12289" max="12289" width="4.140625" style="225" customWidth="1"/>
    <col min="12290" max="12290" width="15" style="225" customWidth="1"/>
    <col min="12291" max="12292" width="0" style="225" hidden="1" customWidth="1"/>
    <col min="12293" max="12293" width="11.5703125" style="225" customWidth="1"/>
    <col min="12294" max="12294" width="18.140625" style="225" customWidth="1"/>
    <col min="12295" max="12295" width="13.140625" style="225" customWidth="1"/>
    <col min="12296" max="12296" width="12.28515625" style="225" customWidth="1"/>
    <col min="12297" max="12534" width="9.140625" style="225"/>
    <col min="12535" max="12535" width="1.42578125" style="225" customWidth="1"/>
    <col min="12536" max="12536" width="59.5703125" style="225" customWidth="1"/>
    <col min="12537" max="12537" width="0" style="225" hidden="1" customWidth="1"/>
    <col min="12538" max="12539" width="3.85546875" style="225" customWidth="1"/>
    <col min="12540" max="12540" width="10.5703125" style="225" customWidth="1"/>
    <col min="12541" max="12541" width="3.85546875" style="225" customWidth="1"/>
    <col min="12542" max="12544" width="14.42578125" style="225" customWidth="1"/>
    <col min="12545" max="12545" width="4.140625" style="225" customWidth="1"/>
    <col min="12546" max="12546" width="15" style="225" customWidth="1"/>
    <col min="12547" max="12548" width="0" style="225" hidden="1" customWidth="1"/>
    <col min="12549" max="12549" width="11.5703125" style="225" customWidth="1"/>
    <col min="12550" max="12550" width="18.140625" style="225" customWidth="1"/>
    <col min="12551" max="12551" width="13.140625" style="225" customWidth="1"/>
    <col min="12552" max="12552" width="12.28515625" style="225" customWidth="1"/>
    <col min="12553" max="12790" width="9.140625" style="225"/>
    <col min="12791" max="12791" width="1.42578125" style="225" customWidth="1"/>
    <col min="12792" max="12792" width="59.5703125" style="225" customWidth="1"/>
    <col min="12793" max="12793" width="0" style="225" hidden="1" customWidth="1"/>
    <col min="12794" max="12795" width="3.85546875" style="225" customWidth="1"/>
    <col min="12796" max="12796" width="10.5703125" style="225" customWidth="1"/>
    <col min="12797" max="12797" width="3.85546875" style="225" customWidth="1"/>
    <col min="12798" max="12800" width="14.42578125" style="225" customWidth="1"/>
    <col min="12801" max="12801" width="4.140625" style="225" customWidth="1"/>
    <col min="12802" max="12802" width="15" style="225" customWidth="1"/>
    <col min="12803" max="12804" width="0" style="225" hidden="1" customWidth="1"/>
    <col min="12805" max="12805" width="11.5703125" style="225" customWidth="1"/>
    <col min="12806" max="12806" width="18.140625" style="225" customWidth="1"/>
    <col min="12807" max="12807" width="13.140625" style="225" customWidth="1"/>
    <col min="12808" max="12808" width="12.28515625" style="225" customWidth="1"/>
    <col min="12809" max="13046" width="9.140625" style="225"/>
    <col min="13047" max="13047" width="1.42578125" style="225" customWidth="1"/>
    <col min="13048" max="13048" width="59.5703125" style="225" customWidth="1"/>
    <col min="13049" max="13049" width="0" style="225" hidden="1" customWidth="1"/>
    <col min="13050" max="13051" width="3.85546875" style="225" customWidth="1"/>
    <col min="13052" max="13052" width="10.5703125" style="225" customWidth="1"/>
    <col min="13053" max="13053" width="3.85546875" style="225" customWidth="1"/>
    <col min="13054" max="13056" width="14.42578125" style="225" customWidth="1"/>
    <col min="13057" max="13057" width="4.140625" style="225" customWidth="1"/>
    <col min="13058" max="13058" width="15" style="225" customWidth="1"/>
    <col min="13059" max="13060" width="0" style="225" hidden="1" customWidth="1"/>
    <col min="13061" max="13061" width="11.5703125" style="225" customWidth="1"/>
    <col min="13062" max="13062" width="18.140625" style="225" customWidth="1"/>
    <col min="13063" max="13063" width="13.140625" style="225" customWidth="1"/>
    <col min="13064" max="13064" width="12.28515625" style="225" customWidth="1"/>
    <col min="13065" max="13302" width="9.140625" style="225"/>
    <col min="13303" max="13303" width="1.42578125" style="225" customWidth="1"/>
    <col min="13304" max="13304" width="59.5703125" style="225" customWidth="1"/>
    <col min="13305" max="13305" width="0" style="225" hidden="1" customWidth="1"/>
    <col min="13306" max="13307" width="3.85546875" style="225" customWidth="1"/>
    <col min="13308" max="13308" width="10.5703125" style="225" customWidth="1"/>
    <col min="13309" max="13309" width="3.85546875" style="225" customWidth="1"/>
    <col min="13310" max="13312" width="14.42578125" style="225" customWidth="1"/>
    <col min="13313" max="13313" width="4.140625" style="225" customWidth="1"/>
    <col min="13314" max="13314" width="15" style="225" customWidth="1"/>
    <col min="13315" max="13316" width="0" style="225" hidden="1" customWidth="1"/>
    <col min="13317" max="13317" width="11.5703125" style="225" customWidth="1"/>
    <col min="13318" max="13318" width="18.140625" style="225" customWidth="1"/>
    <col min="13319" max="13319" width="13.140625" style="225" customWidth="1"/>
    <col min="13320" max="13320" width="12.28515625" style="225" customWidth="1"/>
    <col min="13321" max="13558" width="9.140625" style="225"/>
    <col min="13559" max="13559" width="1.42578125" style="225" customWidth="1"/>
    <col min="13560" max="13560" width="59.5703125" style="225" customWidth="1"/>
    <col min="13561" max="13561" width="0" style="225" hidden="1" customWidth="1"/>
    <col min="13562" max="13563" width="3.85546875" style="225" customWidth="1"/>
    <col min="13564" max="13564" width="10.5703125" style="225" customWidth="1"/>
    <col min="13565" max="13565" width="3.85546875" style="225" customWidth="1"/>
    <col min="13566" max="13568" width="14.42578125" style="225" customWidth="1"/>
    <col min="13569" max="13569" width="4.140625" style="225" customWidth="1"/>
    <col min="13570" max="13570" width="15" style="225" customWidth="1"/>
    <col min="13571" max="13572" width="0" style="225" hidden="1" customWidth="1"/>
    <col min="13573" max="13573" width="11.5703125" style="225" customWidth="1"/>
    <col min="13574" max="13574" width="18.140625" style="225" customWidth="1"/>
    <col min="13575" max="13575" width="13.140625" style="225" customWidth="1"/>
    <col min="13576" max="13576" width="12.28515625" style="225" customWidth="1"/>
    <col min="13577" max="13814" width="9.140625" style="225"/>
    <col min="13815" max="13815" width="1.42578125" style="225" customWidth="1"/>
    <col min="13816" max="13816" width="59.5703125" style="225" customWidth="1"/>
    <col min="13817" max="13817" width="0" style="225" hidden="1" customWidth="1"/>
    <col min="13818" max="13819" width="3.85546875" style="225" customWidth="1"/>
    <col min="13820" max="13820" width="10.5703125" style="225" customWidth="1"/>
    <col min="13821" max="13821" width="3.85546875" style="225" customWidth="1"/>
    <col min="13822" max="13824" width="14.42578125" style="225" customWidth="1"/>
    <col min="13825" max="13825" width="4.140625" style="225" customWidth="1"/>
    <col min="13826" max="13826" width="15" style="225" customWidth="1"/>
    <col min="13827" max="13828" width="0" style="225" hidden="1" customWidth="1"/>
    <col min="13829" max="13829" width="11.5703125" style="225" customWidth="1"/>
    <col min="13830" max="13830" width="18.140625" style="225" customWidth="1"/>
    <col min="13831" max="13831" width="13.140625" style="225" customWidth="1"/>
    <col min="13832" max="13832" width="12.28515625" style="225" customWidth="1"/>
    <col min="13833" max="14070" width="9.140625" style="225"/>
    <col min="14071" max="14071" width="1.42578125" style="225" customWidth="1"/>
    <col min="14072" max="14072" width="59.5703125" style="225" customWidth="1"/>
    <col min="14073" max="14073" width="0" style="225" hidden="1" customWidth="1"/>
    <col min="14074" max="14075" width="3.85546875" style="225" customWidth="1"/>
    <col min="14076" max="14076" width="10.5703125" style="225" customWidth="1"/>
    <col min="14077" max="14077" width="3.85546875" style="225" customWidth="1"/>
    <col min="14078" max="14080" width="14.42578125" style="225" customWidth="1"/>
    <col min="14081" max="14081" width="4.140625" style="225" customWidth="1"/>
    <col min="14082" max="14082" width="15" style="225" customWidth="1"/>
    <col min="14083" max="14084" width="0" style="225" hidden="1" customWidth="1"/>
    <col min="14085" max="14085" width="11.5703125" style="225" customWidth="1"/>
    <col min="14086" max="14086" width="18.140625" style="225" customWidth="1"/>
    <col min="14087" max="14087" width="13.140625" style="225" customWidth="1"/>
    <col min="14088" max="14088" width="12.28515625" style="225" customWidth="1"/>
    <col min="14089" max="14326" width="9.140625" style="225"/>
    <col min="14327" max="14327" width="1.42578125" style="225" customWidth="1"/>
    <col min="14328" max="14328" width="59.5703125" style="225" customWidth="1"/>
    <col min="14329" max="14329" width="0" style="225" hidden="1" customWidth="1"/>
    <col min="14330" max="14331" width="3.85546875" style="225" customWidth="1"/>
    <col min="14332" max="14332" width="10.5703125" style="225" customWidth="1"/>
    <col min="14333" max="14333" width="3.85546875" style="225" customWidth="1"/>
    <col min="14334" max="14336" width="14.42578125" style="225" customWidth="1"/>
    <col min="14337" max="14337" width="4.140625" style="225" customWidth="1"/>
    <col min="14338" max="14338" width="15" style="225" customWidth="1"/>
    <col min="14339" max="14340" width="0" style="225" hidden="1" customWidth="1"/>
    <col min="14341" max="14341" width="11.5703125" style="225" customWidth="1"/>
    <col min="14342" max="14342" width="18.140625" style="225" customWidth="1"/>
    <col min="14343" max="14343" width="13.140625" style="225" customWidth="1"/>
    <col min="14344" max="14344" width="12.28515625" style="225" customWidth="1"/>
    <col min="14345" max="14582" width="9.140625" style="225"/>
    <col min="14583" max="14583" width="1.42578125" style="225" customWidth="1"/>
    <col min="14584" max="14584" width="59.5703125" style="225" customWidth="1"/>
    <col min="14585" max="14585" width="0" style="225" hidden="1" customWidth="1"/>
    <col min="14586" max="14587" width="3.85546875" style="225" customWidth="1"/>
    <col min="14588" max="14588" width="10.5703125" style="225" customWidth="1"/>
    <col min="14589" max="14589" width="3.85546875" style="225" customWidth="1"/>
    <col min="14590" max="14592" width="14.42578125" style="225" customWidth="1"/>
    <col min="14593" max="14593" width="4.140625" style="225" customWidth="1"/>
    <col min="14594" max="14594" width="15" style="225" customWidth="1"/>
    <col min="14595" max="14596" width="0" style="225" hidden="1" customWidth="1"/>
    <col min="14597" max="14597" width="11.5703125" style="225" customWidth="1"/>
    <col min="14598" max="14598" width="18.140625" style="225" customWidth="1"/>
    <col min="14599" max="14599" width="13.140625" style="225" customWidth="1"/>
    <col min="14600" max="14600" width="12.28515625" style="225" customWidth="1"/>
    <col min="14601" max="14838" width="9.140625" style="225"/>
    <col min="14839" max="14839" width="1.42578125" style="225" customWidth="1"/>
    <col min="14840" max="14840" width="59.5703125" style="225" customWidth="1"/>
    <col min="14841" max="14841" width="0" style="225" hidden="1" customWidth="1"/>
    <col min="14842" max="14843" width="3.85546875" style="225" customWidth="1"/>
    <col min="14844" max="14844" width="10.5703125" style="225" customWidth="1"/>
    <col min="14845" max="14845" width="3.85546875" style="225" customWidth="1"/>
    <col min="14846" max="14848" width="14.42578125" style="225" customWidth="1"/>
    <col min="14849" max="14849" width="4.140625" style="225" customWidth="1"/>
    <col min="14850" max="14850" width="15" style="225" customWidth="1"/>
    <col min="14851" max="14852" width="0" style="225" hidden="1" customWidth="1"/>
    <col min="14853" max="14853" width="11.5703125" style="225" customWidth="1"/>
    <col min="14854" max="14854" width="18.140625" style="225" customWidth="1"/>
    <col min="14855" max="14855" width="13.140625" style="225" customWidth="1"/>
    <col min="14856" max="14856" width="12.28515625" style="225" customWidth="1"/>
    <col min="14857" max="15094" width="9.140625" style="225"/>
    <col min="15095" max="15095" width="1.42578125" style="225" customWidth="1"/>
    <col min="15096" max="15096" width="59.5703125" style="225" customWidth="1"/>
    <col min="15097" max="15097" width="0" style="225" hidden="1" customWidth="1"/>
    <col min="15098" max="15099" width="3.85546875" style="225" customWidth="1"/>
    <col min="15100" max="15100" width="10.5703125" style="225" customWidth="1"/>
    <col min="15101" max="15101" width="3.85546875" style="225" customWidth="1"/>
    <col min="15102" max="15104" width="14.42578125" style="225" customWidth="1"/>
    <col min="15105" max="15105" width="4.140625" style="225" customWidth="1"/>
    <col min="15106" max="15106" width="15" style="225" customWidth="1"/>
    <col min="15107" max="15108" width="0" style="225" hidden="1" customWidth="1"/>
    <col min="15109" max="15109" width="11.5703125" style="225" customWidth="1"/>
    <col min="15110" max="15110" width="18.140625" style="225" customWidth="1"/>
    <col min="15111" max="15111" width="13.140625" style="225" customWidth="1"/>
    <col min="15112" max="15112" width="12.28515625" style="225" customWidth="1"/>
    <col min="15113" max="15350" width="9.140625" style="225"/>
    <col min="15351" max="15351" width="1.42578125" style="225" customWidth="1"/>
    <col min="15352" max="15352" width="59.5703125" style="225" customWidth="1"/>
    <col min="15353" max="15353" width="0" style="225" hidden="1" customWidth="1"/>
    <col min="15354" max="15355" width="3.85546875" style="225" customWidth="1"/>
    <col min="15356" max="15356" width="10.5703125" style="225" customWidth="1"/>
    <col min="15357" max="15357" width="3.85546875" style="225" customWidth="1"/>
    <col min="15358" max="15360" width="14.42578125" style="225" customWidth="1"/>
    <col min="15361" max="15361" width="4.140625" style="225" customWidth="1"/>
    <col min="15362" max="15362" width="15" style="225" customWidth="1"/>
    <col min="15363" max="15364" width="0" style="225" hidden="1" customWidth="1"/>
    <col min="15365" max="15365" width="11.5703125" style="225" customWidth="1"/>
    <col min="15366" max="15366" width="18.140625" style="225" customWidth="1"/>
    <col min="15367" max="15367" width="13.140625" style="225" customWidth="1"/>
    <col min="15368" max="15368" width="12.28515625" style="225" customWidth="1"/>
    <col min="15369" max="15606" width="9.140625" style="225"/>
    <col min="15607" max="15607" width="1.42578125" style="225" customWidth="1"/>
    <col min="15608" max="15608" width="59.5703125" style="225" customWidth="1"/>
    <col min="15609" max="15609" width="0" style="225" hidden="1" customWidth="1"/>
    <col min="15610" max="15611" width="3.85546875" style="225" customWidth="1"/>
    <col min="15612" max="15612" width="10.5703125" style="225" customWidth="1"/>
    <col min="15613" max="15613" width="3.85546875" style="225" customWidth="1"/>
    <col min="15614" max="15616" width="14.42578125" style="225" customWidth="1"/>
    <col min="15617" max="15617" width="4.140625" style="225" customWidth="1"/>
    <col min="15618" max="15618" width="15" style="225" customWidth="1"/>
    <col min="15619" max="15620" width="0" style="225" hidden="1" customWidth="1"/>
    <col min="15621" max="15621" width="11.5703125" style="225" customWidth="1"/>
    <col min="15622" max="15622" width="18.140625" style="225" customWidth="1"/>
    <col min="15623" max="15623" width="13.140625" style="225" customWidth="1"/>
    <col min="15624" max="15624" width="12.28515625" style="225" customWidth="1"/>
    <col min="15625" max="15862" width="9.140625" style="225"/>
    <col min="15863" max="15863" width="1.42578125" style="225" customWidth="1"/>
    <col min="15864" max="15864" width="59.5703125" style="225" customWidth="1"/>
    <col min="15865" max="15865" width="0" style="225" hidden="1" customWidth="1"/>
    <col min="15866" max="15867" width="3.85546875" style="225" customWidth="1"/>
    <col min="15868" max="15868" width="10.5703125" style="225" customWidth="1"/>
    <col min="15869" max="15869" width="3.85546875" style="225" customWidth="1"/>
    <col min="15870" max="15872" width="14.42578125" style="225" customWidth="1"/>
    <col min="15873" max="15873" width="4.140625" style="225" customWidth="1"/>
    <col min="15874" max="15874" width="15" style="225" customWidth="1"/>
    <col min="15875" max="15876" width="0" style="225" hidden="1" customWidth="1"/>
    <col min="15877" max="15877" width="11.5703125" style="225" customWidth="1"/>
    <col min="15878" max="15878" width="18.140625" style="225" customWidth="1"/>
    <col min="15879" max="15879" width="13.140625" style="225" customWidth="1"/>
    <col min="15880" max="15880" width="12.28515625" style="225" customWidth="1"/>
    <col min="15881" max="16118" width="9.140625" style="225"/>
    <col min="16119" max="16119" width="1.42578125" style="225" customWidth="1"/>
    <col min="16120" max="16120" width="59.5703125" style="225" customWidth="1"/>
    <col min="16121" max="16121" width="0" style="225" hidden="1" customWidth="1"/>
    <col min="16122" max="16123" width="3.85546875" style="225" customWidth="1"/>
    <col min="16124" max="16124" width="10.5703125" style="225" customWidth="1"/>
    <col min="16125" max="16125" width="3.85546875" style="225" customWidth="1"/>
    <col min="16126" max="16128" width="14.42578125" style="225" customWidth="1"/>
    <col min="16129" max="16129" width="4.140625" style="225" customWidth="1"/>
    <col min="16130" max="16130" width="15" style="225" customWidth="1"/>
    <col min="16131" max="16132" width="0" style="225" hidden="1" customWidth="1"/>
    <col min="16133" max="16133" width="11.5703125" style="225" customWidth="1"/>
    <col min="16134" max="16134" width="18.140625" style="225" customWidth="1"/>
    <col min="16135" max="16135" width="13.140625" style="225" customWidth="1"/>
    <col min="16136" max="16136" width="12.28515625" style="225" customWidth="1"/>
    <col min="16137" max="16384" width="9.140625" style="225"/>
  </cols>
  <sheetData>
    <row r="1" spans="1:15" s="1" customFormat="1" ht="12.75" x14ac:dyDescent="0.25">
      <c r="B1" s="2"/>
      <c r="C1" s="2"/>
      <c r="D1" s="2"/>
      <c r="E1" s="49"/>
      <c r="F1" s="465" t="s">
        <v>668</v>
      </c>
      <c r="G1" s="465"/>
      <c r="H1" s="465"/>
      <c r="I1" s="465"/>
      <c r="J1" s="465"/>
    </row>
    <row r="2" spans="1:15" s="1" customFormat="1" ht="37.5" customHeight="1" x14ac:dyDescent="0.25">
      <c r="B2" s="2"/>
      <c r="C2" s="2"/>
      <c r="D2" s="2"/>
      <c r="E2" s="49"/>
      <c r="F2" s="424" t="s">
        <v>306</v>
      </c>
      <c r="G2" s="424"/>
      <c r="H2" s="424"/>
      <c r="I2" s="424"/>
      <c r="J2" s="424"/>
      <c r="K2" s="424"/>
      <c r="L2" s="424"/>
    </row>
    <row r="3" spans="1:15" s="1" customFormat="1" ht="30" customHeight="1" x14ac:dyDescent="0.25">
      <c r="A3" s="466" t="s">
        <v>669</v>
      </c>
      <c r="B3" s="466"/>
      <c r="C3" s="466"/>
      <c r="D3" s="466"/>
      <c r="E3" s="466"/>
      <c r="F3" s="466"/>
      <c r="G3" s="466"/>
      <c r="H3" s="466"/>
      <c r="I3" s="466"/>
      <c r="J3" s="466"/>
      <c r="K3" s="466"/>
      <c r="L3" s="466"/>
    </row>
    <row r="4" spans="1:15" s="1" customFormat="1" ht="12.75" x14ac:dyDescent="0.25">
      <c r="A4" s="3"/>
      <c r="B4" s="3"/>
      <c r="C4" s="3"/>
      <c r="D4" s="3"/>
      <c r="E4" s="4"/>
      <c r="F4" s="4"/>
      <c r="G4" s="4"/>
      <c r="H4" s="3"/>
      <c r="I4" s="3"/>
      <c r="J4" s="4" t="s">
        <v>305</v>
      </c>
      <c r="K4" s="4"/>
      <c r="L4" s="243" t="s">
        <v>305</v>
      </c>
    </row>
    <row r="5" spans="1:15" s="6" customFormat="1" ht="23.25" customHeight="1" x14ac:dyDescent="0.25">
      <c r="A5" s="469" t="s">
        <v>1</v>
      </c>
      <c r="B5" s="469"/>
      <c r="C5" s="143"/>
      <c r="D5" s="143"/>
      <c r="E5" s="143"/>
      <c r="F5" s="5" t="s">
        <v>2</v>
      </c>
      <c r="G5" s="5" t="s">
        <v>3</v>
      </c>
      <c r="H5" s="5" t="s">
        <v>4</v>
      </c>
      <c r="I5" s="5" t="s">
        <v>5</v>
      </c>
      <c r="J5" s="143" t="s">
        <v>6</v>
      </c>
      <c r="K5" s="143" t="s">
        <v>7</v>
      </c>
      <c r="L5" s="143" t="s">
        <v>8</v>
      </c>
    </row>
    <row r="6" spans="1:15" s="6" customFormat="1" ht="15" customHeight="1" x14ac:dyDescent="0.25">
      <c r="A6" s="511" t="s">
        <v>301</v>
      </c>
      <c r="B6" s="511"/>
      <c r="C6" s="164"/>
      <c r="D6" s="164"/>
      <c r="E6" s="164">
        <v>851</v>
      </c>
      <c r="F6" s="43"/>
      <c r="G6" s="43"/>
      <c r="H6" s="43"/>
      <c r="I6" s="43"/>
      <c r="J6" s="44">
        <f>J7+J57+J70+J86+J95+J135+J157</f>
        <v>25011420</v>
      </c>
      <c r="K6" s="44">
        <f>K7+K57+K70+K86+K95+K135+K157</f>
        <v>20136138</v>
      </c>
      <c r="L6" s="44">
        <f>L7+L57+L70+L86+L95+L135+L157</f>
        <v>20952920</v>
      </c>
      <c r="O6" s="45"/>
    </row>
    <row r="7" spans="1:15" s="10" customFormat="1" ht="15.75" customHeight="1" x14ac:dyDescent="0.25">
      <c r="A7" s="470" t="s">
        <v>9</v>
      </c>
      <c r="B7" s="470"/>
      <c r="C7" s="145"/>
      <c r="D7" s="145"/>
      <c r="E7" s="142">
        <v>851</v>
      </c>
      <c r="F7" s="7" t="s">
        <v>10</v>
      </c>
      <c r="G7" s="7"/>
      <c r="H7" s="7"/>
      <c r="I7" s="7"/>
      <c r="J7" s="8">
        <f>J8+J31+J36</f>
        <v>12685700</v>
      </c>
      <c r="K7" s="8">
        <f t="shared" ref="K7:L7" si="0">K8+K31+K36</f>
        <v>12179184</v>
      </c>
      <c r="L7" s="8">
        <f t="shared" si="0"/>
        <v>12788900</v>
      </c>
    </row>
    <row r="8" spans="1:15" s="13" customFormat="1" ht="39.75" customHeight="1" x14ac:dyDescent="0.25">
      <c r="A8" s="468" t="s">
        <v>38</v>
      </c>
      <c r="B8" s="468"/>
      <c r="C8" s="155"/>
      <c r="D8" s="155"/>
      <c r="E8" s="142">
        <v>851</v>
      </c>
      <c r="F8" s="11" t="s">
        <v>10</v>
      </c>
      <c r="G8" s="11" t="s">
        <v>39</v>
      </c>
      <c r="H8" s="11"/>
      <c r="I8" s="11"/>
      <c r="J8" s="12">
        <f>J9+J21</f>
        <v>10238700</v>
      </c>
      <c r="K8" s="12">
        <f>K9+K21</f>
        <v>10482184</v>
      </c>
      <c r="L8" s="12">
        <f>L9+L21</f>
        <v>11075900</v>
      </c>
    </row>
    <row r="9" spans="1:15" s="1" customFormat="1" ht="39" customHeight="1" x14ac:dyDescent="0.25">
      <c r="A9" s="467" t="s">
        <v>13</v>
      </c>
      <c r="B9" s="467"/>
      <c r="C9" s="144"/>
      <c r="D9" s="144"/>
      <c r="E9" s="142">
        <v>851</v>
      </c>
      <c r="F9" s="14" t="s">
        <v>10</v>
      </c>
      <c r="G9" s="14" t="s">
        <v>39</v>
      </c>
      <c r="H9" s="14" t="s">
        <v>40</v>
      </c>
      <c r="I9" s="14"/>
      <c r="J9" s="15">
        <f>J10+J18</f>
        <v>10238700</v>
      </c>
      <c r="K9" s="15">
        <f>K10+K18</f>
        <v>10482184</v>
      </c>
      <c r="L9" s="15">
        <f>L10+L18</f>
        <v>11075900</v>
      </c>
    </row>
    <row r="10" spans="1:15" s="1" customFormat="1" ht="12.75" x14ac:dyDescent="0.25">
      <c r="A10" s="467" t="s">
        <v>15</v>
      </c>
      <c r="B10" s="467"/>
      <c r="C10" s="144"/>
      <c r="D10" s="144"/>
      <c r="E10" s="142">
        <v>851</v>
      </c>
      <c r="F10" s="14" t="s">
        <v>10</v>
      </c>
      <c r="G10" s="14" t="s">
        <v>39</v>
      </c>
      <c r="H10" s="14" t="s">
        <v>16</v>
      </c>
      <c r="I10" s="14"/>
      <c r="J10" s="15">
        <f>J11+J13+J15</f>
        <v>9520900</v>
      </c>
      <c r="K10" s="15">
        <f>K11+K13+K15</f>
        <v>9754575</v>
      </c>
      <c r="L10" s="15">
        <f>L11+L13+L15</f>
        <v>10306100</v>
      </c>
    </row>
    <row r="11" spans="1:15" s="1" customFormat="1" ht="30" customHeight="1" x14ac:dyDescent="0.25">
      <c r="A11" s="144"/>
      <c r="B11" s="144" t="s">
        <v>17</v>
      </c>
      <c r="C11" s="144"/>
      <c r="D11" s="144"/>
      <c r="E11" s="142">
        <v>851</v>
      </c>
      <c r="F11" s="14" t="s">
        <v>18</v>
      </c>
      <c r="G11" s="14" t="s">
        <v>39</v>
      </c>
      <c r="H11" s="14" t="s">
        <v>16</v>
      </c>
      <c r="I11" s="14" t="s">
        <v>19</v>
      </c>
      <c r="J11" s="15">
        <f>J12</f>
        <v>6346500</v>
      </c>
      <c r="K11" s="15">
        <f t="shared" ref="K11:L11" si="1">K12</f>
        <v>6433720</v>
      </c>
      <c r="L11" s="15">
        <f t="shared" si="1"/>
        <v>6806800</v>
      </c>
    </row>
    <row r="12" spans="1:15" s="1" customFormat="1" ht="15" customHeight="1" x14ac:dyDescent="0.25">
      <c r="A12" s="16"/>
      <c r="B12" s="150" t="s">
        <v>20</v>
      </c>
      <c r="C12" s="150"/>
      <c r="D12" s="150"/>
      <c r="E12" s="142">
        <v>851</v>
      </c>
      <c r="F12" s="14" t="s">
        <v>10</v>
      </c>
      <c r="G12" s="14" t="s">
        <v>39</v>
      </c>
      <c r="H12" s="14" t="s">
        <v>16</v>
      </c>
      <c r="I12" s="14" t="s">
        <v>21</v>
      </c>
      <c r="J12" s="15">
        <f>6346456+44</f>
        <v>6346500</v>
      </c>
      <c r="K12" s="15">
        <v>6433720</v>
      </c>
      <c r="L12" s="15">
        <v>6806800</v>
      </c>
    </row>
    <row r="13" spans="1:15" s="1" customFormat="1" ht="12.75" x14ac:dyDescent="0.25">
      <c r="A13" s="16"/>
      <c r="B13" s="150" t="s">
        <v>22</v>
      </c>
      <c r="C13" s="150"/>
      <c r="D13" s="150"/>
      <c r="E13" s="142">
        <v>851</v>
      </c>
      <c r="F13" s="14" t="s">
        <v>10</v>
      </c>
      <c r="G13" s="14" t="s">
        <v>39</v>
      </c>
      <c r="H13" s="14" t="s">
        <v>16</v>
      </c>
      <c r="I13" s="14" t="s">
        <v>23</v>
      </c>
      <c r="J13" s="15">
        <f>J14</f>
        <v>2929800</v>
      </c>
      <c r="K13" s="15">
        <f>K14</f>
        <v>3076255</v>
      </c>
      <c r="L13" s="15">
        <f>L14</f>
        <v>3254700</v>
      </c>
    </row>
    <row r="14" spans="1:15" s="1" customFormat="1" ht="12.75" x14ac:dyDescent="0.25">
      <c r="A14" s="16"/>
      <c r="B14" s="144" t="s">
        <v>24</v>
      </c>
      <c r="C14" s="144"/>
      <c r="D14" s="144"/>
      <c r="E14" s="142">
        <v>851</v>
      </c>
      <c r="F14" s="14" t="s">
        <v>10</v>
      </c>
      <c r="G14" s="14" t="s">
        <v>39</v>
      </c>
      <c r="H14" s="14" t="s">
        <v>16</v>
      </c>
      <c r="I14" s="14" t="s">
        <v>25</v>
      </c>
      <c r="J14" s="15">
        <f>2929767+33</f>
        <v>2929800</v>
      </c>
      <c r="K14" s="15">
        <v>3076255</v>
      </c>
      <c r="L14" s="15">
        <v>3254700</v>
      </c>
    </row>
    <row r="15" spans="1:15" s="1" customFormat="1" ht="12.75" x14ac:dyDescent="0.25">
      <c r="A15" s="16"/>
      <c r="B15" s="144" t="s">
        <v>26</v>
      </c>
      <c r="C15" s="144"/>
      <c r="D15" s="144"/>
      <c r="E15" s="142">
        <v>851</v>
      </c>
      <c r="F15" s="14" t="s">
        <v>10</v>
      </c>
      <c r="G15" s="14" t="s">
        <v>39</v>
      </c>
      <c r="H15" s="14" t="s">
        <v>16</v>
      </c>
      <c r="I15" s="14" t="s">
        <v>27</v>
      </c>
      <c r="J15" s="15">
        <f>J16+J17</f>
        <v>244600</v>
      </c>
      <c r="K15" s="15">
        <f>K16+K17</f>
        <v>244600</v>
      </c>
      <c r="L15" s="15">
        <f>L16+L17</f>
        <v>244600</v>
      </c>
    </row>
    <row r="16" spans="1:15" s="1" customFormat="1" ht="12.75" x14ac:dyDescent="0.25">
      <c r="A16" s="16"/>
      <c r="B16" s="144" t="s">
        <v>28</v>
      </c>
      <c r="C16" s="144"/>
      <c r="D16" s="144"/>
      <c r="E16" s="142">
        <v>851</v>
      </c>
      <c r="F16" s="14" t="s">
        <v>10</v>
      </c>
      <c r="G16" s="14" t="s">
        <v>39</v>
      </c>
      <c r="H16" s="14" t="s">
        <v>16</v>
      </c>
      <c r="I16" s="14" t="s">
        <v>29</v>
      </c>
      <c r="J16" s="15">
        <v>150000</v>
      </c>
      <c r="K16" s="15">
        <v>150000</v>
      </c>
      <c r="L16" s="15">
        <v>150000</v>
      </c>
    </row>
    <row r="17" spans="1:12" s="1" customFormat="1" ht="12.75" x14ac:dyDescent="0.25">
      <c r="A17" s="16"/>
      <c r="B17" s="144" t="s">
        <v>30</v>
      </c>
      <c r="C17" s="144"/>
      <c r="D17" s="144"/>
      <c r="E17" s="142">
        <v>851</v>
      </c>
      <c r="F17" s="14" t="s">
        <v>10</v>
      </c>
      <c r="G17" s="14" t="s">
        <v>39</v>
      </c>
      <c r="H17" s="14" t="s">
        <v>16</v>
      </c>
      <c r="I17" s="14" t="s">
        <v>31</v>
      </c>
      <c r="J17" s="15">
        <v>94600</v>
      </c>
      <c r="K17" s="15">
        <v>94600</v>
      </c>
      <c r="L17" s="15">
        <v>94600</v>
      </c>
    </row>
    <row r="18" spans="1:12" s="1" customFormat="1" ht="25.5" customHeight="1" x14ac:dyDescent="0.25">
      <c r="A18" s="467" t="s">
        <v>41</v>
      </c>
      <c r="B18" s="467"/>
      <c r="C18" s="144"/>
      <c r="D18" s="144"/>
      <c r="E18" s="142">
        <v>851</v>
      </c>
      <c r="F18" s="14" t="s">
        <v>10</v>
      </c>
      <c r="G18" s="14" t="s">
        <v>39</v>
      </c>
      <c r="H18" s="14" t="s">
        <v>42</v>
      </c>
      <c r="I18" s="14"/>
      <c r="J18" s="15">
        <f t="shared" ref="J18:L19" si="2">J19</f>
        <v>717800</v>
      </c>
      <c r="K18" s="15">
        <f t="shared" si="2"/>
        <v>727609</v>
      </c>
      <c r="L18" s="15">
        <f t="shared" si="2"/>
        <v>769800</v>
      </c>
    </row>
    <row r="19" spans="1:12" s="1" customFormat="1" ht="25.5" customHeight="1" x14ac:dyDescent="0.25">
      <c r="A19" s="144"/>
      <c r="B19" s="144" t="s">
        <v>17</v>
      </c>
      <c r="C19" s="144"/>
      <c r="D19" s="144"/>
      <c r="E19" s="142">
        <v>851</v>
      </c>
      <c r="F19" s="14" t="s">
        <v>18</v>
      </c>
      <c r="G19" s="14" t="s">
        <v>39</v>
      </c>
      <c r="H19" s="14" t="s">
        <v>42</v>
      </c>
      <c r="I19" s="14" t="s">
        <v>19</v>
      </c>
      <c r="J19" s="15">
        <f t="shared" si="2"/>
        <v>717800</v>
      </c>
      <c r="K19" s="15">
        <f t="shared" si="2"/>
        <v>727609</v>
      </c>
      <c r="L19" s="15">
        <f t="shared" si="2"/>
        <v>769800</v>
      </c>
    </row>
    <row r="20" spans="1:12" s="1" customFormat="1" ht="12.75" x14ac:dyDescent="0.25">
      <c r="A20" s="16"/>
      <c r="B20" s="150" t="s">
        <v>20</v>
      </c>
      <c r="C20" s="150"/>
      <c r="D20" s="150"/>
      <c r="E20" s="142">
        <v>851</v>
      </c>
      <c r="F20" s="14" t="s">
        <v>10</v>
      </c>
      <c r="G20" s="14" t="s">
        <v>39</v>
      </c>
      <c r="H20" s="14" t="s">
        <v>42</v>
      </c>
      <c r="I20" s="14" t="s">
        <v>21</v>
      </c>
      <c r="J20" s="15">
        <f>717741+59</f>
        <v>717800</v>
      </c>
      <c r="K20" s="15">
        <v>727609</v>
      </c>
      <c r="L20" s="15">
        <v>769800</v>
      </c>
    </row>
    <row r="21" spans="1:12" s="1" customFormat="1" ht="39.75" hidden="1" customHeight="1" x14ac:dyDescent="0.25">
      <c r="A21" s="467" t="s">
        <v>32</v>
      </c>
      <c r="B21" s="467"/>
      <c r="C21" s="144"/>
      <c r="D21" s="144"/>
      <c r="E21" s="142">
        <v>851</v>
      </c>
      <c r="F21" s="14" t="s">
        <v>10</v>
      </c>
      <c r="G21" s="14" t="s">
        <v>39</v>
      </c>
      <c r="H21" s="14" t="s">
        <v>33</v>
      </c>
      <c r="I21" s="14"/>
      <c r="J21" s="15">
        <f>J22</f>
        <v>0</v>
      </c>
      <c r="K21" s="15"/>
      <c r="L21" s="15"/>
    </row>
    <row r="22" spans="1:12" s="1" customFormat="1" ht="51.75" hidden="1" customHeight="1" x14ac:dyDescent="0.25">
      <c r="A22" s="443" t="s">
        <v>34</v>
      </c>
      <c r="B22" s="444"/>
      <c r="C22" s="148"/>
      <c r="D22" s="148"/>
      <c r="E22" s="142">
        <v>851</v>
      </c>
      <c r="F22" s="14" t="s">
        <v>10</v>
      </c>
      <c r="G22" s="14" t="s">
        <v>39</v>
      </c>
      <c r="H22" s="14" t="s">
        <v>35</v>
      </c>
      <c r="I22" s="14"/>
      <c r="J22" s="15"/>
      <c r="K22" s="15"/>
      <c r="L22" s="15"/>
    </row>
    <row r="23" spans="1:12" s="1" customFormat="1" ht="41.25" hidden="1" customHeight="1" x14ac:dyDescent="0.25">
      <c r="A23" s="467" t="s">
        <v>43</v>
      </c>
      <c r="B23" s="467"/>
      <c r="C23" s="144"/>
      <c r="D23" s="144"/>
      <c r="E23" s="142">
        <v>851</v>
      </c>
      <c r="F23" s="14" t="s">
        <v>10</v>
      </c>
      <c r="G23" s="14" t="s">
        <v>39</v>
      </c>
      <c r="H23" s="14" t="s">
        <v>37</v>
      </c>
      <c r="I23" s="14"/>
      <c r="J23" s="15">
        <f>J24+J26</f>
        <v>0</v>
      </c>
      <c r="K23" s="15">
        <f>K24+K26</f>
        <v>0</v>
      </c>
      <c r="L23" s="15">
        <f>L24+L26</f>
        <v>0</v>
      </c>
    </row>
    <row r="24" spans="1:12" s="1" customFormat="1" ht="25.5" hidden="1" x14ac:dyDescent="0.25">
      <c r="A24" s="144"/>
      <c r="B24" s="144" t="s">
        <v>17</v>
      </c>
      <c r="C24" s="144"/>
      <c r="D24" s="144"/>
      <c r="E24" s="142">
        <v>851</v>
      </c>
      <c r="F24" s="14" t="s">
        <v>18</v>
      </c>
      <c r="G24" s="14" t="s">
        <v>39</v>
      </c>
      <c r="H24" s="14" t="s">
        <v>37</v>
      </c>
      <c r="I24" s="14" t="s">
        <v>19</v>
      </c>
      <c r="J24" s="15">
        <f>J25</f>
        <v>0</v>
      </c>
      <c r="K24" s="15">
        <f>K25</f>
        <v>0</v>
      </c>
      <c r="L24" s="15">
        <f>L25</f>
        <v>0</v>
      </c>
    </row>
    <row r="25" spans="1:12" s="1" customFormat="1" ht="12.75" hidden="1" x14ac:dyDescent="0.25">
      <c r="A25" s="16"/>
      <c r="B25" s="150" t="s">
        <v>20</v>
      </c>
      <c r="C25" s="150"/>
      <c r="D25" s="150"/>
      <c r="E25" s="142">
        <v>851</v>
      </c>
      <c r="F25" s="14" t="s">
        <v>10</v>
      </c>
      <c r="G25" s="14" t="s">
        <v>39</v>
      </c>
      <c r="H25" s="14" t="s">
        <v>37</v>
      </c>
      <c r="I25" s="14" t="s">
        <v>21</v>
      </c>
      <c r="J25" s="15"/>
      <c r="K25" s="15"/>
      <c r="L25" s="15"/>
    </row>
    <row r="26" spans="1:12" s="1" customFormat="1" ht="12.75" hidden="1" x14ac:dyDescent="0.25">
      <c r="A26" s="16"/>
      <c r="B26" s="150" t="s">
        <v>22</v>
      </c>
      <c r="C26" s="150"/>
      <c r="D26" s="150"/>
      <c r="E26" s="142">
        <v>851</v>
      </c>
      <c r="F26" s="14" t="s">
        <v>10</v>
      </c>
      <c r="G26" s="14" t="s">
        <v>39</v>
      </c>
      <c r="H26" s="14" t="s">
        <v>37</v>
      </c>
      <c r="I26" s="14" t="s">
        <v>23</v>
      </c>
      <c r="J26" s="15">
        <f>J27</f>
        <v>0</v>
      </c>
      <c r="K26" s="15">
        <f>K27</f>
        <v>0</v>
      </c>
      <c r="L26" s="15">
        <f>L27</f>
        <v>0</v>
      </c>
    </row>
    <row r="27" spans="1:12" s="1" customFormat="1" ht="12.75" hidden="1" x14ac:dyDescent="0.25">
      <c r="A27" s="16"/>
      <c r="B27" s="144" t="s">
        <v>24</v>
      </c>
      <c r="C27" s="144"/>
      <c r="D27" s="144"/>
      <c r="E27" s="142">
        <v>851</v>
      </c>
      <c r="F27" s="14" t="s">
        <v>10</v>
      </c>
      <c r="G27" s="14" t="s">
        <v>39</v>
      </c>
      <c r="H27" s="14" t="s">
        <v>37</v>
      </c>
      <c r="I27" s="14" t="s">
        <v>25</v>
      </c>
      <c r="J27" s="15"/>
      <c r="K27" s="15"/>
      <c r="L27" s="15"/>
    </row>
    <row r="28" spans="1:12" s="1" customFormat="1" ht="39.75" hidden="1" customHeight="1" x14ac:dyDescent="0.25">
      <c r="A28" s="467" t="s">
        <v>44</v>
      </c>
      <c r="B28" s="467"/>
      <c r="C28" s="144"/>
      <c r="D28" s="144"/>
      <c r="E28" s="142">
        <v>851</v>
      </c>
      <c r="F28" s="14" t="s">
        <v>10</v>
      </c>
      <c r="G28" s="14" t="s">
        <v>39</v>
      </c>
      <c r="H28" s="14" t="s">
        <v>45</v>
      </c>
      <c r="I28" s="14"/>
      <c r="J28" s="15">
        <f t="shared" ref="J28:L29" si="3">J29</f>
        <v>0</v>
      </c>
      <c r="K28" s="15">
        <f t="shared" si="3"/>
        <v>0</v>
      </c>
      <c r="L28" s="15">
        <f t="shared" si="3"/>
        <v>0</v>
      </c>
    </row>
    <row r="29" spans="1:12" s="1" customFormat="1" ht="12.75" hidden="1" x14ac:dyDescent="0.25">
      <c r="A29" s="16"/>
      <c r="B29" s="150" t="s">
        <v>22</v>
      </c>
      <c r="C29" s="150"/>
      <c r="D29" s="150"/>
      <c r="E29" s="142">
        <v>851</v>
      </c>
      <c r="F29" s="14" t="s">
        <v>10</v>
      </c>
      <c r="G29" s="14" t="s">
        <v>39</v>
      </c>
      <c r="H29" s="14" t="s">
        <v>45</v>
      </c>
      <c r="I29" s="14" t="s">
        <v>23</v>
      </c>
      <c r="J29" s="15">
        <f t="shared" si="3"/>
        <v>0</v>
      </c>
      <c r="K29" s="15">
        <f t="shared" si="3"/>
        <v>0</v>
      </c>
      <c r="L29" s="15">
        <f t="shared" si="3"/>
        <v>0</v>
      </c>
    </row>
    <row r="30" spans="1:12" s="1" customFormat="1" ht="12.75" hidden="1" x14ac:dyDescent="0.25">
      <c r="A30" s="16"/>
      <c r="B30" s="144" t="s">
        <v>24</v>
      </c>
      <c r="C30" s="144"/>
      <c r="D30" s="144"/>
      <c r="E30" s="142">
        <v>851</v>
      </c>
      <c r="F30" s="14" t="s">
        <v>10</v>
      </c>
      <c r="G30" s="14" t="s">
        <v>39</v>
      </c>
      <c r="H30" s="14" t="s">
        <v>45</v>
      </c>
      <c r="I30" s="14" t="s">
        <v>25</v>
      </c>
      <c r="J30" s="15"/>
      <c r="K30" s="15"/>
      <c r="L30" s="15"/>
    </row>
    <row r="31" spans="1:12" s="13" customFormat="1" ht="12.75" x14ac:dyDescent="0.25">
      <c r="A31" s="468" t="s">
        <v>50</v>
      </c>
      <c r="B31" s="468"/>
      <c r="C31" s="155"/>
      <c r="D31" s="155"/>
      <c r="E31" s="142">
        <v>851</v>
      </c>
      <c r="F31" s="11" t="s">
        <v>10</v>
      </c>
      <c r="G31" s="11" t="s">
        <v>51</v>
      </c>
      <c r="H31" s="11"/>
      <c r="I31" s="11"/>
      <c r="J31" s="12">
        <f t="shared" ref="J31:L34" si="4">J32</f>
        <v>100000</v>
      </c>
      <c r="K31" s="12">
        <f t="shared" si="4"/>
        <v>100000</v>
      </c>
      <c r="L31" s="12">
        <f t="shared" si="4"/>
        <v>100000</v>
      </c>
    </row>
    <row r="32" spans="1:12" s="1" customFormat="1" ht="12.75" x14ac:dyDescent="0.25">
      <c r="A32" s="467" t="s">
        <v>50</v>
      </c>
      <c r="B32" s="467"/>
      <c r="C32" s="144"/>
      <c r="D32" s="144"/>
      <c r="E32" s="142">
        <v>851</v>
      </c>
      <c r="F32" s="14" t="s">
        <v>10</v>
      </c>
      <c r="G32" s="14" t="s">
        <v>51</v>
      </c>
      <c r="H32" s="14" t="s">
        <v>52</v>
      </c>
      <c r="I32" s="14"/>
      <c r="J32" s="15">
        <f t="shared" si="4"/>
        <v>100000</v>
      </c>
      <c r="K32" s="15">
        <f t="shared" si="4"/>
        <v>100000</v>
      </c>
      <c r="L32" s="15">
        <f t="shared" si="4"/>
        <v>100000</v>
      </c>
    </row>
    <row r="33" spans="1:12" s="1" customFormat="1" ht="12.75" x14ac:dyDescent="0.25">
      <c r="A33" s="467" t="s">
        <v>53</v>
      </c>
      <c r="B33" s="467"/>
      <c r="C33" s="144"/>
      <c r="D33" s="144"/>
      <c r="E33" s="142">
        <v>851</v>
      </c>
      <c r="F33" s="14" t="s">
        <v>10</v>
      </c>
      <c r="G33" s="14" t="s">
        <v>51</v>
      </c>
      <c r="H33" s="14" t="s">
        <v>54</v>
      </c>
      <c r="I33" s="14"/>
      <c r="J33" s="15">
        <f t="shared" si="4"/>
        <v>100000</v>
      </c>
      <c r="K33" s="15">
        <f t="shared" si="4"/>
        <v>100000</v>
      </c>
      <c r="L33" s="15">
        <f t="shared" si="4"/>
        <v>100000</v>
      </c>
    </row>
    <row r="34" spans="1:12" s="1" customFormat="1" ht="12.75" x14ac:dyDescent="0.25">
      <c r="A34" s="16"/>
      <c r="B34" s="144" t="s">
        <v>26</v>
      </c>
      <c r="C34" s="144"/>
      <c r="D34" s="144"/>
      <c r="E34" s="142">
        <v>851</v>
      </c>
      <c r="F34" s="14" t="s">
        <v>10</v>
      </c>
      <c r="G34" s="14" t="s">
        <v>51</v>
      </c>
      <c r="H34" s="14" t="s">
        <v>54</v>
      </c>
      <c r="I34" s="14" t="s">
        <v>27</v>
      </c>
      <c r="J34" s="15">
        <f t="shared" si="4"/>
        <v>100000</v>
      </c>
      <c r="K34" s="15">
        <f t="shared" si="4"/>
        <v>100000</v>
      </c>
      <c r="L34" s="15">
        <f t="shared" si="4"/>
        <v>100000</v>
      </c>
    </row>
    <row r="35" spans="1:12" s="1" customFormat="1" ht="12.75" x14ac:dyDescent="0.25">
      <c r="A35" s="16"/>
      <c r="B35" s="150" t="s">
        <v>55</v>
      </c>
      <c r="C35" s="150"/>
      <c r="D35" s="150"/>
      <c r="E35" s="142">
        <v>851</v>
      </c>
      <c r="F35" s="14" t="s">
        <v>10</v>
      </c>
      <c r="G35" s="14" t="s">
        <v>51</v>
      </c>
      <c r="H35" s="14" t="s">
        <v>54</v>
      </c>
      <c r="I35" s="14" t="s">
        <v>56</v>
      </c>
      <c r="J35" s="15">
        <v>100000</v>
      </c>
      <c r="K35" s="15">
        <v>100000</v>
      </c>
      <c r="L35" s="15">
        <v>100000</v>
      </c>
    </row>
    <row r="36" spans="1:12" s="13" customFormat="1" ht="12.75" x14ac:dyDescent="0.25">
      <c r="A36" s="468" t="s">
        <v>57</v>
      </c>
      <c r="B36" s="468"/>
      <c r="C36" s="155"/>
      <c r="D36" s="155"/>
      <c r="E36" s="142">
        <v>851</v>
      </c>
      <c r="F36" s="11" t="s">
        <v>10</v>
      </c>
      <c r="G36" s="11" t="s">
        <v>58</v>
      </c>
      <c r="H36" s="11"/>
      <c r="I36" s="11"/>
      <c r="J36" s="12">
        <f>J37+J44+J51+J54</f>
        <v>2347000</v>
      </c>
      <c r="K36" s="12">
        <f t="shared" ref="K36:L36" si="5">K37+K44+K51+K54</f>
        <v>1597000</v>
      </c>
      <c r="L36" s="12">
        <f t="shared" si="5"/>
        <v>1613000</v>
      </c>
    </row>
    <row r="37" spans="1:12" s="1" customFormat="1" ht="30" customHeight="1" x14ac:dyDescent="0.25">
      <c r="A37" s="467" t="s">
        <v>59</v>
      </c>
      <c r="B37" s="467"/>
      <c r="C37" s="144"/>
      <c r="D37" s="144"/>
      <c r="E37" s="142">
        <v>851</v>
      </c>
      <c r="F37" s="14" t="s">
        <v>10</v>
      </c>
      <c r="G37" s="14" t="s">
        <v>58</v>
      </c>
      <c r="H37" s="14" t="s">
        <v>60</v>
      </c>
      <c r="I37" s="14"/>
      <c r="J37" s="15">
        <f>J38+J41</f>
        <v>325000</v>
      </c>
      <c r="K37" s="15">
        <f>K38+K41</f>
        <v>275000</v>
      </c>
      <c r="L37" s="15">
        <f>L38+L41</f>
        <v>291000</v>
      </c>
    </row>
    <row r="38" spans="1:12" s="1" customFormat="1" ht="12.75" x14ac:dyDescent="0.25">
      <c r="A38" s="443" t="s">
        <v>61</v>
      </c>
      <c r="B38" s="444"/>
      <c r="C38" s="148"/>
      <c r="D38" s="148"/>
      <c r="E38" s="142">
        <v>851</v>
      </c>
      <c r="F38" s="14" t="s">
        <v>10</v>
      </c>
      <c r="G38" s="14" t="s">
        <v>58</v>
      </c>
      <c r="H38" s="14" t="s">
        <v>62</v>
      </c>
      <c r="I38" s="14"/>
      <c r="J38" s="15">
        <f>J39</f>
        <v>75000</v>
      </c>
      <c r="K38" s="15">
        <f>K39</f>
        <v>75000</v>
      </c>
      <c r="L38" s="15">
        <f>L39</f>
        <v>79400</v>
      </c>
    </row>
    <row r="39" spans="1:12" s="1" customFormat="1" ht="12.75" x14ac:dyDescent="0.25">
      <c r="A39" s="16"/>
      <c r="B39" s="150" t="s">
        <v>22</v>
      </c>
      <c r="C39" s="150"/>
      <c r="D39" s="150"/>
      <c r="E39" s="142">
        <v>851</v>
      </c>
      <c r="F39" s="14" t="s">
        <v>10</v>
      </c>
      <c r="G39" s="14" t="s">
        <v>58</v>
      </c>
      <c r="H39" s="14" t="s">
        <v>62</v>
      </c>
      <c r="I39" s="14" t="s">
        <v>23</v>
      </c>
      <c r="J39" s="15">
        <f t="shared" ref="J39:L42" si="6">J40</f>
        <v>75000</v>
      </c>
      <c r="K39" s="15">
        <f t="shared" si="6"/>
        <v>75000</v>
      </c>
      <c r="L39" s="15">
        <f t="shared" si="6"/>
        <v>79400</v>
      </c>
    </row>
    <row r="40" spans="1:12" s="1" customFormat="1" ht="12.75" x14ac:dyDescent="0.25">
      <c r="A40" s="16"/>
      <c r="B40" s="144" t="s">
        <v>24</v>
      </c>
      <c r="C40" s="144"/>
      <c r="D40" s="144"/>
      <c r="E40" s="142">
        <v>851</v>
      </c>
      <c r="F40" s="14" t="s">
        <v>10</v>
      </c>
      <c r="G40" s="14" t="s">
        <v>58</v>
      </c>
      <c r="H40" s="14" t="s">
        <v>62</v>
      </c>
      <c r="I40" s="14" t="s">
        <v>25</v>
      </c>
      <c r="J40" s="15">
        <v>75000</v>
      </c>
      <c r="K40" s="15">
        <v>75000</v>
      </c>
      <c r="L40" s="15">
        <v>79400</v>
      </c>
    </row>
    <row r="41" spans="1:12" s="1" customFormat="1" ht="30.75" customHeight="1" x14ac:dyDescent="0.25">
      <c r="A41" s="467" t="s">
        <v>300</v>
      </c>
      <c r="B41" s="467"/>
      <c r="C41" s="144"/>
      <c r="D41" s="144"/>
      <c r="E41" s="142">
        <v>851</v>
      </c>
      <c r="F41" s="14" t="s">
        <v>18</v>
      </c>
      <c r="G41" s="14" t="s">
        <v>58</v>
      </c>
      <c r="H41" s="14" t="s">
        <v>63</v>
      </c>
      <c r="I41" s="14"/>
      <c r="J41" s="15">
        <f t="shared" si="6"/>
        <v>250000</v>
      </c>
      <c r="K41" s="15">
        <f t="shared" si="6"/>
        <v>200000</v>
      </c>
      <c r="L41" s="15">
        <f t="shared" si="6"/>
        <v>211600</v>
      </c>
    </row>
    <row r="42" spans="1:12" s="1" customFormat="1" ht="12.75" x14ac:dyDescent="0.25">
      <c r="A42" s="16"/>
      <c r="B42" s="150" t="s">
        <v>22</v>
      </c>
      <c r="C42" s="150"/>
      <c r="D42" s="150"/>
      <c r="E42" s="142">
        <v>851</v>
      </c>
      <c r="F42" s="14" t="s">
        <v>10</v>
      </c>
      <c r="G42" s="14" t="s">
        <v>58</v>
      </c>
      <c r="H42" s="14" t="s">
        <v>63</v>
      </c>
      <c r="I42" s="14" t="s">
        <v>23</v>
      </c>
      <c r="J42" s="15">
        <f t="shared" si="6"/>
        <v>250000</v>
      </c>
      <c r="K42" s="15">
        <f t="shared" si="6"/>
        <v>200000</v>
      </c>
      <c r="L42" s="15">
        <f t="shared" si="6"/>
        <v>211600</v>
      </c>
    </row>
    <row r="43" spans="1:12" s="1" customFormat="1" ht="12.75" x14ac:dyDescent="0.25">
      <c r="A43" s="16"/>
      <c r="B43" s="144" t="s">
        <v>24</v>
      </c>
      <c r="C43" s="144"/>
      <c r="D43" s="144"/>
      <c r="E43" s="142">
        <v>851</v>
      </c>
      <c r="F43" s="14" t="s">
        <v>10</v>
      </c>
      <c r="G43" s="14" t="s">
        <v>58</v>
      </c>
      <c r="H43" s="14" t="s">
        <v>63</v>
      </c>
      <c r="I43" s="14" t="s">
        <v>25</v>
      </c>
      <c r="J43" s="15">
        <v>250000</v>
      </c>
      <c r="K43" s="15">
        <v>200000</v>
      </c>
      <c r="L43" s="15">
        <v>211600</v>
      </c>
    </row>
    <row r="44" spans="1:12" s="18" customFormat="1" ht="12.75" x14ac:dyDescent="0.25">
      <c r="A44" s="467" t="s">
        <v>64</v>
      </c>
      <c r="B44" s="467"/>
      <c r="C44" s="144"/>
      <c r="D44" s="144"/>
      <c r="E44" s="142">
        <v>851</v>
      </c>
      <c r="F44" s="14" t="s">
        <v>10</v>
      </c>
      <c r="G44" s="14" t="s">
        <v>58</v>
      </c>
      <c r="H44" s="14" t="s">
        <v>65</v>
      </c>
      <c r="I44" s="5"/>
      <c r="J44" s="15">
        <f>J45</f>
        <v>287200</v>
      </c>
      <c r="K44" s="15">
        <f>K45</f>
        <v>287200</v>
      </c>
      <c r="L44" s="15">
        <f>L45</f>
        <v>287200</v>
      </c>
    </row>
    <row r="45" spans="1:12" s="1" customFormat="1" ht="53.25" customHeight="1" x14ac:dyDescent="0.25">
      <c r="A45" s="467" t="s">
        <v>66</v>
      </c>
      <c r="B45" s="467"/>
      <c r="C45" s="144"/>
      <c r="D45" s="144"/>
      <c r="E45" s="142">
        <v>851</v>
      </c>
      <c r="F45" s="19" t="s">
        <v>10</v>
      </c>
      <c r="G45" s="19" t="s">
        <v>58</v>
      </c>
      <c r="H45" s="19" t="s">
        <v>67</v>
      </c>
      <c r="I45" s="20"/>
      <c r="J45" s="15">
        <f>J46</f>
        <v>287200</v>
      </c>
      <c r="K45" s="15">
        <f t="shared" ref="K45:L45" si="7">K46</f>
        <v>287200</v>
      </c>
      <c r="L45" s="15">
        <f t="shared" si="7"/>
        <v>287200</v>
      </c>
    </row>
    <row r="46" spans="1:12" s="1" customFormat="1" ht="51.75" customHeight="1" x14ac:dyDescent="0.25">
      <c r="A46" s="467" t="s">
        <v>294</v>
      </c>
      <c r="B46" s="467"/>
      <c r="C46" s="144"/>
      <c r="D46" s="144"/>
      <c r="E46" s="142">
        <v>851</v>
      </c>
      <c r="F46" s="19" t="s">
        <v>10</v>
      </c>
      <c r="G46" s="19" t="s">
        <v>58</v>
      </c>
      <c r="H46" s="19" t="s">
        <v>68</v>
      </c>
      <c r="I46" s="19"/>
      <c r="J46" s="15">
        <f>J47+J49</f>
        <v>287200</v>
      </c>
      <c r="K46" s="15">
        <f>K47+K49</f>
        <v>287200</v>
      </c>
      <c r="L46" s="15">
        <f>L47+L49</f>
        <v>287200</v>
      </c>
    </row>
    <row r="47" spans="1:12" s="1" customFormat="1" ht="29.25" customHeight="1" x14ac:dyDescent="0.25">
      <c r="A47" s="144"/>
      <c r="B47" s="144" t="s">
        <v>17</v>
      </c>
      <c r="C47" s="144"/>
      <c r="D47" s="144"/>
      <c r="E47" s="142">
        <v>851</v>
      </c>
      <c r="F47" s="14" t="s">
        <v>18</v>
      </c>
      <c r="G47" s="14" t="s">
        <v>58</v>
      </c>
      <c r="H47" s="19" t="s">
        <v>68</v>
      </c>
      <c r="I47" s="14" t="s">
        <v>19</v>
      </c>
      <c r="J47" s="15">
        <f>J48</f>
        <v>168000</v>
      </c>
      <c r="K47" s="15">
        <f>K48</f>
        <v>168036</v>
      </c>
      <c r="L47" s="15">
        <f>L48</f>
        <v>168036</v>
      </c>
    </row>
    <row r="48" spans="1:12" s="1" customFormat="1" ht="12.75" x14ac:dyDescent="0.25">
      <c r="A48" s="16"/>
      <c r="B48" s="150" t="s">
        <v>20</v>
      </c>
      <c r="C48" s="150"/>
      <c r="D48" s="150"/>
      <c r="E48" s="142">
        <v>851</v>
      </c>
      <c r="F48" s="14" t="s">
        <v>10</v>
      </c>
      <c r="G48" s="14" t="s">
        <v>58</v>
      </c>
      <c r="H48" s="19" t="s">
        <v>68</v>
      </c>
      <c r="I48" s="14" t="s">
        <v>21</v>
      </c>
      <c r="J48" s="15">
        <v>168000</v>
      </c>
      <c r="K48" s="15">
        <v>168036</v>
      </c>
      <c r="L48" s="15">
        <v>168036</v>
      </c>
    </row>
    <row r="49" spans="1:12" s="1" customFormat="1" ht="12.75" x14ac:dyDescent="0.25">
      <c r="A49" s="16"/>
      <c r="B49" s="150" t="s">
        <v>22</v>
      </c>
      <c r="C49" s="150"/>
      <c r="D49" s="150"/>
      <c r="E49" s="142">
        <v>851</v>
      </c>
      <c r="F49" s="14" t="s">
        <v>10</v>
      </c>
      <c r="G49" s="14" t="s">
        <v>58</v>
      </c>
      <c r="H49" s="19" t="s">
        <v>68</v>
      </c>
      <c r="I49" s="14" t="s">
        <v>23</v>
      </c>
      <c r="J49" s="15">
        <f>J50</f>
        <v>119200</v>
      </c>
      <c r="K49" s="15">
        <f>K50</f>
        <v>119164</v>
      </c>
      <c r="L49" s="15">
        <f>L50</f>
        <v>119164</v>
      </c>
    </row>
    <row r="50" spans="1:12" s="1" customFormat="1" ht="12.75" x14ac:dyDescent="0.25">
      <c r="A50" s="16"/>
      <c r="B50" s="144" t="s">
        <v>24</v>
      </c>
      <c r="C50" s="144"/>
      <c r="D50" s="144"/>
      <c r="E50" s="142">
        <v>851</v>
      </c>
      <c r="F50" s="14" t="s">
        <v>10</v>
      </c>
      <c r="G50" s="14" t="s">
        <v>58</v>
      </c>
      <c r="H50" s="19" t="s">
        <v>68</v>
      </c>
      <c r="I50" s="14" t="s">
        <v>25</v>
      </c>
      <c r="J50" s="15">
        <v>119200</v>
      </c>
      <c r="K50" s="15">
        <v>119164</v>
      </c>
      <c r="L50" s="15">
        <v>119164</v>
      </c>
    </row>
    <row r="51" spans="1:12" s="1" customFormat="1" ht="29.25" customHeight="1" x14ac:dyDescent="0.25">
      <c r="A51" s="467" t="s">
        <v>74</v>
      </c>
      <c r="B51" s="467"/>
      <c r="C51" s="144"/>
      <c r="D51" s="144"/>
      <c r="E51" s="142">
        <v>851</v>
      </c>
      <c r="F51" s="14" t="s">
        <v>10</v>
      </c>
      <c r="G51" s="14" t="s">
        <v>58</v>
      </c>
      <c r="H51" s="142" t="s">
        <v>75</v>
      </c>
      <c r="I51" s="14"/>
      <c r="J51" s="15">
        <f t="shared" ref="J51:L52" si="8">J52</f>
        <v>1200000</v>
      </c>
      <c r="K51" s="15">
        <f t="shared" si="8"/>
        <v>500000</v>
      </c>
      <c r="L51" s="15">
        <f t="shared" si="8"/>
        <v>500000</v>
      </c>
    </row>
    <row r="52" spans="1:12" s="1" customFormat="1" ht="12.75" x14ac:dyDescent="0.25">
      <c r="A52" s="16"/>
      <c r="B52" s="150" t="s">
        <v>22</v>
      </c>
      <c r="C52" s="150"/>
      <c r="D52" s="150"/>
      <c r="E52" s="142">
        <v>851</v>
      </c>
      <c r="F52" s="14" t="s">
        <v>10</v>
      </c>
      <c r="G52" s="19" t="s">
        <v>58</v>
      </c>
      <c r="H52" s="142" t="s">
        <v>75</v>
      </c>
      <c r="I52" s="14" t="s">
        <v>23</v>
      </c>
      <c r="J52" s="15">
        <f t="shared" si="8"/>
        <v>1200000</v>
      </c>
      <c r="K52" s="15">
        <f t="shared" si="8"/>
        <v>500000</v>
      </c>
      <c r="L52" s="15">
        <f t="shared" si="8"/>
        <v>500000</v>
      </c>
    </row>
    <row r="53" spans="1:12" s="1" customFormat="1" ht="12.75" x14ac:dyDescent="0.25">
      <c r="A53" s="16"/>
      <c r="B53" s="144" t="s">
        <v>24</v>
      </c>
      <c r="C53" s="144"/>
      <c r="D53" s="144"/>
      <c r="E53" s="142">
        <v>851</v>
      </c>
      <c r="F53" s="14" t="s">
        <v>10</v>
      </c>
      <c r="G53" s="19" t="s">
        <v>58</v>
      </c>
      <c r="H53" s="142" t="s">
        <v>75</v>
      </c>
      <c r="I53" s="14" t="s">
        <v>25</v>
      </c>
      <c r="J53" s="15">
        <f>1100000+100000</f>
        <v>1200000</v>
      </c>
      <c r="K53" s="15">
        <v>500000</v>
      </c>
      <c r="L53" s="15">
        <v>500000</v>
      </c>
    </row>
    <row r="54" spans="1:12" s="1" customFormat="1" ht="26.25" customHeight="1" x14ac:dyDescent="0.25">
      <c r="A54" s="467" t="s">
        <v>76</v>
      </c>
      <c r="B54" s="467"/>
      <c r="C54" s="144"/>
      <c r="D54" s="144"/>
      <c r="E54" s="142">
        <v>851</v>
      </c>
      <c r="F54" s="14" t="s">
        <v>10</v>
      </c>
      <c r="G54" s="19" t="s">
        <v>58</v>
      </c>
      <c r="H54" s="19" t="s">
        <v>77</v>
      </c>
      <c r="I54" s="14"/>
      <c r="J54" s="15">
        <f t="shared" ref="J54:L55" si="9">J55</f>
        <v>534800</v>
      </c>
      <c r="K54" s="15">
        <f t="shared" si="9"/>
        <v>534800</v>
      </c>
      <c r="L54" s="15">
        <f t="shared" si="9"/>
        <v>534800</v>
      </c>
    </row>
    <row r="55" spans="1:12" s="1" customFormat="1" ht="12.75" x14ac:dyDescent="0.25">
      <c r="A55" s="16"/>
      <c r="B55" s="150" t="s">
        <v>22</v>
      </c>
      <c r="C55" s="150"/>
      <c r="D55" s="150"/>
      <c r="E55" s="142">
        <v>851</v>
      </c>
      <c r="F55" s="14" t="s">
        <v>10</v>
      </c>
      <c r="G55" s="19" t="s">
        <v>58</v>
      </c>
      <c r="H55" s="19" t="s">
        <v>77</v>
      </c>
      <c r="I55" s="14" t="s">
        <v>23</v>
      </c>
      <c r="J55" s="15">
        <f t="shared" si="9"/>
        <v>534800</v>
      </c>
      <c r="K55" s="15">
        <f t="shared" si="9"/>
        <v>534800</v>
      </c>
      <c r="L55" s="15">
        <f t="shared" si="9"/>
        <v>534800</v>
      </c>
    </row>
    <row r="56" spans="1:12" s="1" customFormat="1" ht="12.75" x14ac:dyDescent="0.25">
      <c r="A56" s="16"/>
      <c r="B56" s="144" t="s">
        <v>24</v>
      </c>
      <c r="C56" s="144"/>
      <c r="D56" s="144"/>
      <c r="E56" s="142">
        <v>851</v>
      </c>
      <c r="F56" s="14" t="s">
        <v>10</v>
      </c>
      <c r="G56" s="19" t="s">
        <v>58</v>
      </c>
      <c r="H56" s="19" t="s">
        <v>77</v>
      </c>
      <c r="I56" s="14" t="s">
        <v>25</v>
      </c>
      <c r="J56" s="15">
        <v>534800</v>
      </c>
      <c r="K56" s="15">
        <v>534800</v>
      </c>
      <c r="L56" s="15">
        <v>534800</v>
      </c>
    </row>
    <row r="57" spans="1:12" s="10" customFormat="1" ht="18.75" customHeight="1" x14ac:dyDescent="0.25">
      <c r="A57" s="470" t="s">
        <v>88</v>
      </c>
      <c r="B57" s="470"/>
      <c r="C57" s="145"/>
      <c r="D57" s="145"/>
      <c r="E57" s="142">
        <v>851</v>
      </c>
      <c r="F57" s="7" t="s">
        <v>12</v>
      </c>
      <c r="G57" s="7"/>
      <c r="H57" s="7"/>
      <c r="I57" s="7"/>
      <c r="J57" s="8">
        <f>J58</f>
        <v>593400</v>
      </c>
      <c r="K57" s="8">
        <f t="shared" ref="K57:L57" si="10">K58</f>
        <v>600828</v>
      </c>
      <c r="L57" s="8">
        <f t="shared" si="10"/>
        <v>635600</v>
      </c>
    </row>
    <row r="58" spans="1:12" s="13" customFormat="1" ht="26.25" customHeight="1" x14ac:dyDescent="0.25">
      <c r="A58" s="468" t="s">
        <v>89</v>
      </c>
      <c r="B58" s="468"/>
      <c r="C58" s="155"/>
      <c r="D58" s="155"/>
      <c r="E58" s="142">
        <v>851</v>
      </c>
      <c r="F58" s="11" t="s">
        <v>12</v>
      </c>
      <c r="G58" s="11" t="s">
        <v>90</v>
      </c>
      <c r="H58" s="11"/>
      <c r="I58" s="11"/>
      <c r="J58" s="12">
        <f>J59+J65</f>
        <v>593400</v>
      </c>
      <c r="K58" s="12">
        <f>K59+K65</f>
        <v>600828</v>
      </c>
      <c r="L58" s="12">
        <f>L59+L65</f>
        <v>635600</v>
      </c>
    </row>
    <row r="59" spans="1:12" s="1" customFormat="1" ht="12.75" x14ac:dyDescent="0.25">
      <c r="A59" s="467" t="s">
        <v>91</v>
      </c>
      <c r="B59" s="467"/>
      <c r="C59" s="144"/>
      <c r="D59" s="144"/>
      <c r="E59" s="142">
        <v>851</v>
      </c>
      <c r="F59" s="14" t="s">
        <v>12</v>
      </c>
      <c r="G59" s="14" t="s">
        <v>90</v>
      </c>
      <c r="H59" s="14" t="s">
        <v>92</v>
      </c>
      <c r="I59" s="14"/>
      <c r="J59" s="15">
        <f>J60</f>
        <v>593400</v>
      </c>
      <c r="K59" s="15">
        <f>K60</f>
        <v>600828</v>
      </c>
      <c r="L59" s="15">
        <f>L60</f>
        <v>635600</v>
      </c>
    </row>
    <row r="60" spans="1:12" s="1" customFormat="1" ht="42" customHeight="1" x14ac:dyDescent="0.25">
      <c r="A60" s="467" t="s">
        <v>93</v>
      </c>
      <c r="B60" s="467"/>
      <c r="C60" s="144"/>
      <c r="D60" s="144"/>
      <c r="E60" s="142">
        <v>851</v>
      </c>
      <c r="F60" s="14" t="s">
        <v>12</v>
      </c>
      <c r="G60" s="14" t="s">
        <v>90</v>
      </c>
      <c r="H60" s="14" t="s">
        <v>94</v>
      </c>
      <c r="I60" s="14"/>
      <c r="J60" s="15">
        <f>J61+J63</f>
        <v>593400</v>
      </c>
      <c r="K60" s="15">
        <f t="shared" ref="K60:L60" si="11">K61+K63</f>
        <v>600828</v>
      </c>
      <c r="L60" s="15">
        <f t="shared" si="11"/>
        <v>635600</v>
      </c>
    </row>
    <row r="61" spans="1:12" s="1" customFormat="1" ht="27.75" customHeight="1" x14ac:dyDescent="0.25">
      <c r="A61" s="26"/>
      <c r="B61" s="144" t="s">
        <v>17</v>
      </c>
      <c r="C61" s="144"/>
      <c r="D61" s="144"/>
      <c r="E61" s="142">
        <v>851</v>
      </c>
      <c r="F61" s="14" t="s">
        <v>12</v>
      </c>
      <c r="G61" s="19" t="s">
        <v>90</v>
      </c>
      <c r="H61" s="14" t="s">
        <v>94</v>
      </c>
      <c r="I61" s="14" t="s">
        <v>19</v>
      </c>
      <c r="J61" s="15">
        <f>J62</f>
        <v>537700</v>
      </c>
      <c r="K61" s="15">
        <f>K62</f>
        <v>545128</v>
      </c>
      <c r="L61" s="15">
        <f>L62</f>
        <v>576700</v>
      </c>
    </row>
    <row r="62" spans="1:12" s="1" customFormat="1" ht="25.5" x14ac:dyDescent="0.25">
      <c r="A62" s="27"/>
      <c r="B62" s="150" t="s">
        <v>95</v>
      </c>
      <c r="C62" s="150"/>
      <c r="D62" s="150"/>
      <c r="E62" s="142">
        <v>851</v>
      </c>
      <c r="F62" s="14" t="s">
        <v>12</v>
      </c>
      <c r="G62" s="19" t="s">
        <v>90</v>
      </c>
      <c r="H62" s="14" t="s">
        <v>94</v>
      </c>
      <c r="I62" s="14" t="s">
        <v>96</v>
      </c>
      <c r="J62" s="15">
        <f>537694+6</f>
        <v>537700</v>
      </c>
      <c r="K62" s="15">
        <v>545128</v>
      </c>
      <c r="L62" s="15">
        <v>576700</v>
      </c>
    </row>
    <row r="63" spans="1:12" s="1" customFormat="1" ht="12.75" x14ac:dyDescent="0.25">
      <c r="A63" s="27"/>
      <c r="B63" s="150" t="s">
        <v>22</v>
      </c>
      <c r="C63" s="150"/>
      <c r="D63" s="150"/>
      <c r="E63" s="142">
        <v>851</v>
      </c>
      <c r="F63" s="14" t="s">
        <v>12</v>
      </c>
      <c r="G63" s="19" t="s">
        <v>90</v>
      </c>
      <c r="H63" s="14" t="s">
        <v>94</v>
      </c>
      <c r="I63" s="14" t="s">
        <v>23</v>
      </c>
      <c r="J63" s="15">
        <f>J64</f>
        <v>55700</v>
      </c>
      <c r="K63" s="15">
        <f>K64</f>
        <v>55700</v>
      </c>
      <c r="L63" s="15">
        <f>L64</f>
        <v>58900</v>
      </c>
    </row>
    <row r="64" spans="1:12" s="1" customFormat="1" ht="12.75" x14ac:dyDescent="0.25">
      <c r="A64" s="27"/>
      <c r="B64" s="144" t="s">
        <v>24</v>
      </c>
      <c r="C64" s="144"/>
      <c r="D64" s="144"/>
      <c r="E64" s="142">
        <v>851</v>
      </c>
      <c r="F64" s="14" t="s">
        <v>12</v>
      </c>
      <c r="G64" s="19" t="s">
        <v>90</v>
      </c>
      <c r="H64" s="14" t="s">
        <v>94</v>
      </c>
      <c r="I64" s="14" t="s">
        <v>25</v>
      </c>
      <c r="J64" s="15">
        <f>55735-35</f>
        <v>55700</v>
      </c>
      <c r="K64" s="15">
        <v>55700</v>
      </c>
      <c r="L64" s="15">
        <v>58900</v>
      </c>
    </row>
    <row r="65" spans="1:15" s="1" customFormat="1" ht="39" hidden="1" customHeight="1" x14ac:dyDescent="0.25">
      <c r="A65" s="467" t="s">
        <v>32</v>
      </c>
      <c r="B65" s="467"/>
      <c r="C65" s="144"/>
      <c r="D65" s="144"/>
      <c r="E65" s="142">
        <v>851</v>
      </c>
      <c r="F65" s="14" t="s">
        <v>12</v>
      </c>
      <c r="G65" s="19" t="s">
        <v>90</v>
      </c>
      <c r="H65" s="14" t="s">
        <v>33</v>
      </c>
      <c r="I65" s="14"/>
      <c r="J65" s="15">
        <f>J66</f>
        <v>0</v>
      </c>
      <c r="K65" s="15">
        <f t="shared" ref="K65:L67" si="12">K66</f>
        <v>0</v>
      </c>
      <c r="L65" s="15">
        <f t="shared" si="12"/>
        <v>0</v>
      </c>
    </row>
    <row r="66" spans="1:15" s="1" customFormat="1" ht="51.75" hidden="1" customHeight="1" x14ac:dyDescent="0.25">
      <c r="A66" s="443" t="s">
        <v>34</v>
      </c>
      <c r="B66" s="444"/>
      <c r="C66" s="148"/>
      <c r="D66" s="148"/>
      <c r="E66" s="142">
        <v>851</v>
      </c>
      <c r="F66" s="14" t="s">
        <v>12</v>
      </c>
      <c r="G66" s="19" t="s">
        <v>90</v>
      </c>
      <c r="H66" s="14" t="s">
        <v>35</v>
      </c>
      <c r="I66" s="14"/>
      <c r="J66" s="15">
        <f>J67</f>
        <v>0</v>
      </c>
      <c r="K66" s="15">
        <f t="shared" si="12"/>
        <v>0</v>
      </c>
      <c r="L66" s="15">
        <f t="shared" si="12"/>
        <v>0</v>
      </c>
    </row>
    <row r="67" spans="1:15" s="1" customFormat="1" ht="66" hidden="1" customHeight="1" x14ac:dyDescent="0.25">
      <c r="A67" s="467" t="s">
        <v>97</v>
      </c>
      <c r="B67" s="467"/>
      <c r="C67" s="144"/>
      <c r="D67" s="144"/>
      <c r="E67" s="142">
        <v>851</v>
      </c>
      <c r="F67" s="14" t="s">
        <v>12</v>
      </c>
      <c r="G67" s="19" t="s">
        <v>90</v>
      </c>
      <c r="H67" s="14" t="s">
        <v>37</v>
      </c>
      <c r="I67" s="14"/>
      <c r="J67" s="15">
        <f>J68</f>
        <v>0</v>
      </c>
      <c r="K67" s="15">
        <f t="shared" si="12"/>
        <v>0</v>
      </c>
      <c r="L67" s="15">
        <f t="shared" si="12"/>
        <v>0</v>
      </c>
    </row>
    <row r="68" spans="1:15" s="1" customFormat="1" ht="12.75" hidden="1" x14ac:dyDescent="0.25">
      <c r="A68" s="16"/>
      <c r="B68" s="150" t="s">
        <v>22</v>
      </c>
      <c r="C68" s="150"/>
      <c r="D68" s="150"/>
      <c r="E68" s="142">
        <v>851</v>
      </c>
      <c r="F68" s="14" t="s">
        <v>12</v>
      </c>
      <c r="G68" s="19" t="s">
        <v>90</v>
      </c>
      <c r="H68" s="14" t="s">
        <v>37</v>
      </c>
      <c r="I68" s="14" t="s">
        <v>23</v>
      </c>
      <c r="J68" s="15">
        <f>J69</f>
        <v>0</v>
      </c>
      <c r="K68" s="15">
        <f>K69</f>
        <v>0</v>
      </c>
      <c r="L68" s="15">
        <f>L69</f>
        <v>0</v>
      </c>
    </row>
    <row r="69" spans="1:15" s="1" customFormat="1" ht="12.75" hidden="1" x14ac:dyDescent="0.25">
      <c r="A69" s="16"/>
      <c r="B69" s="144" t="s">
        <v>24</v>
      </c>
      <c r="C69" s="144"/>
      <c r="D69" s="144"/>
      <c r="E69" s="142">
        <v>851</v>
      </c>
      <c r="F69" s="14" t="s">
        <v>12</v>
      </c>
      <c r="G69" s="19" t="s">
        <v>90</v>
      </c>
      <c r="H69" s="14" t="s">
        <v>37</v>
      </c>
      <c r="I69" s="14" t="s">
        <v>25</v>
      </c>
      <c r="J69" s="15">
        <f>[1]Свод!M213</f>
        <v>0</v>
      </c>
      <c r="K69" s="15"/>
      <c r="L69" s="15"/>
    </row>
    <row r="70" spans="1:15" s="10" customFormat="1" ht="12.75" x14ac:dyDescent="0.25">
      <c r="A70" s="470" t="s">
        <v>98</v>
      </c>
      <c r="B70" s="470"/>
      <c r="C70" s="145"/>
      <c r="D70" s="145"/>
      <c r="E70" s="142">
        <v>851</v>
      </c>
      <c r="F70" s="7" t="s">
        <v>39</v>
      </c>
      <c r="G70" s="7"/>
      <c r="H70" s="7"/>
      <c r="I70" s="7"/>
      <c r="J70" s="8">
        <f>J71+J78</f>
        <v>848500</v>
      </c>
      <c r="K70" s="8">
        <f t="shared" ref="K70:L70" si="13">K71+K78</f>
        <v>198500</v>
      </c>
      <c r="L70" s="8">
        <f t="shared" si="13"/>
        <v>198500</v>
      </c>
    </row>
    <row r="71" spans="1:15" s="13" customFormat="1" ht="12.75" x14ac:dyDescent="0.25">
      <c r="A71" s="468" t="s">
        <v>99</v>
      </c>
      <c r="B71" s="468"/>
      <c r="C71" s="155"/>
      <c r="D71" s="155"/>
      <c r="E71" s="142">
        <v>851</v>
      </c>
      <c r="F71" s="11" t="s">
        <v>39</v>
      </c>
      <c r="G71" s="11" t="s">
        <v>100</v>
      </c>
      <c r="H71" s="11"/>
      <c r="I71" s="11"/>
      <c r="J71" s="12">
        <f>J72+J75</f>
        <v>705000</v>
      </c>
      <c r="K71" s="12">
        <f t="shared" ref="K71:L71" si="14">K72+K75</f>
        <v>55000</v>
      </c>
      <c r="L71" s="12">
        <f t="shared" si="14"/>
        <v>55000</v>
      </c>
    </row>
    <row r="72" spans="1:15" s="1" customFormat="1" ht="27.75" customHeight="1" x14ac:dyDescent="0.25">
      <c r="A72" s="467" t="s">
        <v>101</v>
      </c>
      <c r="B72" s="467"/>
      <c r="C72" s="144"/>
      <c r="D72" s="144"/>
      <c r="E72" s="142">
        <v>851</v>
      </c>
      <c r="F72" s="14" t="s">
        <v>39</v>
      </c>
      <c r="G72" s="14" t="s">
        <v>100</v>
      </c>
      <c r="H72" s="14" t="s">
        <v>102</v>
      </c>
      <c r="I72" s="14"/>
      <c r="J72" s="15">
        <f t="shared" ref="J72:L73" si="15">J73</f>
        <v>55000</v>
      </c>
      <c r="K72" s="15">
        <f t="shared" si="15"/>
        <v>55000</v>
      </c>
      <c r="L72" s="15">
        <f t="shared" si="15"/>
        <v>55000</v>
      </c>
    </row>
    <row r="73" spans="1:15" s="1" customFormat="1" ht="12.75" x14ac:dyDescent="0.25">
      <c r="A73" s="27"/>
      <c r="B73" s="150" t="s">
        <v>22</v>
      </c>
      <c r="C73" s="150"/>
      <c r="D73" s="150"/>
      <c r="E73" s="142">
        <v>851</v>
      </c>
      <c r="F73" s="14" t="s">
        <v>39</v>
      </c>
      <c r="G73" s="14" t="s">
        <v>100</v>
      </c>
      <c r="H73" s="14" t="s">
        <v>102</v>
      </c>
      <c r="I73" s="14" t="s">
        <v>23</v>
      </c>
      <c r="J73" s="15">
        <f t="shared" si="15"/>
        <v>55000</v>
      </c>
      <c r="K73" s="15">
        <f t="shared" si="15"/>
        <v>55000</v>
      </c>
      <c r="L73" s="15">
        <f t="shared" si="15"/>
        <v>55000</v>
      </c>
    </row>
    <row r="74" spans="1:15" s="1" customFormat="1" ht="12.75" x14ac:dyDescent="0.25">
      <c r="A74" s="27"/>
      <c r="B74" s="144" t="s">
        <v>24</v>
      </c>
      <c r="C74" s="144"/>
      <c r="D74" s="144"/>
      <c r="E74" s="142">
        <v>851</v>
      </c>
      <c r="F74" s="14" t="s">
        <v>39</v>
      </c>
      <c r="G74" s="14" t="s">
        <v>100</v>
      </c>
      <c r="H74" s="14" t="s">
        <v>102</v>
      </c>
      <c r="I74" s="14" t="s">
        <v>25</v>
      </c>
      <c r="J74" s="15">
        <v>55000</v>
      </c>
      <c r="K74" s="15">
        <v>55000</v>
      </c>
      <c r="L74" s="15">
        <v>55000</v>
      </c>
    </row>
    <row r="75" spans="1:15" s="224" customFormat="1" ht="27" customHeight="1" x14ac:dyDescent="0.25">
      <c r="A75" s="473" t="s">
        <v>627</v>
      </c>
      <c r="B75" s="474"/>
      <c r="C75" s="159"/>
      <c r="D75" s="159"/>
      <c r="E75" s="142">
        <v>851</v>
      </c>
      <c r="F75" s="14" t="s">
        <v>39</v>
      </c>
      <c r="G75" s="14" t="s">
        <v>100</v>
      </c>
      <c r="H75" s="142" t="s">
        <v>600</v>
      </c>
      <c r="I75" s="222"/>
      <c r="J75" s="223">
        <f>J76</f>
        <v>650000</v>
      </c>
      <c r="K75" s="222"/>
      <c r="L75" s="222"/>
    </row>
    <row r="76" spans="1:15" s="1" customFormat="1" ht="12.75" x14ac:dyDescent="0.25">
      <c r="A76" s="144"/>
      <c r="B76" s="144" t="s">
        <v>26</v>
      </c>
      <c r="C76" s="144"/>
      <c r="D76" s="144"/>
      <c r="E76" s="142">
        <v>851</v>
      </c>
      <c r="F76" s="14" t="s">
        <v>39</v>
      </c>
      <c r="G76" s="14" t="s">
        <v>100</v>
      </c>
      <c r="H76" s="142" t="s">
        <v>600</v>
      </c>
      <c r="I76" s="14" t="s">
        <v>27</v>
      </c>
      <c r="J76" s="126">
        <f>J77</f>
        <v>650000</v>
      </c>
      <c r="K76" s="126">
        <f>K77</f>
        <v>0</v>
      </c>
      <c r="L76" s="126">
        <f t="shared" ref="L76" si="16">J76+K76</f>
        <v>650000</v>
      </c>
      <c r="N76" s="127"/>
      <c r="O76" s="68"/>
    </row>
    <row r="77" spans="1:15" s="1" customFormat="1" ht="27" customHeight="1" x14ac:dyDescent="0.25">
      <c r="A77" s="144"/>
      <c r="B77" s="144" t="s">
        <v>625</v>
      </c>
      <c r="C77" s="144"/>
      <c r="D77" s="144"/>
      <c r="E77" s="142">
        <v>851</v>
      </c>
      <c r="F77" s="14" t="s">
        <v>39</v>
      </c>
      <c r="G77" s="14" t="s">
        <v>100</v>
      </c>
      <c r="H77" s="142" t="s">
        <v>600</v>
      </c>
      <c r="I77" s="14" t="s">
        <v>626</v>
      </c>
      <c r="J77" s="126">
        <v>650000</v>
      </c>
      <c r="K77" s="126">
        <v>0</v>
      </c>
      <c r="L77" s="126"/>
      <c r="N77" s="127"/>
      <c r="O77" s="68"/>
    </row>
    <row r="78" spans="1:15" s="13" customFormat="1" ht="12.75" x14ac:dyDescent="0.25">
      <c r="A78" s="468" t="s">
        <v>106</v>
      </c>
      <c r="B78" s="468"/>
      <c r="C78" s="155"/>
      <c r="D78" s="155"/>
      <c r="E78" s="142">
        <v>851</v>
      </c>
      <c r="F78" s="11" t="s">
        <v>39</v>
      </c>
      <c r="G78" s="11" t="s">
        <v>107</v>
      </c>
      <c r="H78" s="11"/>
      <c r="I78" s="11"/>
      <c r="J78" s="12">
        <f t="shared" ref="J78:L80" si="17">J79</f>
        <v>143500</v>
      </c>
      <c r="K78" s="12">
        <f t="shared" si="17"/>
        <v>143500</v>
      </c>
      <c r="L78" s="12">
        <f t="shared" si="17"/>
        <v>143500</v>
      </c>
    </row>
    <row r="79" spans="1:15" s="18" customFormat="1" ht="12.75" x14ac:dyDescent="0.25">
      <c r="A79" s="467" t="s">
        <v>64</v>
      </c>
      <c r="B79" s="467"/>
      <c r="C79" s="144"/>
      <c r="D79" s="144"/>
      <c r="E79" s="142">
        <v>851</v>
      </c>
      <c r="F79" s="14" t="s">
        <v>39</v>
      </c>
      <c r="G79" s="14" t="s">
        <v>107</v>
      </c>
      <c r="H79" s="14" t="s">
        <v>65</v>
      </c>
      <c r="I79" s="5"/>
      <c r="J79" s="15">
        <f t="shared" si="17"/>
        <v>143500</v>
      </c>
      <c r="K79" s="15">
        <f t="shared" si="17"/>
        <v>143500</v>
      </c>
      <c r="L79" s="15">
        <f t="shared" si="17"/>
        <v>143500</v>
      </c>
    </row>
    <row r="80" spans="1:15" s="1" customFormat="1" ht="53.25" customHeight="1" x14ac:dyDescent="0.25">
      <c r="A80" s="467" t="s">
        <v>66</v>
      </c>
      <c r="B80" s="467"/>
      <c r="C80" s="144"/>
      <c r="D80" s="144"/>
      <c r="E80" s="142">
        <v>851</v>
      </c>
      <c r="F80" s="19" t="s">
        <v>39</v>
      </c>
      <c r="G80" s="19" t="s">
        <v>107</v>
      </c>
      <c r="H80" s="19" t="s">
        <v>67</v>
      </c>
      <c r="I80" s="20"/>
      <c r="J80" s="15">
        <f t="shared" si="17"/>
        <v>143500</v>
      </c>
      <c r="K80" s="15">
        <f t="shared" si="17"/>
        <v>143500</v>
      </c>
      <c r="L80" s="15">
        <f t="shared" si="17"/>
        <v>143500</v>
      </c>
    </row>
    <row r="81" spans="1:12" s="1" customFormat="1" ht="29.25" customHeight="1" x14ac:dyDescent="0.25">
      <c r="A81" s="467" t="s">
        <v>108</v>
      </c>
      <c r="B81" s="467"/>
      <c r="C81" s="144"/>
      <c r="D81" s="144"/>
      <c r="E81" s="142">
        <v>851</v>
      </c>
      <c r="F81" s="19" t="s">
        <v>39</v>
      </c>
      <c r="G81" s="19" t="s">
        <v>107</v>
      </c>
      <c r="H81" s="19" t="s">
        <v>109</v>
      </c>
      <c r="I81" s="19"/>
      <c r="J81" s="15">
        <f>J82+J84</f>
        <v>143500</v>
      </c>
      <c r="K81" s="15">
        <f>K82+K84</f>
        <v>143500</v>
      </c>
      <c r="L81" s="15">
        <f>L82+L84</f>
        <v>143500</v>
      </c>
    </row>
    <row r="82" spans="1:12" s="1" customFormat="1" ht="31.5" customHeight="1" x14ac:dyDescent="0.25">
      <c r="A82" s="144"/>
      <c r="B82" s="144" t="s">
        <v>17</v>
      </c>
      <c r="C82" s="144"/>
      <c r="D82" s="144"/>
      <c r="E82" s="142">
        <v>851</v>
      </c>
      <c r="F82" s="19" t="s">
        <v>39</v>
      </c>
      <c r="G82" s="19" t="s">
        <v>107</v>
      </c>
      <c r="H82" s="19" t="s">
        <v>109</v>
      </c>
      <c r="I82" s="14" t="s">
        <v>19</v>
      </c>
      <c r="J82" s="15">
        <f>J83</f>
        <v>73900</v>
      </c>
      <c r="K82" s="15">
        <f>K83</f>
        <v>73883</v>
      </c>
      <c r="L82" s="15">
        <f>L83</f>
        <v>73883</v>
      </c>
    </row>
    <row r="83" spans="1:12" s="1" customFormat="1" ht="12.75" x14ac:dyDescent="0.25">
      <c r="A83" s="16"/>
      <c r="B83" s="150" t="s">
        <v>20</v>
      </c>
      <c r="C83" s="150"/>
      <c r="D83" s="150"/>
      <c r="E83" s="142">
        <v>851</v>
      </c>
      <c r="F83" s="19" t="s">
        <v>39</v>
      </c>
      <c r="G83" s="19" t="s">
        <v>107</v>
      </c>
      <c r="H83" s="19" t="s">
        <v>109</v>
      </c>
      <c r="I83" s="14" t="s">
        <v>21</v>
      </c>
      <c r="J83" s="15">
        <f>73883+17</f>
        <v>73900</v>
      </c>
      <c r="K83" s="15">
        <v>73883</v>
      </c>
      <c r="L83" s="15">
        <v>73883</v>
      </c>
    </row>
    <row r="84" spans="1:12" s="1" customFormat="1" ht="12.75" x14ac:dyDescent="0.25">
      <c r="A84" s="16"/>
      <c r="B84" s="150" t="s">
        <v>22</v>
      </c>
      <c r="C84" s="150"/>
      <c r="D84" s="150"/>
      <c r="E84" s="142">
        <v>851</v>
      </c>
      <c r="F84" s="19" t="s">
        <v>39</v>
      </c>
      <c r="G84" s="19" t="s">
        <v>107</v>
      </c>
      <c r="H84" s="19" t="s">
        <v>109</v>
      </c>
      <c r="I84" s="14" t="s">
        <v>23</v>
      </c>
      <c r="J84" s="15">
        <f>J85</f>
        <v>69600</v>
      </c>
      <c r="K84" s="15">
        <f>K85</f>
        <v>69617</v>
      </c>
      <c r="L84" s="15">
        <f>L85</f>
        <v>69617</v>
      </c>
    </row>
    <row r="85" spans="1:12" s="1" customFormat="1" ht="12.75" x14ac:dyDescent="0.25">
      <c r="A85" s="16"/>
      <c r="B85" s="144" t="s">
        <v>24</v>
      </c>
      <c r="C85" s="144"/>
      <c r="D85" s="144"/>
      <c r="E85" s="142">
        <v>851</v>
      </c>
      <c r="F85" s="19" t="s">
        <v>39</v>
      </c>
      <c r="G85" s="19" t="s">
        <v>107</v>
      </c>
      <c r="H85" s="19" t="s">
        <v>109</v>
      </c>
      <c r="I85" s="14" t="s">
        <v>25</v>
      </c>
      <c r="J85" s="15">
        <f>69617-17</f>
        <v>69600</v>
      </c>
      <c r="K85" s="15">
        <v>69617</v>
      </c>
      <c r="L85" s="15">
        <v>69617</v>
      </c>
    </row>
    <row r="86" spans="1:12" s="10" customFormat="1" ht="12.75" hidden="1" x14ac:dyDescent="0.25">
      <c r="A86" s="470" t="s">
        <v>110</v>
      </c>
      <c r="B86" s="470"/>
      <c r="C86" s="145"/>
      <c r="D86" s="145"/>
      <c r="E86" s="142">
        <v>851</v>
      </c>
      <c r="F86" s="7" t="s">
        <v>111</v>
      </c>
      <c r="G86" s="7"/>
      <c r="H86" s="7"/>
      <c r="I86" s="7"/>
      <c r="J86" s="8">
        <f>J87+J91</f>
        <v>2892400</v>
      </c>
      <c r="K86" s="8">
        <f t="shared" ref="K86:L86" si="18">K87+K91</f>
        <v>0</v>
      </c>
      <c r="L86" s="8">
        <f t="shared" si="18"/>
        <v>0</v>
      </c>
    </row>
    <row r="87" spans="1:12" s="13" customFormat="1" ht="12.75" hidden="1" x14ac:dyDescent="0.25">
      <c r="A87" s="468" t="s">
        <v>112</v>
      </c>
      <c r="B87" s="468"/>
      <c r="C87" s="155"/>
      <c r="D87" s="155"/>
      <c r="E87" s="142">
        <v>851</v>
      </c>
      <c r="F87" s="11" t="s">
        <v>111</v>
      </c>
      <c r="G87" s="11" t="s">
        <v>10</v>
      </c>
      <c r="H87" s="11"/>
      <c r="I87" s="11"/>
      <c r="J87" s="12">
        <f>J88</f>
        <v>500000</v>
      </c>
      <c r="K87" s="12">
        <f t="shared" ref="K87:L89" si="19">K88</f>
        <v>0</v>
      </c>
      <c r="L87" s="12">
        <f t="shared" si="19"/>
        <v>0</v>
      </c>
    </row>
    <row r="88" spans="1:12" s="13" customFormat="1" ht="12.75" hidden="1" x14ac:dyDescent="0.25">
      <c r="A88" s="467" t="s">
        <v>132</v>
      </c>
      <c r="B88" s="467"/>
      <c r="C88" s="144"/>
      <c r="D88" s="144"/>
      <c r="E88" s="142">
        <v>851</v>
      </c>
      <c r="F88" s="14" t="s">
        <v>111</v>
      </c>
      <c r="G88" s="14" t="s">
        <v>10</v>
      </c>
      <c r="H88" s="14" t="s">
        <v>133</v>
      </c>
      <c r="I88" s="14"/>
      <c r="J88" s="15">
        <f t="shared" ref="J88:J89" si="20">J89</f>
        <v>500000</v>
      </c>
      <c r="K88" s="15">
        <f t="shared" si="19"/>
        <v>0</v>
      </c>
      <c r="L88" s="15">
        <f t="shared" si="19"/>
        <v>0</v>
      </c>
    </row>
    <row r="89" spans="1:12" s="1" customFormat="1" ht="14.25" hidden="1" customHeight="1" x14ac:dyDescent="0.25">
      <c r="A89" s="144"/>
      <c r="B89" s="144" t="s">
        <v>134</v>
      </c>
      <c r="C89" s="144"/>
      <c r="D89" s="144"/>
      <c r="E89" s="142">
        <v>851</v>
      </c>
      <c r="F89" s="19" t="s">
        <v>111</v>
      </c>
      <c r="G89" s="14" t="s">
        <v>10</v>
      </c>
      <c r="H89" s="19" t="s">
        <v>133</v>
      </c>
      <c r="I89" s="19" t="s">
        <v>135</v>
      </c>
      <c r="J89" s="15">
        <f t="shared" si="20"/>
        <v>500000</v>
      </c>
      <c r="K89" s="15">
        <f t="shared" si="19"/>
        <v>0</v>
      </c>
      <c r="L89" s="15">
        <f t="shared" si="19"/>
        <v>0</v>
      </c>
    </row>
    <row r="90" spans="1:12" s="1" customFormat="1" ht="25.5" hidden="1" x14ac:dyDescent="0.25">
      <c r="A90" s="144"/>
      <c r="B90" s="144" t="s">
        <v>136</v>
      </c>
      <c r="C90" s="144"/>
      <c r="D90" s="144"/>
      <c r="E90" s="142">
        <v>851</v>
      </c>
      <c r="F90" s="19" t="s">
        <v>111</v>
      </c>
      <c r="G90" s="14" t="s">
        <v>10</v>
      </c>
      <c r="H90" s="19" t="s">
        <v>133</v>
      </c>
      <c r="I90" s="19" t="s">
        <v>137</v>
      </c>
      <c r="J90" s="15">
        <v>500000</v>
      </c>
      <c r="K90" s="15">
        <v>0</v>
      </c>
      <c r="L90" s="15">
        <v>0</v>
      </c>
    </row>
    <row r="91" spans="1:12" s="13" customFormat="1" ht="12.75" hidden="1" x14ac:dyDescent="0.25">
      <c r="A91" s="468" t="s">
        <v>138</v>
      </c>
      <c r="B91" s="468"/>
      <c r="C91" s="155"/>
      <c r="D91" s="155"/>
      <c r="E91" s="142">
        <v>851</v>
      </c>
      <c r="F91" s="11" t="s">
        <v>111</v>
      </c>
      <c r="G91" s="11" t="s">
        <v>79</v>
      </c>
      <c r="H91" s="11"/>
      <c r="I91" s="11"/>
      <c r="J91" s="12">
        <f>J92</f>
        <v>2392400</v>
      </c>
      <c r="K91" s="12">
        <f t="shared" ref="K91:L91" si="21">K92</f>
        <v>0</v>
      </c>
      <c r="L91" s="12">
        <f t="shared" si="21"/>
        <v>0</v>
      </c>
    </row>
    <row r="92" spans="1:12" s="13" customFormat="1" ht="12.75" hidden="1" customHeight="1" x14ac:dyDescent="0.25">
      <c r="A92" s="467" t="s">
        <v>132</v>
      </c>
      <c r="B92" s="467"/>
      <c r="C92" s="144"/>
      <c r="D92" s="144"/>
      <c r="E92" s="142">
        <v>851</v>
      </c>
      <c r="F92" s="14" t="s">
        <v>111</v>
      </c>
      <c r="G92" s="14" t="s">
        <v>79</v>
      </c>
      <c r="H92" s="14" t="s">
        <v>133</v>
      </c>
      <c r="I92" s="14"/>
      <c r="J92" s="15">
        <f t="shared" ref="J92:L93" si="22">J93</f>
        <v>2392400</v>
      </c>
      <c r="K92" s="15">
        <f t="shared" si="22"/>
        <v>0</v>
      </c>
      <c r="L92" s="15">
        <f t="shared" si="22"/>
        <v>0</v>
      </c>
    </row>
    <row r="93" spans="1:12" s="1" customFormat="1" ht="15" hidden="1" customHeight="1" x14ac:dyDescent="0.25">
      <c r="A93" s="144"/>
      <c r="B93" s="144" t="s">
        <v>134</v>
      </c>
      <c r="C93" s="144"/>
      <c r="D93" s="144"/>
      <c r="E93" s="142">
        <v>851</v>
      </c>
      <c r="F93" s="19" t="s">
        <v>111</v>
      </c>
      <c r="G93" s="14" t="s">
        <v>79</v>
      </c>
      <c r="H93" s="19" t="s">
        <v>133</v>
      </c>
      <c r="I93" s="19" t="s">
        <v>135</v>
      </c>
      <c r="J93" s="15">
        <f t="shared" si="22"/>
        <v>2392400</v>
      </c>
      <c r="K93" s="15">
        <f t="shared" si="22"/>
        <v>0</v>
      </c>
      <c r="L93" s="15">
        <f t="shared" si="22"/>
        <v>0</v>
      </c>
    </row>
    <row r="94" spans="1:12" s="1" customFormat="1" ht="26.25" hidden="1" customHeight="1" x14ac:dyDescent="0.25">
      <c r="A94" s="144"/>
      <c r="B94" s="144" t="s">
        <v>136</v>
      </c>
      <c r="C94" s="144"/>
      <c r="D94" s="144"/>
      <c r="E94" s="142">
        <v>851</v>
      </c>
      <c r="F94" s="19" t="s">
        <v>111</v>
      </c>
      <c r="G94" s="14" t="s">
        <v>79</v>
      </c>
      <c r="H94" s="19" t="s">
        <v>133</v>
      </c>
      <c r="I94" s="19" t="s">
        <v>137</v>
      </c>
      <c r="J94" s="15">
        <f>3842400-800000-650000</f>
        <v>2392400</v>
      </c>
      <c r="K94" s="15">
        <v>0</v>
      </c>
      <c r="L94" s="15">
        <v>0</v>
      </c>
    </row>
    <row r="95" spans="1:12" s="1" customFormat="1" ht="12.75" x14ac:dyDescent="0.25">
      <c r="A95" s="470" t="s">
        <v>194</v>
      </c>
      <c r="B95" s="470"/>
      <c r="C95" s="145"/>
      <c r="D95" s="145"/>
      <c r="E95" s="142">
        <v>851</v>
      </c>
      <c r="F95" s="7" t="s">
        <v>195</v>
      </c>
      <c r="G95" s="7"/>
      <c r="H95" s="7"/>
      <c r="I95" s="7"/>
      <c r="J95" s="8">
        <f>J96+J131</f>
        <v>981920</v>
      </c>
      <c r="K95" s="8">
        <f>K96+K131</f>
        <v>968426</v>
      </c>
      <c r="L95" s="8">
        <f>L96+L131</f>
        <v>996320</v>
      </c>
    </row>
    <row r="96" spans="1:12" s="1" customFormat="1" ht="12.75" x14ac:dyDescent="0.25">
      <c r="A96" s="468" t="s">
        <v>196</v>
      </c>
      <c r="B96" s="468"/>
      <c r="C96" s="155"/>
      <c r="D96" s="155"/>
      <c r="E96" s="142">
        <v>851</v>
      </c>
      <c r="F96" s="11" t="s">
        <v>195</v>
      </c>
      <c r="G96" s="11" t="s">
        <v>10</v>
      </c>
      <c r="H96" s="11"/>
      <c r="I96" s="11"/>
      <c r="J96" s="12">
        <f>J97+J105+J115+J125+J128</f>
        <v>966920</v>
      </c>
      <c r="K96" s="12">
        <f>K97+K105+K115+K125+K128</f>
        <v>953426</v>
      </c>
      <c r="L96" s="12">
        <f>L97+L105+L115+L125+L128</f>
        <v>981320</v>
      </c>
    </row>
    <row r="97" spans="1:12" s="1" customFormat="1" ht="17.25" customHeight="1" x14ac:dyDescent="0.25">
      <c r="A97" s="467" t="s">
        <v>197</v>
      </c>
      <c r="B97" s="467"/>
      <c r="C97" s="144"/>
      <c r="D97" s="144"/>
      <c r="E97" s="142">
        <v>851</v>
      </c>
      <c r="F97" s="14" t="s">
        <v>195</v>
      </c>
      <c r="G97" s="14" t="s">
        <v>10</v>
      </c>
      <c r="H97" s="14" t="s">
        <v>198</v>
      </c>
      <c r="I97" s="14"/>
      <c r="J97" s="15">
        <f>J98</f>
        <v>180000</v>
      </c>
      <c r="K97" s="15">
        <f>K98</f>
        <v>160000</v>
      </c>
      <c r="L97" s="15">
        <f>L98</f>
        <v>160000</v>
      </c>
    </row>
    <row r="98" spans="1:12" s="1" customFormat="1" ht="15.75" customHeight="1" x14ac:dyDescent="0.25">
      <c r="A98" s="467" t="s">
        <v>115</v>
      </c>
      <c r="B98" s="467"/>
      <c r="C98" s="144"/>
      <c r="D98" s="144"/>
      <c r="E98" s="142">
        <v>851</v>
      </c>
      <c r="F98" s="14" t="s">
        <v>195</v>
      </c>
      <c r="G98" s="14" t="s">
        <v>10</v>
      </c>
      <c r="H98" s="14" t="s">
        <v>199</v>
      </c>
      <c r="I98" s="14"/>
      <c r="J98" s="15">
        <f>J99+J102</f>
        <v>180000</v>
      </c>
      <c r="K98" s="15">
        <f>K99+K102</f>
        <v>160000</v>
      </c>
      <c r="L98" s="15">
        <f>L99+L102</f>
        <v>160000</v>
      </c>
    </row>
    <row r="99" spans="1:12" s="2" customFormat="1" ht="26.25" customHeight="1" x14ac:dyDescent="0.25">
      <c r="A99" s="467" t="s">
        <v>200</v>
      </c>
      <c r="B99" s="467"/>
      <c r="C99" s="144"/>
      <c r="D99" s="144"/>
      <c r="E99" s="142">
        <v>851</v>
      </c>
      <c r="F99" s="19" t="s">
        <v>195</v>
      </c>
      <c r="G99" s="19" t="s">
        <v>10</v>
      </c>
      <c r="H99" s="19" t="s">
        <v>201</v>
      </c>
      <c r="I99" s="19"/>
      <c r="J99" s="21">
        <f t="shared" ref="J99:L100" si="23">J100</f>
        <v>180000</v>
      </c>
      <c r="K99" s="21">
        <f t="shared" si="23"/>
        <v>160000</v>
      </c>
      <c r="L99" s="21">
        <f t="shared" si="23"/>
        <v>160000</v>
      </c>
    </row>
    <row r="100" spans="1:12" s="1" customFormat="1" ht="12.75" x14ac:dyDescent="0.25">
      <c r="A100" s="26"/>
      <c r="B100" s="144" t="s">
        <v>26</v>
      </c>
      <c r="C100" s="144"/>
      <c r="D100" s="144"/>
      <c r="E100" s="142">
        <v>851</v>
      </c>
      <c r="F100" s="14" t="s">
        <v>195</v>
      </c>
      <c r="G100" s="14" t="s">
        <v>10</v>
      </c>
      <c r="H100" s="14" t="s">
        <v>201</v>
      </c>
      <c r="I100" s="14" t="s">
        <v>27</v>
      </c>
      <c r="J100" s="15">
        <f t="shared" si="23"/>
        <v>180000</v>
      </c>
      <c r="K100" s="15">
        <f t="shared" si="23"/>
        <v>160000</v>
      </c>
      <c r="L100" s="15">
        <f t="shared" si="23"/>
        <v>160000</v>
      </c>
    </row>
    <row r="101" spans="1:12" s="1" customFormat="1" ht="15" customHeight="1" x14ac:dyDescent="0.25">
      <c r="A101" s="26"/>
      <c r="B101" s="144" t="s">
        <v>191</v>
      </c>
      <c r="C101" s="144"/>
      <c r="D101" s="144"/>
      <c r="E101" s="142">
        <v>851</v>
      </c>
      <c r="F101" s="14" t="s">
        <v>195</v>
      </c>
      <c r="G101" s="14" t="s">
        <v>10</v>
      </c>
      <c r="H101" s="14" t="s">
        <v>201</v>
      </c>
      <c r="I101" s="14" t="s">
        <v>29</v>
      </c>
      <c r="J101" s="15">
        <v>180000</v>
      </c>
      <c r="K101" s="15">
        <v>160000</v>
      </c>
      <c r="L101" s="15">
        <v>160000</v>
      </c>
    </row>
    <row r="102" spans="1:12" s="1" customFormat="1" ht="27.75" hidden="1" customHeight="1" x14ac:dyDescent="0.25">
      <c r="A102" s="467" t="s">
        <v>202</v>
      </c>
      <c r="B102" s="467"/>
      <c r="C102" s="144"/>
      <c r="D102" s="144"/>
      <c r="E102" s="142">
        <v>851</v>
      </c>
      <c r="F102" s="19" t="s">
        <v>195</v>
      </c>
      <c r="G102" s="19" t="s">
        <v>10</v>
      </c>
      <c r="H102" s="19" t="s">
        <v>203</v>
      </c>
      <c r="I102" s="19"/>
      <c r="J102" s="21">
        <f t="shared" ref="J102:L103" si="24">J103</f>
        <v>0</v>
      </c>
      <c r="K102" s="21">
        <f t="shared" si="24"/>
        <v>0</v>
      </c>
      <c r="L102" s="21">
        <f t="shared" si="24"/>
        <v>0</v>
      </c>
    </row>
    <row r="103" spans="1:12" s="1" customFormat="1" ht="12.75" hidden="1" x14ac:dyDescent="0.25">
      <c r="A103" s="16"/>
      <c r="B103" s="150" t="s">
        <v>22</v>
      </c>
      <c r="C103" s="150"/>
      <c r="D103" s="150"/>
      <c r="E103" s="142">
        <v>851</v>
      </c>
      <c r="F103" s="19" t="s">
        <v>195</v>
      </c>
      <c r="G103" s="19" t="s">
        <v>10</v>
      </c>
      <c r="H103" s="19" t="s">
        <v>203</v>
      </c>
      <c r="I103" s="14" t="s">
        <v>23</v>
      </c>
      <c r="J103" s="15">
        <f t="shared" si="24"/>
        <v>0</v>
      </c>
      <c r="K103" s="15">
        <f t="shared" si="24"/>
        <v>0</v>
      </c>
      <c r="L103" s="15">
        <f t="shared" si="24"/>
        <v>0</v>
      </c>
    </row>
    <row r="104" spans="1:12" s="1" customFormat="1" ht="12.75" hidden="1" x14ac:dyDescent="0.25">
      <c r="A104" s="16"/>
      <c r="B104" s="144" t="s">
        <v>24</v>
      </c>
      <c r="C104" s="144"/>
      <c r="D104" s="144"/>
      <c r="E104" s="142">
        <v>851</v>
      </c>
      <c r="F104" s="19" t="s">
        <v>195</v>
      </c>
      <c r="G104" s="19" t="s">
        <v>10</v>
      </c>
      <c r="H104" s="19" t="s">
        <v>203</v>
      </c>
      <c r="I104" s="14" t="s">
        <v>25</v>
      </c>
      <c r="J104" s="15"/>
      <c r="K104" s="15"/>
      <c r="L104" s="15"/>
    </row>
    <row r="105" spans="1:12" s="1" customFormat="1" ht="12.75" x14ac:dyDescent="0.25">
      <c r="A105" s="467" t="s">
        <v>204</v>
      </c>
      <c r="B105" s="467"/>
      <c r="C105" s="144"/>
      <c r="D105" s="144"/>
      <c r="E105" s="142">
        <v>851</v>
      </c>
      <c r="F105" s="14" t="s">
        <v>195</v>
      </c>
      <c r="G105" s="14" t="s">
        <v>10</v>
      </c>
      <c r="H105" s="14" t="s">
        <v>205</v>
      </c>
      <c r="I105" s="14"/>
      <c r="J105" s="15">
        <f>J106</f>
        <v>564200</v>
      </c>
      <c r="K105" s="15">
        <f>K106</f>
        <v>570706</v>
      </c>
      <c r="L105" s="15">
        <f>L106</f>
        <v>598600</v>
      </c>
    </row>
    <row r="106" spans="1:12" s="1" customFormat="1" ht="12.75" x14ac:dyDescent="0.25">
      <c r="A106" s="467" t="s">
        <v>115</v>
      </c>
      <c r="B106" s="467"/>
      <c r="C106" s="144"/>
      <c r="D106" s="144"/>
      <c r="E106" s="142">
        <v>851</v>
      </c>
      <c r="F106" s="14" t="s">
        <v>195</v>
      </c>
      <c r="G106" s="14" t="s">
        <v>10</v>
      </c>
      <c r="H106" s="14" t="s">
        <v>206</v>
      </c>
      <c r="I106" s="14"/>
      <c r="J106" s="15">
        <f>J107+J112</f>
        <v>564200</v>
      </c>
      <c r="K106" s="15">
        <f>K107+K112</f>
        <v>570706</v>
      </c>
      <c r="L106" s="15">
        <f>L107+L112</f>
        <v>598600</v>
      </c>
    </row>
    <row r="107" spans="1:12" s="2" customFormat="1" ht="26.25" customHeight="1" x14ac:dyDescent="0.25">
      <c r="A107" s="467" t="s">
        <v>207</v>
      </c>
      <c r="B107" s="467"/>
      <c r="C107" s="144"/>
      <c r="D107" s="144"/>
      <c r="E107" s="142">
        <v>851</v>
      </c>
      <c r="F107" s="14" t="s">
        <v>195</v>
      </c>
      <c r="G107" s="14" t="s">
        <v>10</v>
      </c>
      <c r="H107" s="14" t="s">
        <v>208</v>
      </c>
      <c r="I107" s="14"/>
      <c r="J107" s="15">
        <f>J108+J110</f>
        <v>564200</v>
      </c>
      <c r="K107" s="15">
        <f>K108+K110</f>
        <v>570706</v>
      </c>
      <c r="L107" s="15">
        <f>L108+L110</f>
        <v>598600</v>
      </c>
    </row>
    <row r="108" spans="1:12" s="1" customFormat="1" ht="30.75" customHeight="1" x14ac:dyDescent="0.25">
      <c r="A108" s="144"/>
      <c r="B108" s="144" t="s">
        <v>119</v>
      </c>
      <c r="C108" s="144"/>
      <c r="D108" s="144"/>
      <c r="E108" s="142">
        <v>851</v>
      </c>
      <c r="F108" s="14" t="s">
        <v>195</v>
      </c>
      <c r="G108" s="14" t="s">
        <v>10</v>
      </c>
      <c r="H108" s="14" t="s">
        <v>208</v>
      </c>
      <c r="I108" s="14" t="s">
        <v>120</v>
      </c>
      <c r="J108" s="15">
        <f>J109</f>
        <v>474200</v>
      </c>
      <c r="K108" s="15">
        <f>K109</f>
        <v>480706</v>
      </c>
      <c r="L108" s="15">
        <f>L109</f>
        <v>508600</v>
      </c>
    </row>
    <row r="109" spans="1:12" s="1" customFormat="1" ht="38.25" x14ac:dyDescent="0.25">
      <c r="A109" s="144"/>
      <c r="B109" s="144" t="s">
        <v>121</v>
      </c>
      <c r="C109" s="144"/>
      <c r="D109" s="144"/>
      <c r="E109" s="142">
        <v>851</v>
      </c>
      <c r="F109" s="14" t="s">
        <v>195</v>
      </c>
      <c r="G109" s="14" t="s">
        <v>10</v>
      </c>
      <c r="H109" s="14" t="s">
        <v>208</v>
      </c>
      <c r="I109" s="14" t="s">
        <v>122</v>
      </c>
      <c r="J109" s="15">
        <v>474200</v>
      </c>
      <c r="K109" s="15">
        <v>480706</v>
      </c>
      <c r="L109" s="15">
        <v>508600</v>
      </c>
    </row>
    <row r="110" spans="1:12" s="1" customFormat="1" ht="12.75" x14ac:dyDescent="0.25">
      <c r="A110" s="26"/>
      <c r="B110" s="144" t="s">
        <v>26</v>
      </c>
      <c r="C110" s="144"/>
      <c r="D110" s="144"/>
      <c r="E110" s="142">
        <v>851</v>
      </c>
      <c r="F110" s="14" t="s">
        <v>195</v>
      </c>
      <c r="G110" s="14" t="s">
        <v>10</v>
      </c>
      <c r="H110" s="14" t="s">
        <v>208</v>
      </c>
      <c r="I110" s="14" t="s">
        <v>27</v>
      </c>
      <c r="J110" s="15">
        <f>J111</f>
        <v>90000</v>
      </c>
      <c r="K110" s="15">
        <f>K111</f>
        <v>90000</v>
      </c>
      <c r="L110" s="15">
        <f>L111</f>
        <v>90000</v>
      </c>
    </row>
    <row r="111" spans="1:12" s="1" customFormat="1" ht="12.75" x14ac:dyDescent="0.25">
      <c r="A111" s="26"/>
      <c r="B111" s="144" t="s">
        <v>191</v>
      </c>
      <c r="C111" s="144"/>
      <c r="D111" s="144"/>
      <c r="E111" s="142">
        <v>851</v>
      </c>
      <c r="F111" s="14" t="s">
        <v>195</v>
      </c>
      <c r="G111" s="14" t="s">
        <v>10</v>
      </c>
      <c r="H111" s="14" t="s">
        <v>208</v>
      </c>
      <c r="I111" s="14" t="s">
        <v>29</v>
      </c>
      <c r="J111" s="15">
        <v>90000</v>
      </c>
      <c r="K111" s="15">
        <v>90000</v>
      </c>
      <c r="L111" s="15">
        <v>90000</v>
      </c>
    </row>
    <row r="112" spans="1:12" s="10" customFormat="1" ht="27.75" hidden="1" customHeight="1" x14ac:dyDescent="0.25">
      <c r="A112" s="467" t="s">
        <v>209</v>
      </c>
      <c r="B112" s="467"/>
      <c r="C112" s="144"/>
      <c r="D112" s="144"/>
      <c r="E112" s="142">
        <v>851</v>
      </c>
      <c r="F112" s="14" t="s">
        <v>195</v>
      </c>
      <c r="G112" s="14" t="s">
        <v>10</v>
      </c>
      <c r="H112" s="14" t="s">
        <v>210</v>
      </c>
      <c r="I112" s="14"/>
      <c r="J112" s="15">
        <f t="shared" ref="J112:L113" si="25">J113</f>
        <v>0</v>
      </c>
      <c r="K112" s="15">
        <f t="shared" si="25"/>
        <v>0</v>
      </c>
      <c r="L112" s="15">
        <f t="shared" si="25"/>
        <v>0</v>
      </c>
    </row>
    <row r="113" spans="1:12" s="1" customFormat="1" ht="25.5" hidden="1" x14ac:dyDescent="0.25">
      <c r="A113" s="144"/>
      <c r="B113" s="144" t="s">
        <v>119</v>
      </c>
      <c r="C113" s="144"/>
      <c r="D113" s="144"/>
      <c r="E113" s="142">
        <v>851</v>
      </c>
      <c r="F113" s="14" t="s">
        <v>195</v>
      </c>
      <c r="G113" s="14" t="s">
        <v>10</v>
      </c>
      <c r="H113" s="14" t="s">
        <v>210</v>
      </c>
      <c r="I113" s="14" t="s">
        <v>120</v>
      </c>
      <c r="J113" s="15">
        <f t="shared" si="25"/>
        <v>0</v>
      </c>
      <c r="K113" s="15">
        <f t="shared" si="25"/>
        <v>0</v>
      </c>
      <c r="L113" s="15">
        <f t="shared" si="25"/>
        <v>0</v>
      </c>
    </row>
    <row r="114" spans="1:12" s="1" customFormat="1" ht="38.25" hidden="1" x14ac:dyDescent="0.25">
      <c r="A114" s="144"/>
      <c r="B114" s="144" t="s">
        <v>121</v>
      </c>
      <c r="C114" s="144"/>
      <c r="D114" s="144"/>
      <c r="E114" s="142">
        <v>851</v>
      </c>
      <c r="F114" s="14" t="s">
        <v>195</v>
      </c>
      <c r="G114" s="14" t="s">
        <v>10</v>
      </c>
      <c r="H114" s="14" t="s">
        <v>210</v>
      </c>
      <c r="I114" s="14" t="s">
        <v>122</v>
      </c>
      <c r="J114" s="15"/>
      <c r="K114" s="15"/>
      <c r="L114" s="15"/>
    </row>
    <row r="115" spans="1:12" s="1" customFormat="1" ht="12.75" x14ac:dyDescent="0.25">
      <c r="A115" s="467" t="s">
        <v>64</v>
      </c>
      <c r="B115" s="467"/>
      <c r="C115" s="144"/>
      <c r="D115" s="144"/>
      <c r="E115" s="142">
        <v>851</v>
      </c>
      <c r="F115" s="19" t="s">
        <v>195</v>
      </c>
      <c r="G115" s="14" t="s">
        <v>10</v>
      </c>
      <c r="H115" s="19" t="s">
        <v>65</v>
      </c>
      <c r="I115" s="19"/>
      <c r="J115" s="21">
        <f t="shared" ref="J115:L116" si="26">J116</f>
        <v>12720</v>
      </c>
      <c r="K115" s="21">
        <f t="shared" si="26"/>
        <v>12720</v>
      </c>
      <c r="L115" s="21">
        <f t="shared" si="26"/>
        <v>12720</v>
      </c>
    </row>
    <row r="116" spans="1:12" s="1" customFormat="1" ht="54" customHeight="1" x14ac:dyDescent="0.25">
      <c r="A116" s="467" t="s">
        <v>66</v>
      </c>
      <c r="B116" s="467"/>
      <c r="C116" s="144"/>
      <c r="D116" s="144"/>
      <c r="E116" s="142">
        <v>851</v>
      </c>
      <c r="F116" s="14" t="s">
        <v>195</v>
      </c>
      <c r="G116" s="14" t="s">
        <v>10</v>
      </c>
      <c r="H116" s="14" t="s">
        <v>67</v>
      </c>
      <c r="I116" s="14"/>
      <c r="J116" s="15">
        <f t="shared" si="26"/>
        <v>12720</v>
      </c>
      <c r="K116" s="15">
        <f t="shared" si="26"/>
        <v>12720</v>
      </c>
      <c r="L116" s="15">
        <f t="shared" si="26"/>
        <v>12720</v>
      </c>
    </row>
    <row r="117" spans="1:12" s="1" customFormat="1" ht="39" customHeight="1" x14ac:dyDescent="0.25">
      <c r="A117" s="467" t="s">
        <v>296</v>
      </c>
      <c r="B117" s="467"/>
      <c r="C117" s="144"/>
      <c r="D117" s="144"/>
      <c r="E117" s="142">
        <v>851</v>
      </c>
      <c r="F117" s="14" t="s">
        <v>195</v>
      </c>
      <c r="G117" s="14" t="s">
        <v>10</v>
      </c>
      <c r="H117" s="14" t="s">
        <v>126</v>
      </c>
      <c r="I117" s="14"/>
      <c r="J117" s="15">
        <f>J119</f>
        <v>12720</v>
      </c>
      <c r="K117" s="15">
        <f>K119</f>
        <v>12720</v>
      </c>
      <c r="L117" s="15">
        <f>L119</f>
        <v>12720</v>
      </c>
    </row>
    <row r="118" spans="1:12" s="1" customFormat="1" ht="12.75" x14ac:dyDescent="0.25">
      <c r="A118" s="16"/>
      <c r="B118" s="150" t="s">
        <v>127</v>
      </c>
      <c r="C118" s="150"/>
      <c r="D118" s="150"/>
      <c r="E118" s="142">
        <v>851</v>
      </c>
      <c r="F118" s="14" t="s">
        <v>195</v>
      </c>
      <c r="G118" s="14" t="s">
        <v>10</v>
      </c>
      <c r="H118" s="14" t="s">
        <v>126</v>
      </c>
      <c r="I118" s="14" t="s">
        <v>128</v>
      </c>
      <c r="J118" s="15">
        <f>J119</f>
        <v>12720</v>
      </c>
      <c r="K118" s="15">
        <f>K119</f>
        <v>12720</v>
      </c>
      <c r="L118" s="15">
        <f>L119</f>
        <v>12720</v>
      </c>
    </row>
    <row r="119" spans="1:12" s="1" customFormat="1" ht="25.5" x14ac:dyDescent="0.25">
      <c r="A119" s="26"/>
      <c r="B119" s="144" t="s">
        <v>129</v>
      </c>
      <c r="C119" s="144"/>
      <c r="D119" s="144"/>
      <c r="E119" s="142">
        <v>851</v>
      </c>
      <c r="F119" s="14" t="s">
        <v>195</v>
      </c>
      <c r="G119" s="14" t="s">
        <v>10</v>
      </c>
      <c r="H119" s="14" t="s">
        <v>126</v>
      </c>
      <c r="I119" s="14" t="s">
        <v>130</v>
      </c>
      <c r="J119" s="15">
        <v>12720</v>
      </c>
      <c r="K119" s="15">
        <v>12720</v>
      </c>
      <c r="L119" s="15">
        <v>12720</v>
      </c>
    </row>
    <row r="120" spans="1:12" s="1" customFormat="1" ht="38.25" hidden="1" customHeight="1" x14ac:dyDescent="0.25">
      <c r="A120" s="467" t="s">
        <v>32</v>
      </c>
      <c r="B120" s="467"/>
      <c r="C120" s="144"/>
      <c r="D120" s="144"/>
      <c r="E120" s="142">
        <v>851</v>
      </c>
      <c r="F120" s="14" t="s">
        <v>195</v>
      </c>
      <c r="G120" s="14" t="s">
        <v>10</v>
      </c>
      <c r="H120" s="14" t="s">
        <v>33</v>
      </c>
      <c r="I120" s="14"/>
      <c r="J120" s="15">
        <f t="shared" ref="J120:L123" si="27">J121</f>
        <v>0</v>
      </c>
      <c r="K120" s="15">
        <f t="shared" si="27"/>
        <v>0</v>
      </c>
      <c r="L120" s="15">
        <f t="shared" si="27"/>
        <v>0</v>
      </c>
    </row>
    <row r="121" spans="1:12" s="13" customFormat="1" ht="28.5" hidden="1" customHeight="1" x14ac:dyDescent="0.25">
      <c r="A121" s="467" t="s">
        <v>211</v>
      </c>
      <c r="B121" s="467"/>
      <c r="C121" s="144"/>
      <c r="D121" s="144"/>
      <c r="E121" s="142">
        <v>851</v>
      </c>
      <c r="F121" s="14" t="s">
        <v>195</v>
      </c>
      <c r="G121" s="14" t="s">
        <v>10</v>
      </c>
      <c r="H121" s="14" t="s">
        <v>212</v>
      </c>
      <c r="I121" s="14"/>
      <c r="J121" s="15">
        <f t="shared" si="27"/>
        <v>0</v>
      </c>
      <c r="K121" s="15">
        <f t="shared" si="27"/>
        <v>0</v>
      </c>
      <c r="L121" s="15">
        <f t="shared" si="27"/>
        <v>0</v>
      </c>
    </row>
    <row r="122" spans="1:12" s="1" customFormat="1" ht="53.25" hidden="1" customHeight="1" x14ac:dyDescent="0.25">
      <c r="A122" s="467" t="s">
        <v>213</v>
      </c>
      <c r="B122" s="467"/>
      <c r="C122" s="144"/>
      <c r="D122" s="144"/>
      <c r="E122" s="142">
        <v>851</v>
      </c>
      <c r="F122" s="14" t="s">
        <v>195</v>
      </c>
      <c r="G122" s="14" t="s">
        <v>10</v>
      </c>
      <c r="H122" s="14" t="s">
        <v>214</v>
      </c>
      <c r="I122" s="14"/>
      <c r="J122" s="15">
        <f t="shared" si="27"/>
        <v>0</v>
      </c>
      <c r="K122" s="15">
        <f t="shared" si="27"/>
        <v>0</v>
      </c>
      <c r="L122" s="15">
        <f t="shared" si="27"/>
        <v>0</v>
      </c>
    </row>
    <row r="123" spans="1:12" s="1" customFormat="1" ht="12.75" hidden="1" x14ac:dyDescent="0.25">
      <c r="A123" s="16"/>
      <c r="B123" s="150" t="s">
        <v>127</v>
      </c>
      <c r="C123" s="150"/>
      <c r="D123" s="150"/>
      <c r="E123" s="142">
        <v>851</v>
      </c>
      <c r="F123" s="14" t="s">
        <v>195</v>
      </c>
      <c r="G123" s="14" t="s">
        <v>10</v>
      </c>
      <c r="H123" s="14" t="s">
        <v>214</v>
      </c>
      <c r="I123" s="14" t="s">
        <v>128</v>
      </c>
      <c r="J123" s="15">
        <f>J124</f>
        <v>0</v>
      </c>
      <c r="K123" s="15">
        <f t="shared" si="27"/>
        <v>0</v>
      </c>
      <c r="L123" s="15">
        <f t="shared" si="27"/>
        <v>0</v>
      </c>
    </row>
    <row r="124" spans="1:12" s="1" customFormat="1" ht="25.5" hidden="1" x14ac:dyDescent="0.25">
      <c r="A124" s="16"/>
      <c r="B124" s="144" t="s">
        <v>129</v>
      </c>
      <c r="C124" s="144"/>
      <c r="D124" s="144"/>
      <c r="E124" s="142">
        <v>851</v>
      </c>
      <c r="F124" s="14" t="s">
        <v>195</v>
      </c>
      <c r="G124" s="14" t="s">
        <v>10</v>
      </c>
      <c r="H124" s="14" t="s">
        <v>214</v>
      </c>
      <c r="I124" s="14" t="s">
        <v>130</v>
      </c>
      <c r="J124" s="15"/>
      <c r="K124" s="15"/>
      <c r="L124" s="15"/>
    </row>
    <row r="125" spans="1:12" s="1" customFormat="1" ht="30.75" customHeight="1" x14ac:dyDescent="0.25">
      <c r="A125" s="467" t="s">
        <v>215</v>
      </c>
      <c r="B125" s="467"/>
      <c r="C125" s="144"/>
      <c r="D125" s="144"/>
      <c r="E125" s="142">
        <v>851</v>
      </c>
      <c r="F125" s="14" t="s">
        <v>195</v>
      </c>
      <c r="G125" s="14" t="s">
        <v>10</v>
      </c>
      <c r="H125" s="14" t="s">
        <v>216</v>
      </c>
      <c r="I125" s="14"/>
      <c r="J125" s="15">
        <f t="shared" ref="J125:L126" si="28">J126</f>
        <v>50000</v>
      </c>
      <c r="K125" s="15">
        <f t="shared" si="28"/>
        <v>50000</v>
      </c>
      <c r="L125" s="15">
        <f t="shared" si="28"/>
        <v>50000</v>
      </c>
    </row>
    <row r="126" spans="1:12" s="1" customFormat="1" ht="15" customHeight="1" x14ac:dyDescent="0.25">
      <c r="A126" s="16"/>
      <c r="B126" s="150" t="s">
        <v>22</v>
      </c>
      <c r="C126" s="150"/>
      <c r="D126" s="150"/>
      <c r="E126" s="142">
        <v>851</v>
      </c>
      <c r="F126" s="14" t="s">
        <v>195</v>
      </c>
      <c r="G126" s="14" t="s">
        <v>10</v>
      </c>
      <c r="H126" s="14" t="s">
        <v>216</v>
      </c>
      <c r="I126" s="14" t="s">
        <v>23</v>
      </c>
      <c r="J126" s="15">
        <f t="shared" si="28"/>
        <v>50000</v>
      </c>
      <c r="K126" s="15">
        <f t="shared" si="28"/>
        <v>50000</v>
      </c>
      <c r="L126" s="15">
        <f t="shared" si="28"/>
        <v>50000</v>
      </c>
    </row>
    <row r="127" spans="1:12" s="1" customFormat="1" ht="15" customHeight="1" x14ac:dyDescent="0.25">
      <c r="A127" s="16"/>
      <c r="B127" s="144" t="s">
        <v>24</v>
      </c>
      <c r="C127" s="144"/>
      <c r="D127" s="144"/>
      <c r="E127" s="142">
        <v>851</v>
      </c>
      <c r="F127" s="14" t="s">
        <v>195</v>
      </c>
      <c r="G127" s="14" t="s">
        <v>10</v>
      </c>
      <c r="H127" s="14" t="s">
        <v>216</v>
      </c>
      <c r="I127" s="14" t="s">
        <v>25</v>
      </c>
      <c r="J127" s="15">
        <v>50000</v>
      </c>
      <c r="K127" s="15">
        <v>50000</v>
      </c>
      <c r="L127" s="15">
        <v>50000</v>
      </c>
    </row>
    <row r="128" spans="1:12" s="1" customFormat="1" ht="14.25" customHeight="1" x14ac:dyDescent="0.25">
      <c r="A128" s="467" t="s">
        <v>217</v>
      </c>
      <c r="B128" s="467"/>
      <c r="C128" s="144"/>
      <c r="D128" s="144"/>
      <c r="E128" s="142">
        <v>851</v>
      </c>
      <c r="F128" s="14" t="s">
        <v>195</v>
      </c>
      <c r="G128" s="14" t="s">
        <v>10</v>
      </c>
      <c r="H128" s="14" t="s">
        <v>218</v>
      </c>
      <c r="I128" s="14"/>
      <c r="J128" s="15">
        <f t="shared" ref="J128:L129" si="29">J129</f>
        <v>160000</v>
      </c>
      <c r="K128" s="15">
        <f t="shared" si="29"/>
        <v>160000</v>
      </c>
      <c r="L128" s="15">
        <f t="shared" si="29"/>
        <v>160000</v>
      </c>
    </row>
    <row r="129" spans="1:12" s="1" customFormat="1" ht="12.75" x14ac:dyDescent="0.25">
      <c r="A129" s="16"/>
      <c r="B129" s="150" t="s">
        <v>22</v>
      </c>
      <c r="C129" s="150"/>
      <c r="D129" s="150"/>
      <c r="E129" s="142">
        <v>851</v>
      </c>
      <c r="F129" s="14" t="s">
        <v>195</v>
      </c>
      <c r="G129" s="14" t="s">
        <v>10</v>
      </c>
      <c r="H129" s="14" t="s">
        <v>218</v>
      </c>
      <c r="I129" s="14" t="s">
        <v>23</v>
      </c>
      <c r="J129" s="15">
        <f t="shared" si="29"/>
        <v>160000</v>
      </c>
      <c r="K129" s="15">
        <f t="shared" si="29"/>
        <v>160000</v>
      </c>
      <c r="L129" s="15">
        <f t="shared" si="29"/>
        <v>160000</v>
      </c>
    </row>
    <row r="130" spans="1:12" s="1" customFormat="1" ht="12.75" x14ac:dyDescent="0.25">
      <c r="A130" s="16"/>
      <c r="B130" s="144" t="s">
        <v>24</v>
      </c>
      <c r="C130" s="144"/>
      <c r="D130" s="144"/>
      <c r="E130" s="142">
        <v>851</v>
      </c>
      <c r="F130" s="14" t="s">
        <v>195</v>
      </c>
      <c r="G130" s="14" t="s">
        <v>10</v>
      </c>
      <c r="H130" s="14" t="s">
        <v>218</v>
      </c>
      <c r="I130" s="14" t="s">
        <v>25</v>
      </c>
      <c r="J130" s="15">
        <v>160000</v>
      </c>
      <c r="K130" s="15">
        <v>160000</v>
      </c>
      <c r="L130" s="15">
        <v>160000</v>
      </c>
    </row>
    <row r="131" spans="1:12" s="1" customFormat="1" ht="12.75" x14ac:dyDescent="0.25">
      <c r="A131" s="468" t="s">
        <v>219</v>
      </c>
      <c r="B131" s="468"/>
      <c r="C131" s="155"/>
      <c r="D131" s="155"/>
      <c r="E131" s="142">
        <v>851</v>
      </c>
      <c r="F131" s="11" t="s">
        <v>195</v>
      </c>
      <c r="G131" s="11" t="s">
        <v>39</v>
      </c>
      <c r="H131" s="11"/>
      <c r="I131" s="11"/>
      <c r="J131" s="28">
        <f>J132</f>
        <v>15000</v>
      </c>
      <c r="K131" s="28">
        <f t="shared" ref="K131:L133" si="30">K132</f>
        <v>15000</v>
      </c>
      <c r="L131" s="28">
        <f t="shared" si="30"/>
        <v>15000</v>
      </c>
    </row>
    <row r="132" spans="1:12" s="1" customFormat="1" ht="16.5" customHeight="1" x14ac:dyDescent="0.25">
      <c r="A132" s="467" t="s">
        <v>228</v>
      </c>
      <c r="B132" s="467"/>
      <c r="C132" s="144"/>
      <c r="D132" s="144"/>
      <c r="E132" s="142">
        <v>851</v>
      </c>
      <c r="F132" s="14" t="s">
        <v>195</v>
      </c>
      <c r="G132" s="14" t="s">
        <v>39</v>
      </c>
      <c r="H132" s="14" t="s">
        <v>229</v>
      </c>
      <c r="I132" s="14"/>
      <c r="J132" s="15">
        <f t="shared" ref="J132:J133" si="31">J133</f>
        <v>15000</v>
      </c>
      <c r="K132" s="15">
        <f t="shared" si="30"/>
        <v>15000</v>
      </c>
      <c r="L132" s="15">
        <f t="shared" si="30"/>
        <v>15000</v>
      </c>
    </row>
    <row r="133" spans="1:12" s="1" customFormat="1" ht="14.25" customHeight="1" x14ac:dyDescent="0.25">
      <c r="A133" s="16"/>
      <c r="B133" s="150" t="s">
        <v>22</v>
      </c>
      <c r="C133" s="150"/>
      <c r="D133" s="150"/>
      <c r="E133" s="142">
        <v>851</v>
      </c>
      <c r="F133" s="14" t="s">
        <v>195</v>
      </c>
      <c r="G133" s="14" t="s">
        <v>39</v>
      </c>
      <c r="H133" s="14" t="s">
        <v>229</v>
      </c>
      <c r="I133" s="14" t="s">
        <v>23</v>
      </c>
      <c r="J133" s="15">
        <f t="shared" si="31"/>
        <v>15000</v>
      </c>
      <c r="K133" s="15">
        <f t="shared" si="30"/>
        <v>15000</v>
      </c>
      <c r="L133" s="15">
        <f t="shared" si="30"/>
        <v>15000</v>
      </c>
    </row>
    <row r="134" spans="1:12" s="1" customFormat="1" ht="14.25" customHeight="1" x14ac:dyDescent="0.25">
      <c r="A134" s="16"/>
      <c r="B134" s="144" t="s">
        <v>24</v>
      </c>
      <c r="C134" s="144"/>
      <c r="D134" s="144"/>
      <c r="E134" s="142">
        <v>851</v>
      </c>
      <c r="F134" s="14" t="s">
        <v>195</v>
      </c>
      <c r="G134" s="14" t="s">
        <v>39</v>
      </c>
      <c r="H134" s="14" t="s">
        <v>229</v>
      </c>
      <c r="I134" s="14" t="s">
        <v>25</v>
      </c>
      <c r="J134" s="15">
        <v>15000</v>
      </c>
      <c r="K134" s="15">
        <v>15000</v>
      </c>
      <c r="L134" s="15">
        <v>15000</v>
      </c>
    </row>
    <row r="135" spans="1:12" s="1" customFormat="1" ht="14.25" customHeight="1" x14ac:dyDescent="0.25">
      <c r="A135" s="470" t="s">
        <v>230</v>
      </c>
      <c r="B135" s="470"/>
      <c r="C135" s="145"/>
      <c r="D135" s="145"/>
      <c r="E135" s="142">
        <v>851</v>
      </c>
      <c r="F135" s="7" t="s">
        <v>231</v>
      </c>
      <c r="G135" s="7"/>
      <c r="H135" s="7"/>
      <c r="I135" s="7"/>
      <c r="J135" s="8">
        <f>J136+J142+J146+J151</f>
        <v>7009500</v>
      </c>
      <c r="K135" s="8">
        <f t="shared" ref="K135:L135" si="32">K136+K142+K146+K151</f>
        <v>6189200</v>
      </c>
      <c r="L135" s="8">
        <f t="shared" si="32"/>
        <v>6333600</v>
      </c>
    </row>
    <row r="136" spans="1:12" s="1" customFormat="1" ht="14.25" customHeight="1" x14ac:dyDescent="0.25">
      <c r="A136" s="468" t="s">
        <v>232</v>
      </c>
      <c r="B136" s="468"/>
      <c r="C136" s="155"/>
      <c r="D136" s="155"/>
      <c r="E136" s="142">
        <v>851</v>
      </c>
      <c r="F136" s="11" t="s">
        <v>231</v>
      </c>
      <c r="G136" s="11" t="s">
        <v>10</v>
      </c>
      <c r="H136" s="11"/>
      <c r="I136" s="11"/>
      <c r="J136" s="12">
        <f t="shared" ref="J136:L140" si="33">J137</f>
        <v>2320300</v>
      </c>
      <c r="K136" s="12">
        <f t="shared" si="33"/>
        <v>2300000</v>
      </c>
      <c r="L136" s="12">
        <f t="shared" si="33"/>
        <v>2444400</v>
      </c>
    </row>
    <row r="137" spans="1:12" s="1" customFormat="1" ht="14.25" customHeight="1" x14ac:dyDescent="0.25">
      <c r="A137" s="467" t="s">
        <v>233</v>
      </c>
      <c r="B137" s="467"/>
      <c r="C137" s="144"/>
      <c r="D137" s="144"/>
      <c r="E137" s="142">
        <v>851</v>
      </c>
      <c r="F137" s="14" t="s">
        <v>231</v>
      </c>
      <c r="G137" s="14" t="s">
        <v>10</v>
      </c>
      <c r="H137" s="14" t="s">
        <v>234</v>
      </c>
      <c r="I137" s="14"/>
      <c r="J137" s="15">
        <f t="shared" si="33"/>
        <v>2320300</v>
      </c>
      <c r="K137" s="15">
        <f t="shared" si="33"/>
        <v>2300000</v>
      </c>
      <c r="L137" s="15">
        <f t="shared" si="33"/>
        <v>2444400</v>
      </c>
    </row>
    <row r="138" spans="1:12" s="1" customFormat="1" ht="27" customHeight="1" x14ac:dyDescent="0.25">
      <c r="A138" s="467" t="s">
        <v>235</v>
      </c>
      <c r="B138" s="467"/>
      <c r="C138" s="144"/>
      <c r="D138" s="144"/>
      <c r="E138" s="142">
        <v>851</v>
      </c>
      <c r="F138" s="14" t="s">
        <v>231</v>
      </c>
      <c r="G138" s="14" t="s">
        <v>10</v>
      </c>
      <c r="H138" s="14" t="s">
        <v>236</v>
      </c>
      <c r="I138" s="14"/>
      <c r="J138" s="15">
        <f t="shared" si="33"/>
        <v>2320300</v>
      </c>
      <c r="K138" s="15">
        <f t="shared" si="33"/>
        <v>2300000</v>
      </c>
      <c r="L138" s="15">
        <f t="shared" si="33"/>
        <v>2444400</v>
      </c>
    </row>
    <row r="139" spans="1:12" s="1" customFormat="1" ht="12.75" customHeight="1" x14ac:dyDescent="0.25">
      <c r="A139" s="467" t="s">
        <v>237</v>
      </c>
      <c r="B139" s="467"/>
      <c r="C139" s="144"/>
      <c r="D139" s="144"/>
      <c r="E139" s="142">
        <v>851</v>
      </c>
      <c r="F139" s="14" t="s">
        <v>231</v>
      </c>
      <c r="G139" s="14" t="s">
        <v>10</v>
      </c>
      <c r="H139" s="14" t="s">
        <v>238</v>
      </c>
      <c r="I139" s="14"/>
      <c r="J139" s="15">
        <f t="shared" si="33"/>
        <v>2320300</v>
      </c>
      <c r="K139" s="15">
        <f t="shared" si="33"/>
        <v>2300000</v>
      </c>
      <c r="L139" s="15">
        <f t="shared" si="33"/>
        <v>2444400</v>
      </c>
    </row>
    <row r="140" spans="1:12" s="1" customFormat="1" ht="12.75" x14ac:dyDescent="0.25">
      <c r="A140" s="149"/>
      <c r="B140" s="150" t="s">
        <v>127</v>
      </c>
      <c r="C140" s="150"/>
      <c r="D140" s="150"/>
      <c r="E140" s="142">
        <v>851</v>
      </c>
      <c r="F140" s="14" t="s">
        <v>231</v>
      </c>
      <c r="G140" s="14" t="s">
        <v>10</v>
      </c>
      <c r="H140" s="14" t="s">
        <v>238</v>
      </c>
      <c r="I140" s="14" t="s">
        <v>128</v>
      </c>
      <c r="J140" s="15">
        <f t="shared" si="33"/>
        <v>2320300</v>
      </c>
      <c r="K140" s="15">
        <f t="shared" si="33"/>
        <v>2300000</v>
      </c>
      <c r="L140" s="15">
        <f t="shared" si="33"/>
        <v>2444400</v>
      </c>
    </row>
    <row r="141" spans="1:12" s="1" customFormat="1" ht="29.25" customHeight="1" x14ac:dyDescent="0.25">
      <c r="A141" s="149"/>
      <c r="B141" s="150" t="s">
        <v>244</v>
      </c>
      <c r="C141" s="150"/>
      <c r="D141" s="150"/>
      <c r="E141" s="142">
        <v>851</v>
      </c>
      <c r="F141" s="14" t="s">
        <v>231</v>
      </c>
      <c r="G141" s="14" t="s">
        <v>10</v>
      </c>
      <c r="H141" s="14" t="s">
        <v>238</v>
      </c>
      <c r="I141" s="14" t="s">
        <v>245</v>
      </c>
      <c r="J141" s="15">
        <v>2320300</v>
      </c>
      <c r="K141" s="15">
        <v>2300000</v>
      </c>
      <c r="L141" s="15">
        <v>2444400</v>
      </c>
    </row>
    <row r="142" spans="1:12" s="1" customFormat="1" ht="12.75" customHeight="1" x14ac:dyDescent="0.25">
      <c r="A142" s="451" t="s">
        <v>239</v>
      </c>
      <c r="B142" s="452"/>
      <c r="C142" s="157"/>
      <c r="D142" s="157"/>
      <c r="E142" s="142">
        <v>851</v>
      </c>
      <c r="F142" s="11" t="s">
        <v>231</v>
      </c>
      <c r="G142" s="11" t="s">
        <v>12</v>
      </c>
      <c r="H142" s="11"/>
      <c r="I142" s="11"/>
      <c r="J142" s="12">
        <f>J143</f>
        <v>800000</v>
      </c>
      <c r="K142" s="12">
        <f>K143</f>
        <v>0</v>
      </c>
      <c r="L142" s="12">
        <f>L143</f>
        <v>0</v>
      </c>
    </row>
    <row r="143" spans="1:12" s="1" customFormat="1" ht="39" customHeight="1" x14ac:dyDescent="0.25">
      <c r="A143" s="443" t="s">
        <v>599</v>
      </c>
      <c r="B143" s="444"/>
      <c r="C143" s="148"/>
      <c r="D143" s="148"/>
      <c r="E143" s="142">
        <v>851</v>
      </c>
      <c r="F143" s="14" t="s">
        <v>231</v>
      </c>
      <c r="G143" s="14" t="s">
        <v>12</v>
      </c>
      <c r="H143" s="14" t="s">
        <v>674</v>
      </c>
      <c r="I143" s="14"/>
      <c r="J143" s="15">
        <f>J144</f>
        <v>800000</v>
      </c>
      <c r="K143" s="15">
        <f t="shared" ref="K143:L144" si="34">K144</f>
        <v>0</v>
      </c>
      <c r="L143" s="15">
        <f t="shared" si="34"/>
        <v>0</v>
      </c>
    </row>
    <row r="144" spans="1:12" s="1" customFormat="1" ht="12.75" x14ac:dyDescent="0.25">
      <c r="A144" s="149"/>
      <c r="B144" s="144" t="s">
        <v>134</v>
      </c>
      <c r="C144" s="144"/>
      <c r="D144" s="144"/>
      <c r="E144" s="142">
        <v>851</v>
      </c>
      <c r="F144" s="14" t="s">
        <v>231</v>
      </c>
      <c r="G144" s="14" t="s">
        <v>12</v>
      </c>
      <c r="H144" s="14" t="s">
        <v>674</v>
      </c>
      <c r="I144" s="14" t="s">
        <v>135</v>
      </c>
      <c r="J144" s="15">
        <f>J145</f>
        <v>800000</v>
      </c>
      <c r="K144" s="15">
        <f t="shared" si="34"/>
        <v>0</v>
      </c>
      <c r="L144" s="15">
        <f t="shared" si="34"/>
        <v>0</v>
      </c>
    </row>
    <row r="145" spans="1:12" s="1" customFormat="1" ht="25.5" x14ac:dyDescent="0.25">
      <c r="A145" s="149"/>
      <c r="B145" s="150" t="s">
        <v>602</v>
      </c>
      <c r="C145" s="150"/>
      <c r="D145" s="150"/>
      <c r="E145" s="142">
        <v>851</v>
      </c>
      <c r="F145" s="14" t="s">
        <v>231</v>
      </c>
      <c r="G145" s="14" t="s">
        <v>12</v>
      </c>
      <c r="H145" s="14" t="s">
        <v>674</v>
      </c>
      <c r="I145" s="14" t="s">
        <v>601</v>
      </c>
      <c r="J145" s="15">
        <v>800000</v>
      </c>
      <c r="K145" s="15"/>
      <c r="L145" s="15"/>
    </row>
    <row r="146" spans="1:12" s="1" customFormat="1" ht="12.75" x14ac:dyDescent="0.25">
      <c r="A146" s="468" t="s">
        <v>250</v>
      </c>
      <c r="B146" s="468"/>
      <c r="C146" s="155"/>
      <c r="D146" s="155"/>
      <c r="E146" s="142">
        <v>851</v>
      </c>
      <c r="F146" s="11" t="s">
        <v>231</v>
      </c>
      <c r="G146" s="11" t="s">
        <v>39</v>
      </c>
      <c r="H146" s="11"/>
      <c r="I146" s="11"/>
      <c r="J146" s="12">
        <f>J148</f>
        <v>3544200</v>
      </c>
      <c r="K146" s="12">
        <f t="shared" ref="K146:L146" si="35">K148</f>
        <v>3544200</v>
      </c>
      <c r="L146" s="12">
        <f t="shared" si="35"/>
        <v>3544200</v>
      </c>
    </row>
    <row r="147" spans="1:12" s="1" customFormat="1" ht="12.75" x14ac:dyDescent="0.25">
      <c r="A147" s="476" t="s">
        <v>240</v>
      </c>
      <c r="B147" s="476"/>
      <c r="C147" s="149"/>
      <c r="D147" s="149"/>
      <c r="E147" s="142">
        <v>851</v>
      </c>
      <c r="F147" s="14" t="s">
        <v>231</v>
      </c>
      <c r="G147" s="14" t="s">
        <v>39</v>
      </c>
      <c r="H147" s="14" t="s">
        <v>241</v>
      </c>
      <c r="I147" s="14"/>
      <c r="J147" s="15">
        <f>J148</f>
        <v>3544200</v>
      </c>
      <c r="K147" s="15">
        <f t="shared" ref="K147:L147" si="36">K148</f>
        <v>3544200</v>
      </c>
      <c r="L147" s="15">
        <f t="shared" si="36"/>
        <v>3544200</v>
      </c>
    </row>
    <row r="148" spans="1:12" s="1" customFormat="1" ht="39" customHeight="1" x14ac:dyDescent="0.25">
      <c r="A148" s="443" t="s">
        <v>256</v>
      </c>
      <c r="B148" s="444"/>
      <c r="C148" s="148"/>
      <c r="D148" s="148"/>
      <c r="E148" s="142">
        <v>851</v>
      </c>
      <c r="F148" s="14" t="s">
        <v>231</v>
      </c>
      <c r="G148" s="14" t="s">
        <v>39</v>
      </c>
      <c r="H148" s="14" t="s">
        <v>257</v>
      </c>
      <c r="I148" s="14"/>
      <c r="J148" s="15">
        <f t="shared" ref="J148:L149" si="37">J149</f>
        <v>3544200</v>
      </c>
      <c r="K148" s="15">
        <f t="shared" si="37"/>
        <v>3544200</v>
      </c>
      <c r="L148" s="15">
        <f t="shared" si="37"/>
        <v>3544200</v>
      </c>
    </row>
    <row r="149" spans="1:12" s="2" customFormat="1" ht="16.5" customHeight="1" x14ac:dyDescent="0.25">
      <c r="A149" s="443" t="s">
        <v>127</v>
      </c>
      <c r="B149" s="444"/>
      <c r="C149" s="148"/>
      <c r="D149" s="148"/>
      <c r="E149" s="142">
        <v>851</v>
      </c>
      <c r="F149" s="19" t="s">
        <v>231</v>
      </c>
      <c r="G149" s="19" t="s">
        <v>39</v>
      </c>
      <c r="H149" s="19" t="s">
        <v>257</v>
      </c>
      <c r="I149" s="19" t="s">
        <v>128</v>
      </c>
      <c r="J149" s="21">
        <f t="shared" si="37"/>
        <v>3544200</v>
      </c>
      <c r="K149" s="21">
        <f t="shared" si="37"/>
        <v>3544200</v>
      </c>
      <c r="L149" s="21">
        <f t="shared" si="37"/>
        <v>3544200</v>
      </c>
    </row>
    <row r="150" spans="1:12" s="1" customFormat="1" ht="15" customHeight="1" x14ac:dyDescent="0.25">
      <c r="A150" s="144"/>
      <c r="B150" s="144" t="s">
        <v>258</v>
      </c>
      <c r="C150" s="144"/>
      <c r="D150" s="144"/>
      <c r="E150" s="142">
        <v>851</v>
      </c>
      <c r="F150" s="14" t="s">
        <v>231</v>
      </c>
      <c r="G150" s="14" t="s">
        <v>39</v>
      </c>
      <c r="H150" s="14" t="s">
        <v>257</v>
      </c>
      <c r="I150" s="14" t="s">
        <v>259</v>
      </c>
      <c r="J150" s="15">
        <v>3544200</v>
      </c>
      <c r="K150" s="15">
        <v>3544200</v>
      </c>
      <c r="L150" s="15">
        <v>3544200</v>
      </c>
    </row>
    <row r="151" spans="1:12" s="1" customFormat="1" ht="15" customHeight="1" x14ac:dyDescent="0.25">
      <c r="A151" s="468" t="s">
        <v>265</v>
      </c>
      <c r="B151" s="468"/>
      <c r="C151" s="155"/>
      <c r="D151" s="155"/>
      <c r="E151" s="142">
        <v>851</v>
      </c>
      <c r="F151" s="11" t="s">
        <v>231</v>
      </c>
      <c r="G151" s="11" t="s">
        <v>47</v>
      </c>
      <c r="H151" s="11"/>
      <c r="I151" s="11"/>
      <c r="J151" s="12">
        <f>J152</f>
        <v>345000</v>
      </c>
      <c r="K151" s="12">
        <f t="shared" ref="K151:L151" si="38">K152</f>
        <v>345000</v>
      </c>
      <c r="L151" s="12">
        <f t="shared" si="38"/>
        <v>345000</v>
      </c>
    </row>
    <row r="152" spans="1:12" s="1" customFormat="1" ht="15.75" customHeight="1" x14ac:dyDescent="0.25">
      <c r="A152" s="467" t="s">
        <v>270</v>
      </c>
      <c r="B152" s="467"/>
      <c r="C152" s="144"/>
      <c r="D152" s="144"/>
      <c r="E152" s="142">
        <v>851</v>
      </c>
      <c r="F152" s="14" t="s">
        <v>231</v>
      </c>
      <c r="G152" s="14" t="s">
        <v>47</v>
      </c>
      <c r="H152" s="14" t="s">
        <v>271</v>
      </c>
      <c r="I152" s="14"/>
      <c r="J152" s="15">
        <f>J153+J155</f>
        <v>345000</v>
      </c>
      <c r="K152" s="15">
        <f>K153+K155</f>
        <v>345000</v>
      </c>
      <c r="L152" s="15">
        <f>L153+L155</f>
        <v>345000</v>
      </c>
    </row>
    <row r="153" spans="1:12" s="1" customFormat="1" ht="15" customHeight="1" x14ac:dyDescent="0.25">
      <c r="A153" s="16"/>
      <c r="B153" s="150" t="s">
        <v>22</v>
      </c>
      <c r="C153" s="150"/>
      <c r="D153" s="150"/>
      <c r="E153" s="142">
        <v>851</v>
      </c>
      <c r="F153" s="19" t="s">
        <v>231</v>
      </c>
      <c r="G153" s="14" t="s">
        <v>47</v>
      </c>
      <c r="H153" s="14" t="s">
        <v>271</v>
      </c>
      <c r="I153" s="14" t="s">
        <v>23</v>
      </c>
      <c r="J153" s="15">
        <f>J154</f>
        <v>145000</v>
      </c>
      <c r="K153" s="15">
        <f>K154</f>
        <v>145000</v>
      </c>
      <c r="L153" s="15">
        <f>L154</f>
        <v>145000</v>
      </c>
    </row>
    <row r="154" spans="1:12" s="1" customFormat="1" ht="15" customHeight="1" x14ac:dyDescent="0.25">
      <c r="A154" s="16"/>
      <c r="B154" s="144" t="s">
        <v>24</v>
      </c>
      <c r="C154" s="144"/>
      <c r="D154" s="144"/>
      <c r="E154" s="142">
        <v>851</v>
      </c>
      <c r="F154" s="19" t="s">
        <v>231</v>
      </c>
      <c r="G154" s="14" t="s">
        <v>47</v>
      </c>
      <c r="H154" s="14" t="s">
        <v>271</v>
      </c>
      <c r="I154" s="14" t="s">
        <v>25</v>
      </c>
      <c r="J154" s="15">
        <v>145000</v>
      </c>
      <c r="K154" s="15">
        <v>145000</v>
      </c>
      <c r="L154" s="15">
        <v>145000</v>
      </c>
    </row>
    <row r="155" spans="1:12" s="1" customFormat="1" ht="15" customHeight="1" x14ac:dyDescent="0.25">
      <c r="A155" s="149"/>
      <c r="B155" s="150" t="s">
        <v>127</v>
      </c>
      <c r="C155" s="150"/>
      <c r="D155" s="150"/>
      <c r="E155" s="142">
        <v>851</v>
      </c>
      <c r="F155" s="14" t="s">
        <v>231</v>
      </c>
      <c r="G155" s="14" t="s">
        <v>47</v>
      </c>
      <c r="H155" s="14" t="s">
        <v>271</v>
      </c>
      <c r="I155" s="14" t="s">
        <v>128</v>
      </c>
      <c r="J155" s="15">
        <f>J156</f>
        <v>200000</v>
      </c>
      <c r="K155" s="15">
        <f>K156</f>
        <v>200000</v>
      </c>
      <c r="L155" s="15">
        <f>L156</f>
        <v>200000</v>
      </c>
    </row>
    <row r="156" spans="1:12" s="1" customFormat="1" ht="25.5" x14ac:dyDescent="0.25">
      <c r="A156" s="149"/>
      <c r="B156" s="150" t="s">
        <v>129</v>
      </c>
      <c r="C156" s="150"/>
      <c r="D156" s="150"/>
      <c r="E156" s="142">
        <v>851</v>
      </c>
      <c r="F156" s="14" t="s">
        <v>231</v>
      </c>
      <c r="G156" s="14" t="s">
        <v>47</v>
      </c>
      <c r="H156" s="14" t="s">
        <v>271</v>
      </c>
      <c r="I156" s="14" t="s">
        <v>130</v>
      </c>
      <c r="J156" s="15">
        <v>200000</v>
      </c>
      <c r="K156" s="15">
        <v>200000</v>
      </c>
      <c r="L156" s="15">
        <v>200000</v>
      </c>
    </row>
    <row r="157" spans="1:12" s="1" customFormat="1" ht="18.75" hidden="1" customHeight="1" x14ac:dyDescent="0.25">
      <c r="A157" s="470" t="s">
        <v>272</v>
      </c>
      <c r="B157" s="470"/>
      <c r="C157" s="145"/>
      <c r="D157" s="145"/>
      <c r="E157" s="142">
        <v>851</v>
      </c>
      <c r="F157" s="7" t="s">
        <v>51</v>
      </c>
      <c r="G157" s="7"/>
      <c r="H157" s="7"/>
      <c r="I157" s="7"/>
      <c r="J157" s="8">
        <f>J158</f>
        <v>0</v>
      </c>
      <c r="K157" s="8">
        <f>K158</f>
        <v>0</v>
      </c>
      <c r="L157" s="8">
        <f>L158</f>
        <v>0</v>
      </c>
    </row>
    <row r="158" spans="1:12" s="1" customFormat="1" ht="13.5" hidden="1" customHeight="1" x14ac:dyDescent="0.25">
      <c r="A158" s="477" t="s">
        <v>273</v>
      </c>
      <c r="B158" s="477"/>
      <c r="C158" s="146"/>
      <c r="D158" s="146"/>
      <c r="E158" s="142">
        <v>851</v>
      </c>
      <c r="F158" s="11" t="s">
        <v>51</v>
      </c>
      <c r="G158" s="11" t="s">
        <v>79</v>
      </c>
      <c r="H158" s="11"/>
      <c r="I158" s="11"/>
      <c r="J158" s="12">
        <f t="shared" ref="J158:L160" si="39">J159</f>
        <v>0</v>
      </c>
      <c r="K158" s="12">
        <f t="shared" si="39"/>
        <v>0</v>
      </c>
      <c r="L158" s="12">
        <f t="shared" si="39"/>
        <v>0</v>
      </c>
    </row>
    <row r="159" spans="1:12" s="13" customFormat="1" ht="15.75" hidden="1" customHeight="1" x14ac:dyDescent="0.25">
      <c r="A159" s="467" t="s">
        <v>274</v>
      </c>
      <c r="B159" s="467"/>
      <c r="C159" s="144"/>
      <c r="D159" s="144"/>
      <c r="E159" s="142">
        <v>851</v>
      </c>
      <c r="F159" s="14" t="s">
        <v>51</v>
      </c>
      <c r="G159" s="14" t="s">
        <v>79</v>
      </c>
      <c r="H159" s="14" t="s">
        <v>275</v>
      </c>
      <c r="I159" s="14"/>
      <c r="J159" s="15">
        <f t="shared" si="39"/>
        <v>0</v>
      </c>
      <c r="K159" s="15">
        <f t="shared" si="39"/>
        <v>0</v>
      </c>
      <c r="L159" s="15">
        <f t="shared" si="39"/>
        <v>0</v>
      </c>
    </row>
    <row r="160" spans="1:12" s="29" customFormat="1" ht="27" hidden="1" customHeight="1" x14ac:dyDescent="0.25">
      <c r="A160" s="467" t="s">
        <v>276</v>
      </c>
      <c r="B160" s="467"/>
      <c r="C160" s="144"/>
      <c r="D160" s="144"/>
      <c r="E160" s="142">
        <v>851</v>
      </c>
      <c r="F160" s="14" t="s">
        <v>51</v>
      </c>
      <c r="G160" s="14" t="s">
        <v>79</v>
      </c>
      <c r="H160" s="14" t="s">
        <v>277</v>
      </c>
      <c r="I160" s="14"/>
      <c r="J160" s="15">
        <f>J161</f>
        <v>0</v>
      </c>
      <c r="K160" s="15">
        <f t="shared" si="39"/>
        <v>0</v>
      </c>
      <c r="L160" s="15">
        <f t="shared" si="39"/>
        <v>0</v>
      </c>
    </row>
    <row r="161" spans="1:15" s="29" customFormat="1" ht="29.25" hidden="1" customHeight="1" x14ac:dyDescent="0.25">
      <c r="A161" s="467" t="s">
        <v>278</v>
      </c>
      <c r="B161" s="467"/>
      <c r="C161" s="144"/>
      <c r="D161" s="144"/>
      <c r="E161" s="142">
        <v>851</v>
      </c>
      <c r="F161" s="14" t="s">
        <v>51</v>
      </c>
      <c r="G161" s="14" t="s">
        <v>79</v>
      </c>
      <c r="H161" s="14" t="s">
        <v>277</v>
      </c>
      <c r="I161" s="14"/>
      <c r="J161" s="15">
        <f t="shared" ref="J161:L161" si="40">J162</f>
        <v>0</v>
      </c>
      <c r="K161" s="15">
        <f t="shared" si="40"/>
        <v>0</v>
      </c>
      <c r="L161" s="15">
        <f t="shared" si="40"/>
        <v>0</v>
      </c>
    </row>
    <row r="162" spans="1:15" s="1" customFormat="1" ht="12.75" hidden="1" x14ac:dyDescent="0.25">
      <c r="A162" s="16"/>
      <c r="B162" s="150" t="s">
        <v>22</v>
      </c>
      <c r="C162" s="150"/>
      <c r="D162" s="150"/>
      <c r="E162" s="142">
        <v>851</v>
      </c>
      <c r="F162" s="14" t="s">
        <v>51</v>
      </c>
      <c r="G162" s="14" t="s">
        <v>79</v>
      </c>
      <c r="H162" s="14" t="s">
        <v>277</v>
      </c>
      <c r="I162" s="14" t="s">
        <v>23</v>
      </c>
      <c r="J162" s="15">
        <f>J163</f>
        <v>0</v>
      </c>
      <c r="K162" s="15">
        <f>K163</f>
        <v>0</v>
      </c>
      <c r="L162" s="15">
        <f>L163</f>
        <v>0</v>
      </c>
    </row>
    <row r="163" spans="1:15" s="1" customFormat="1" ht="12.75" hidden="1" x14ac:dyDescent="0.25">
      <c r="A163" s="16"/>
      <c r="B163" s="144" t="s">
        <v>24</v>
      </c>
      <c r="C163" s="144"/>
      <c r="D163" s="144"/>
      <c r="E163" s="142">
        <v>851</v>
      </c>
      <c r="F163" s="14" t="s">
        <v>51</v>
      </c>
      <c r="G163" s="14" t="s">
        <v>79</v>
      </c>
      <c r="H163" s="14" t="s">
        <v>277</v>
      </c>
      <c r="I163" s="14" t="s">
        <v>25</v>
      </c>
      <c r="J163" s="15"/>
      <c r="K163" s="15"/>
      <c r="L163" s="15"/>
    </row>
    <row r="164" spans="1:15" s="1" customFormat="1" ht="33.75" customHeight="1" x14ac:dyDescent="0.2">
      <c r="A164" s="512" t="s">
        <v>302</v>
      </c>
      <c r="B164" s="513"/>
      <c r="C164" s="161"/>
      <c r="D164" s="161"/>
      <c r="E164" s="161">
        <v>852</v>
      </c>
      <c r="F164" s="19"/>
      <c r="G164" s="19"/>
      <c r="H164" s="19"/>
      <c r="I164" s="14"/>
      <c r="J164" s="46">
        <f>J165+J275</f>
        <v>126872349.22999999</v>
      </c>
      <c r="K164" s="46">
        <f>K165+K275</f>
        <v>130975866.09999999</v>
      </c>
      <c r="L164" s="46">
        <f>L165+L275</f>
        <v>137830287.72999999</v>
      </c>
      <c r="N164" s="6"/>
      <c r="O164" s="45"/>
    </row>
    <row r="165" spans="1:15" s="10" customFormat="1" ht="12.75" x14ac:dyDescent="0.25">
      <c r="A165" s="470" t="s">
        <v>110</v>
      </c>
      <c r="B165" s="470"/>
      <c r="C165" s="145"/>
      <c r="D165" s="145"/>
      <c r="E165" s="142">
        <v>852</v>
      </c>
      <c r="F165" s="7" t="s">
        <v>111</v>
      </c>
      <c r="G165" s="7"/>
      <c r="H165" s="7"/>
      <c r="I165" s="7"/>
      <c r="J165" s="8">
        <f>J166+J183+J236+J240</f>
        <v>118268949.22999999</v>
      </c>
      <c r="K165" s="8">
        <f>K166+K183+K236+K240</f>
        <v>121627166.09999999</v>
      </c>
      <c r="L165" s="8">
        <f>L166+L183+L236+L240</f>
        <v>128193987.72999999</v>
      </c>
    </row>
    <row r="166" spans="1:15" s="13" customFormat="1" ht="15" customHeight="1" x14ac:dyDescent="0.25">
      <c r="A166" s="468" t="s">
        <v>112</v>
      </c>
      <c r="B166" s="468"/>
      <c r="C166" s="155"/>
      <c r="D166" s="155"/>
      <c r="E166" s="142">
        <v>852</v>
      </c>
      <c r="F166" s="11" t="s">
        <v>111</v>
      </c>
      <c r="G166" s="11" t="s">
        <v>10</v>
      </c>
      <c r="H166" s="11"/>
      <c r="I166" s="11"/>
      <c r="J166" s="12">
        <f>J167+J175</f>
        <v>19548220</v>
      </c>
      <c r="K166" s="12">
        <f t="shared" ref="K166:L166" si="41">K167+K175</f>
        <v>20481720</v>
      </c>
      <c r="L166" s="12">
        <f t="shared" si="41"/>
        <v>21618820</v>
      </c>
    </row>
    <row r="167" spans="1:15" s="1" customFormat="1" ht="15" customHeight="1" x14ac:dyDescent="0.25">
      <c r="A167" s="467" t="s">
        <v>113</v>
      </c>
      <c r="B167" s="467"/>
      <c r="C167" s="144"/>
      <c r="D167" s="144"/>
      <c r="E167" s="142">
        <v>852</v>
      </c>
      <c r="F167" s="14" t="s">
        <v>111</v>
      </c>
      <c r="G167" s="14" t="s">
        <v>10</v>
      </c>
      <c r="H167" s="14" t="s">
        <v>114</v>
      </c>
      <c r="I167" s="14"/>
      <c r="J167" s="15">
        <f>J168</f>
        <v>18669300</v>
      </c>
      <c r="K167" s="15">
        <f>K168</f>
        <v>19602800</v>
      </c>
      <c r="L167" s="15">
        <f>L168</f>
        <v>20739900</v>
      </c>
    </row>
    <row r="168" spans="1:15" s="1" customFormat="1" ht="15" customHeight="1" x14ac:dyDescent="0.25">
      <c r="A168" s="467" t="s">
        <v>115</v>
      </c>
      <c r="B168" s="467"/>
      <c r="C168" s="144"/>
      <c r="D168" s="144"/>
      <c r="E168" s="142">
        <v>852</v>
      </c>
      <c r="F168" s="14" t="s">
        <v>111</v>
      </c>
      <c r="G168" s="14" t="s">
        <v>10</v>
      </c>
      <c r="H168" s="14" t="s">
        <v>116</v>
      </c>
      <c r="I168" s="14"/>
      <c r="J168" s="15">
        <f>J169+J172</f>
        <v>18669300</v>
      </c>
      <c r="K168" s="15">
        <f>K169+K172</f>
        <v>19602800</v>
      </c>
      <c r="L168" s="15">
        <f>L169+L172</f>
        <v>20739900</v>
      </c>
    </row>
    <row r="169" spans="1:15" s="1" customFormat="1" ht="15" customHeight="1" x14ac:dyDescent="0.25">
      <c r="A169" s="467" t="s">
        <v>117</v>
      </c>
      <c r="B169" s="467"/>
      <c r="C169" s="144"/>
      <c r="D169" s="144"/>
      <c r="E169" s="142">
        <v>852</v>
      </c>
      <c r="F169" s="14" t="s">
        <v>111</v>
      </c>
      <c r="G169" s="14" t="s">
        <v>10</v>
      </c>
      <c r="H169" s="14" t="s">
        <v>118</v>
      </c>
      <c r="I169" s="14"/>
      <c r="J169" s="15">
        <f t="shared" ref="J169:L170" si="42">J170</f>
        <v>6225700</v>
      </c>
      <c r="K169" s="15">
        <f t="shared" si="42"/>
        <v>6537000</v>
      </c>
      <c r="L169" s="15">
        <f t="shared" si="42"/>
        <v>6916200</v>
      </c>
    </row>
    <row r="170" spans="1:15" s="1" customFormat="1" ht="27.75" customHeight="1" x14ac:dyDescent="0.25">
      <c r="A170" s="144"/>
      <c r="B170" s="144" t="s">
        <v>119</v>
      </c>
      <c r="C170" s="144"/>
      <c r="D170" s="144"/>
      <c r="E170" s="142">
        <v>852</v>
      </c>
      <c r="F170" s="14" t="s">
        <v>111</v>
      </c>
      <c r="G170" s="14" t="s">
        <v>10</v>
      </c>
      <c r="H170" s="14" t="s">
        <v>118</v>
      </c>
      <c r="I170" s="14" t="s">
        <v>120</v>
      </c>
      <c r="J170" s="15">
        <f t="shared" si="42"/>
        <v>6225700</v>
      </c>
      <c r="K170" s="15">
        <f t="shared" si="42"/>
        <v>6537000</v>
      </c>
      <c r="L170" s="15">
        <f t="shared" si="42"/>
        <v>6916200</v>
      </c>
    </row>
    <row r="171" spans="1:15" s="1" customFormat="1" ht="38.25" x14ac:dyDescent="0.25">
      <c r="A171" s="144"/>
      <c r="B171" s="144" t="s">
        <v>121</v>
      </c>
      <c r="C171" s="144"/>
      <c r="D171" s="144"/>
      <c r="E171" s="142">
        <v>852</v>
      </c>
      <c r="F171" s="14" t="s">
        <v>111</v>
      </c>
      <c r="G171" s="14" t="s">
        <v>10</v>
      </c>
      <c r="H171" s="14" t="s">
        <v>118</v>
      </c>
      <c r="I171" s="14" t="s">
        <v>122</v>
      </c>
      <c r="J171" s="15">
        <v>6225700</v>
      </c>
      <c r="K171" s="15">
        <v>6537000</v>
      </c>
      <c r="L171" s="15">
        <v>6916200</v>
      </c>
    </row>
    <row r="172" spans="1:15" s="1" customFormat="1" ht="15" customHeight="1" x14ac:dyDescent="0.25">
      <c r="A172" s="467" t="s">
        <v>123</v>
      </c>
      <c r="B172" s="467"/>
      <c r="C172" s="144"/>
      <c r="D172" s="144"/>
      <c r="E172" s="142">
        <v>852</v>
      </c>
      <c r="F172" s="14" t="s">
        <v>111</v>
      </c>
      <c r="G172" s="14" t="s">
        <v>10</v>
      </c>
      <c r="H172" s="14" t="s">
        <v>124</v>
      </c>
      <c r="I172" s="14"/>
      <c r="J172" s="15">
        <f>J174</f>
        <v>12443600</v>
      </c>
      <c r="K172" s="15">
        <f>K174</f>
        <v>13065800</v>
      </c>
      <c r="L172" s="15">
        <f>L174</f>
        <v>13823700</v>
      </c>
    </row>
    <row r="173" spans="1:15" s="1" customFormat="1" ht="27" customHeight="1" x14ac:dyDescent="0.25">
      <c r="A173" s="144"/>
      <c r="B173" s="144" t="s">
        <v>119</v>
      </c>
      <c r="C173" s="144"/>
      <c r="D173" s="144"/>
      <c r="E173" s="142">
        <v>852</v>
      </c>
      <c r="F173" s="14" t="s">
        <v>111</v>
      </c>
      <c r="G173" s="14" t="s">
        <v>10</v>
      </c>
      <c r="H173" s="14" t="s">
        <v>124</v>
      </c>
      <c r="I173" s="14" t="s">
        <v>120</v>
      </c>
      <c r="J173" s="15">
        <f>J174</f>
        <v>12443600</v>
      </c>
      <c r="K173" s="15">
        <f>K174</f>
        <v>13065800</v>
      </c>
      <c r="L173" s="15">
        <f>L174</f>
        <v>13823700</v>
      </c>
    </row>
    <row r="174" spans="1:15" s="1" customFormat="1" ht="38.25" x14ac:dyDescent="0.25">
      <c r="A174" s="144"/>
      <c r="B174" s="144" t="s">
        <v>121</v>
      </c>
      <c r="C174" s="144"/>
      <c r="D174" s="144"/>
      <c r="E174" s="142">
        <v>852</v>
      </c>
      <c r="F174" s="14" t="s">
        <v>111</v>
      </c>
      <c r="G174" s="14" t="s">
        <v>10</v>
      </c>
      <c r="H174" s="14" t="s">
        <v>124</v>
      </c>
      <c r="I174" s="14" t="s">
        <v>122</v>
      </c>
      <c r="J174" s="15">
        <v>12443600</v>
      </c>
      <c r="K174" s="15">
        <v>13065800</v>
      </c>
      <c r="L174" s="15">
        <v>13823700</v>
      </c>
    </row>
    <row r="175" spans="1:15" s="2" customFormat="1" ht="12.75" x14ac:dyDescent="0.25">
      <c r="A175" s="467" t="s">
        <v>64</v>
      </c>
      <c r="B175" s="467"/>
      <c r="C175" s="144"/>
      <c r="D175" s="144"/>
      <c r="E175" s="142">
        <v>852</v>
      </c>
      <c r="F175" s="19" t="s">
        <v>111</v>
      </c>
      <c r="G175" s="19" t="s">
        <v>10</v>
      </c>
      <c r="H175" s="19" t="s">
        <v>125</v>
      </c>
      <c r="I175" s="19"/>
      <c r="J175" s="21">
        <f>J176</f>
        <v>878920</v>
      </c>
      <c r="K175" s="21">
        <f>K176</f>
        <v>878920</v>
      </c>
      <c r="L175" s="21">
        <f>L176</f>
        <v>878920</v>
      </c>
    </row>
    <row r="176" spans="1:15" s="1" customFormat="1" ht="52.5" customHeight="1" x14ac:dyDescent="0.25">
      <c r="A176" s="467" t="s">
        <v>66</v>
      </c>
      <c r="B176" s="467"/>
      <c r="C176" s="144"/>
      <c r="D176" s="144"/>
      <c r="E176" s="142">
        <v>852</v>
      </c>
      <c r="F176" s="14" t="s">
        <v>111</v>
      </c>
      <c r="G176" s="14" t="s">
        <v>10</v>
      </c>
      <c r="H176" s="14" t="s">
        <v>67</v>
      </c>
      <c r="I176" s="14"/>
      <c r="J176" s="15">
        <f>J180+J177</f>
        <v>878920</v>
      </c>
      <c r="K176" s="15">
        <f>K180+K177</f>
        <v>878920</v>
      </c>
      <c r="L176" s="15">
        <f>L180+L177</f>
        <v>878920</v>
      </c>
    </row>
    <row r="177" spans="1:12" s="1" customFormat="1" ht="79.5" customHeight="1" x14ac:dyDescent="0.25">
      <c r="A177" s="467" t="s">
        <v>295</v>
      </c>
      <c r="B177" s="467"/>
      <c r="C177" s="144"/>
      <c r="D177" s="144"/>
      <c r="E177" s="142">
        <v>852</v>
      </c>
      <c r="F177" s="14" t="s">
        <v>111</v>
      </c>
      <c r="G177" s="14" t="s">
        <v>10</v>
      </c>
      <c r="H177" s="14" t="s">
        <v>131</v>
      </c>
      <c r="I177" s="14"/>
      <c r="J177" s="15">
        <f t="shared" ref="J177:L178" si="43">J178</f>
        <v>863000</v>
      </c>
      <c r="K177" s="15">
        <f t="shared" si="43"/>
        <v>863000</v>
      </c>
      <c r="L177" s="15">
        <f t="shared" si="43"/>
        <v>863000</v>
      </c>
    </row>
    <row r="178" spans="1:12" s="1" customFormat="1" ht="12.75" x14ac:dyDescent="0.25">
      <c r="A178" s="144"/>
      <c r="B178" s="144" t="s">
        <v>127</v>
      </c>
      <c r="C178" s="144"/>
      <c r="D178" s="144"/>
      <c r="E178" s="142">
        <v>852</v>
      </c>
      <c r="F178" s="14" t="s">
        <v>111</v>
      </c>
      <c r="G178" s="14" t="s">
        <v>10</v>
      </c>
      <c r="H178" s="14" t="s">
        <v>131</v>
      </c>
      <c r="I178" s="14" t="s">
        <v>128</v>
      </c>
      <c r="J178" s="15">
        <f t="shared" si="43"/>
        <v>863000</v>
      </c>
      <c r="K178" s="15">
        <f t="shared" si="43"/>
        <v>863000</v>
      </c>
      <c r="L178" s="15">
        <f t="shared" si="43"/>
        <v>863000</v>
      </c>
    </row>
    <row r="179" spans="1:12" s="1" customFormat="1" ht="25.5" x14ac:dyDescent="0.25">
      <c r="A179" s="16"/>
      <c r="B179" s="144" t="s">
        <v>658</v>
      </c>
      <c r="C179" s="144"/>
      <c r="D179" s="144"/>
      <c r="E179" s="142">
        <v>852</v>
      </c>
      <c r="F179" s="14" t="s">
        <v>111</v>
      </c>
      <c r="G179" s="14" t="s">
        <v>10</v>
      </c>
      <c r="H179" s="14" t="s">
        <v>131</v>
      </c>
      <c r="I179" s="14" t="s">
        <v>245</v>
      </c>
      <c r="J179" s="15">
        <v>863000</v>
      </c>
      <c r="K179" s="15">
        <v>863000</v>
      </c>
      <c r="L179" s="15">
        <v>863000</v>
      </c>
    </row>
    <row r="180" spans="1:12" s="1" customFormat="1" ht="51" customHeight="1" x14ac:dyDescent="0.25">
      <c r="A180" s="467" t="s">
        <v>297</v>
      </c>
      <c r="B180" s="467"/>
      <c r="C180" s="144"/>
      <c r="D180" s="144"/>
      <c r="E180" s="142">
        <v>852</v>
      </c>
      <c r="F180" s="14" t="s">
        <v>111</v>
      </c>
      <c r="G180" s="14" t="s">
        <v>10</v>
      </c>
      <c r="H180" s="14" t="s">
        <v>298</v>
      </c>
      <c r="I180" s="14"/>
      <c r="J180" s="15">
        <f t="shared" ref="J180:L181" si="44">J181</f>
        <v>15920</v>
      </c>
      <c r="K180" s="15">
        <f t="shared" si="44"/>
        <v>15920</v>
      </c>
      <c r="L180" s="15">
        <f t="shared" si="44"/>
        <v>15920</v>
      </c>
    </row>
    <row r="181" spans="1:12" s="1" customFormat="1" ht="12.75" x14ac:dyDescent="0.25">
      <c r="A181" s="16"/>
      <c r="B181" s="144" t="s">
        <v>127</v>
      </c>
      <c r="C181" s="144"/>
      <c r="D181" s="144"/>
      <c r="E181" s="142">
        <v>852</v>
      </c>
      <c r="F181" s="14" t="s">
        <v>111</v>
      </c>
      <c r="G181" s="14" t="s">
        <v>10</v>
      </c>
      <c r="H181" s="14" t="s">
        <v>298</v>
      </c>
      <c r="I181" s="14" t="s">
        <v>128</v>
      </c>
      <c r="J181" s="15">
        <f t="shared" si="44"/>
        <v>15920</v>
      </c>
      <c r="K181" s="15">
        <f t="shared" si="44"/>
        <v>15920</v>
      </c>
      <c r="L181" s="15">
        <f t="shared" si="44"/>
        <v>15920</v>
      </c>
    </row>
    <row r="182" spans="1:12" s="1" customFormat="1" ht="25.5" x14ac:dyDescent="0.25">
      <c r="A182" s="16"/>
      <c r="B182" s="144" t="s">
        <v>129</v>
      </c>
      <c r="C182" s="144"/>
      <c r="D182" s="144"/>
      <c r="E182" s="142">
        <v>852</v>
      </c>
      <c r="F182" s="14" t="s">
        <v>111</v>
      </c>
      <c r="G182" s="14" t="s">
        <v>10</v>
      </c>
      <c r="H182" s="14" t="s">
        <v>298</v>
      </c>
      <c r="I182" s="14" t="s">
        <v>130</v>
      </c>
      <c r="J182" s="15">
        <v>15920</v>
      </c>
      <c r="K182" s="15">
        <v>15920</v>
      </c>
      <c r="L182" s="15">
        <v>15920</v>
      </c>
    </row>
    <row r="183" spans="1:12" s="13" customFormat="1" ht="12.75" x14ac:dyDescent="0.25">
      <c r="A183" s="468" t="s">
        <v>138</v>
      </c>
      <c r="B183" s="468"/>
      <c r="C183" s="155"/>
      <c r="D183" s="155"/>
      <c r="E183" s="142">
        <v>852</v>
      </c>
      <c r="F183" s="11" t="s">
        <v>111</v>
      </c>
      <c r="G183" s="11" t="s">
        <v>79</v>
      </c>
      <c r="H183" s="11"/>
      <c r="I183" s="11"/>
      <c r="J183" s="12">
        <f>J184+J210+J221+J225</f>
        <v>85290529.229999989</v>
      </c>
      <c r="K183" s="12">
        <f t="shared" ref="K183:L183" si="45">K184+K210+K221+K225</f>
        <v>87446802.099999994</v>
      </c>
      <c r="L183" s="12">
        <f t="shared" si="45"/>
        <v>92293820.729999989</v>
      </c>
    </row>
    <row r="184" spans="1:12" s="1" customFormat="1" ht="12.75" x14ac:dyDescent="0.25">
      <c r="A184" s="467" t="s">
        <v>139</v>
      </c>
      <c r="B184" s="467"/>
      <c r="C184" s="144"/>
      <c r="D184" s="144"/>
      <c r="E184" s="142">
        <v>852</v>
      </c>
      <c r="F184" s="14" t="s">
        <v>111</v>
      </c>
      <c r="G184" s="14" t="s">
        <v>79</v>
      </c>
      <c r="H184" s="14" t="s">
        <v>140</v>
      </c>
      <c r="I184" s="14"/>
      <c r="J184" s="15">
        <f>J185</f>
        <v>14409500</v>
      </c>
      <c r="K184" s="15">
        <f>K185</f>
        <v>15130000</v>
      </c>
      <c r="L184" s="15">
        <f>L185</f>
        <v>16007500</v>
      </c>
    </row>
    <row r="185" spans="1:12" s="1" customFormat="1" ht="12.75" x14ac:dyDescent="0.25">
      <c r="A185" s="467" t="s">
        <v>115</v>
      </c>
      <c r="B185" s="467"/>
      <c r="C185" s="144"/>
      <c r="D185" s="144"/>
      <c r="E185" s="142">
        <v>852</v>
      </c>
      <c r="F185" s="19" t="s">
        <v>111</v>
      </c>
      <c r="G185" s="19" t="s">
        <v>79</v>
      </c>
      <c r="H185" s="19" t="s">
        <v>141</v>
      </c>
      <c r="I185" s="14"/>
      <c r="J185" s="15">
        <f>J186+J189+J192+J195+J198+J201+J204+J207</f>
        <v>14409500</v>
      </c>
      <c r="K185" s="15">
        <f>K186+K189+K192+K195+K198+K201+K204+K207</f>
        <v>15130000</v>
      </c>
      <c r="L185" s="15">
        <f>L186+L189+L192+L195+L198+L201+L204+L207</f>
        <v>16007500</v>
      </c>
    </row>
    <row r="186" spans="1:12" s="1" customFormat="1" ht="12.75" x14ac:dyDescent="0.25">
      <c r="A186" s="467" t="s">
        <v>142</v>
      </c>
      <c r="B186" s="467"/>
      <c r="C186" s="144"/>
      <c r="D186" s="144"/>
      <c r="E186" s="142">
        <v>852</v>
      </c>
      <c r="F186" s="19" t="s">
        <v>111</v>
      </c>
      <c r="G186" s="19" t="s">
        <v>79</v>
      </c>
      <c r="H186" s="19" t="s">
        <v>143</v>
      </c>
      <c r="I186" s="14"/>
      <c r="J186" s="15">
        <f t="shared" ref="J186:L187" si="46">J187</f>
        <v>2159400</v>
      </c>
      <c r="K186" s="15">
        <f t="shared" si="46"/>
        <v>2267400</v>
      </c>
      <c r="L186" s="15">
        <f t="shared" si="46"/>
        <v>2398900</v>
      </c>
    </row>
    <row r="187" spans="1:12" s="1" customFormat="1" ht="29.25" customHeight="1" x14ac:dyDescent="0.25">
      <c r="A187" s="144"/>
      <c r="B187" s="144" t="s">
        <v>119</v>
      </c>
      <c r="C187" s="144"/>
      <c r="D187" s="144"/>
      <c r="E187" s="142">
        <v>852</v>
      </c>
      <c r="F187" s="14" t="s">
        <v>111</v>
      </c>
      <c r="G187" s="19" t="s">
        <v>79</v>
      </c>
      <c r="H187" s="19" t="s">
        <v>143</v>
      </c>
      <c r="I187" s="14" t="s">
        <v>120</v>
      </c>
      <c r="J187" s="15">
        <f t="shared" si="46"/>
        <v>2159400</v>
      </c>
      <c r="K187" s="15">
        <f t="shared" si="46"/>
        <v>2267400</v>
      </c>
      <c r="L187" s="15">
        <f t="shared" si="46"/>
        <v>2398900</v>
      </c>
    </row>
    <row r="188" spans="1:12" s="1" customFormat="1" ht="38.25" x14ac:dyDescent="0.25">
      <c r="A188" s="144"/>
      <c r="B188" s="144" t="s">
        <v>121</v>
      </c>
      <c r="C188" s="144"/>
      <c r="D188" s="144"/>
      <c r="E188" s="142">
        <v>852</v>
      </c>
      <c r="F188" s="14" t="s">
        <v>111</v>
      </c>
      <c r="G188" s="19" t="s">
        <v>79</v>
      </c>
      <c r="H188" s="19" t="s">
        <v>143</v>
      </c>
      <c r="I188" s="14" t="s">
        <v>122</v>
      </c>
      <c r="J188" s="15">
        <f>2159402-2</f>
        <v>2159400</v>
      </c>
      <c r="K188" s="15">
        <v>2267400</v>
      </c>
      <c r="L188" s="15">
        <v>2398900</v>
      </c>
    </row>
    <row r="189" spans="1:12" s="1" customFormat="1" ht="12.75" x14ac:dyDescent="0.25">
      <c r="A189" s="467" t="s">
        <v>144</v>
      </c>
      <c r="B189" s="467"/>
      <c r="C189" s="144"/>
      <c r="D189" s="144"/>
      <c r="E189" s="142">
        <v>852</v>
      </c>
      <c r="F189" s="19" t="s">
        <v>111</v>
      </c>
      <c r="G189" s="19" t="s">
        <v>79</v>
      </c>
      <c r="H189" s="19" t="s">
        <v>145</v>
      </c>
      <c r="I189" s="14"/>
      <c r="J189" s="15">
        <f t="shared" ref="J189:L190" si="47">J190</f>
        <v>2515700</v>
      </c>
      <c r="K189" s="15">
        <f t="shared" si="47"/>
        <v>2641100</v>
      </c>
      <c r="L189" s="15">
        <f t="shared" si="47"/>
        <v>2733900</v>
      </c>
    </row>
    <row r="190" spans="1:12" s="1" customFormat="1" ht="26.25" customHeight="1" x14ac:dyDescent="0.25">
      <c r="A190" s="144"/>
      <c r="B190" s="144" t="s">
        <v>119</v>
      </c>
      <c r="C190" s="144"/>
      <c r="D190" s="144"/>
      <c r="E190" s="142">
        <v>852</v>
      </c>
      <c r="F190" s="14" t="s">
        <v>111</v>
      </c>
      <c r="G190" s="19" t="s">
        <v>79</v>
      </c>
      <c r="H190" s="19" t="s">
        <v>145</v>
      </c>
      <c r="I190" s="14" t="s">
        <v>120</v>
      </c>
      <c r="J190" s="15">
        <f t="shared" si="47"/>
        <v>2515700</v>
      </c>
      <c r="K190" s="15">
        <f t="shared" si="47"/>
        <v>2641100</v>
      </c>
      <c r="L190" s="15">
        <f t="shared" si="47"/>
        <v>2733900</v>
      </c>
    </row>
    <row r="191" spans="1:12" s="1" customFormat="1" ht="38.25" x14ac:dyDescent="0.25">
      <c r="A191" s="144"/>
      <c r="B191" s="144" t="s">
        <v>121</v>
      </c>
      <c r="C191" s="144"/>
      <c r="D191" s="144"/>
      <c r="E191" s="142">
        <v>852</v>
      </c>
      <c r="F191" s="14" t="s">
        <v>111</v>
      </c>
      <c r="G191" s="19" t="s">
        <v>79</v>
      </c>
      <c r="H191" s="19" t="s">
        <v>145</v>
      </c>
      <c r="I191" s="14" t="s">
        <v>122</v>
      </c>
      <c r="J191" s="15">
        <f>2461078+54622</f>
        <v>2515700</v>
      </c>
      <c r="K191" s="15">
        <f>2584100+57000</f>
        <v>2641100</v>
      </c>
      <c r="L191" s="15">
        <v>2733900</v>
      </c>
    </row>
    <row r="192" spans="1:12" s="1" customFormat="1" ht="12.75" x14ac:dyDescent="0.25">
      <c r="A192" s="467" t="s">
        <v>304</v>
      </c>
      <c r="B192" s="467"/>
      <c r="C192" s="144"/>
      <c r="D192" s="144"/>
      <c r="E192" s="142">
        <v>852</v>
      </c>
      <c r="F192" s="19" t="s">
        <v>111</v>
      </c>
      <c r="G192" s="19" t="s">
        <v>79</v>
      </c>
      <c r="H192" s="19" t="s">
        <v>146</v>
      </c>
      <c r="I192" s="14"/>
      <c r="J192" s="15">
        <f t="shared" ref="J192:L193" si="48">J193</f>
        <v>1509100</v>
      </c>
      <c r="K192" s="15">
        <f t="shared" si="48"/>
        <v>1584800</v>
      </c>
      <c r="L192" s="15">
        <f t="shared" si="48"/>
        <v>1615400</v>
      </c>
    </row>
    <row r="193" spans="1:12" s="1" customFormat="1" ht="27" customHeight="1" x14ac:dyDescent="0.25">
      <c r="A193" s="144"/>
      <c r="B193" s="144" t="s">
        <v>119</v>
      </c>
      <c r="C193" s="144"/>
      <c r="D193" s="144"/>
      <c r="E193" s="142">
        <v>852</v>
      </c>
      <c r="F193" s="14" t="s">
        <v>111</v>
      </c>
      <c r="G193" s="19" t="s">
        <v>79</v>
      </c>
      <c r="H193" s="19" t="s">
        <v>146</v>
      </c>
      <c r="I193" s="14" t="s">
        <v>120</v>
      </c>
      <c r="J193" s="15">
        <f t="shared" si="48"/>
        <v>1509100</v>
      </c>
      <c r="K193" s="15">
        <f t="shared" si="48"/>
        <v>1584800</v>
      </c>
      <c r="L193" s="15">
        <f t="shared" si="48"/>
        <v>1615400</v>
      </c>
    </row>
    <row r="194" spans="1:12" s="1" customFormat="1" ht="38.25" x14ac:dyDescent="0.25">
      <c r="A194" s="144"/>
      <c r="B194" s="144" t="s">
        <v>121</v>
      </c>
      <c r="C194" s="144"/>
      <c r="D194" s="144"/>
      <c r="E194" s="142">
        <v>852</v>
      </c>
      <c r="F194" s="14" t="s">
        <v>111</v>
      </c>
      <c r="G194" s="19" t="s">
        <v>79</v>
      </c>
      <c r="H194" s="19" t="s">
        <v>146</v>
      </c>
      <c r="I194" s="14" t="s">
        <v>122</v>
      </c>
      <c r="J194" s="15">
        <f>1454139+54961</f>
        <v>1509100</v>
      </c>
      <c r="K194" s="15">
        <f>1526800+58000</f>
        <v>1584800</v>
      </c>
      <c r="L194" s="15">
        <v>1615400</v>
      </c>
    </row>
    <row r="195" spans="1:12" s="1" customFormat="1" ht="12.75" x14ac:dyDescent="0.25">
      <c r="A195" s="467" t="s">
        <v>147</v>
      </c>
      <c r="B195" s="467"/>
      <c r="C195" s="144"/>
      <c r="D195" s="144"/>
      <c r="E195" s="142">
        <v>852</v>
      </c>
      <c r="F195" s="19" t="s">
        <v>111</v>
      </c>
      <c r="G195" s="19" t="s">
        <v>79</v>
      </c>
      <c r="H195" s="19" t="s">
        <v>148</v>
      </c>
      <c r="I195" s="14"/>
      <c r="J195" s="15">
        <f t="shared" ref="J195:L196" si="49">J196</f>
        <v>3143300</v>
      </c>
      <c r="K195" s="15">
        <f t="shared" si="49"/>
        <v>3300500</v>
      </c>
      <c r="L195" s="15">
        <f t="shared" si="49"/>
        <v>3635800</v>
      </c>
    </row>
    <row r="196" spans="1:12" s="1" customFormat="1" ht="27.75" customHeight="1" x14ac:dyDescent="0.25">
      <c r="A196" s="144"/>
      <c r="B196" s="144" t="s">
        <v>119</v>
      </c>
      <c r="C196" s="144"/>
      <c r="D196" s="144"/>
      <c r="E196" s="142">
        <v>852</v>
      </c>
      <c r="F196" s="14" t="s">
        <v>111</v>
      </c>
      <c r="G196" s="19" t="s">
        <v>79</v>
      </c>
      <c r="H196" s="19" t="s">
        <v>148</v>
      </c>
      <c r="I196" s="14" t="s">
        <v>120</v>
      </c>
      <c r="J196" s="15">
        <f t="shared" si="49"/>
        <v>3143300</v>
      </c>
      <c r="K196" s="15">
        <f t="shared" si="49"/>
        <v>3300500</v>
      </c>
      <c r="L196" s="15">
        <f t="shared" si="49"/>
        <v>3635800</v>
      </c>
    </row>
    <row r="197" spans="1:12" s="1" customFormat="1" ht="37.5" customHeight="1" x14ac:dyDescent="0.25">
      <c r="A197" s="144"/>
      <c r="B197" s="144" t="s">
        <v>121</v>
      </c>
      <c r="C197" s="144"/>
      <c r="D197" s="144"/>
      <c r="E197" s="142">
        <v>852</v>
      </c>
      <c r="F197" s="14" t="s">
        <v>111</v>
      </c>
      <c r="G197" s="19" t="s">
        <v>79</v>
      </c>
      <c r="H197" s="19" t="s">
        <v>148</v>
      </c>
      <c r="I197" s="14" t="s">
        <v>122</v>
      </c>
      <c r="J197" s="15">
        <f>3272821-129521</f>
        <v>3143300</v>
      </c>
      <c r="K197" s="15">
        <f>3436500-136000</f>
        <v>3300500</v>
      </c>
      <c r="L197" s="15">
        <v>3635800</v>
      </c>
    </row>
    <row r="198" spans="1:12" s="1" customFormat="1" ht="12.75" x14ac:dyDescent="0.25">
      <c r="A198" s="467" t="s">
        <v>149</v>
      </c>
      <c r="B198" s="467"/>
      <c r="C198" s="144"/>
      <c r="D198" s="144"/>
      <c r="E198" s="142">
        <v>852</v>
      </c>
      <c r="F198" s="19" t="s">
        <v>111</v>
      </c>
      <c r="G198" s="19" t="s">
        <v>79</v>
      </c>
      <c r="H198" s="19" t="s">
        <v>150</v>
      </c>
      <c r="I198" s="14"/>
      <c r="J198" s="15">
        <f t="shared" ref="J198:L199" si="50">J199</f>
        <v>1445900</v>
      </c>
      <c r="K198" s="15">
        <f t="shared" si="50"/>
        <v>1518200</v>
      </c>
      <c r="L198" s="15">
        <f t="shared" si="50"/>
        <v>1606300</v>
      </c>
    </row>
    <row r="199" spans="1:12" s="1" customFormat="1" ht="28.5" customHeight="1" x14ac:dyDescent="0.25">
      <c r="A199" s="144"/>
      <c r="B199" s="144" t="s">
        <v>119</v>
      </c>
      <c r="C199" s="144"/>
      <c r="D199" s="144"/>
      <c r="E199" s="142">
        <v>852</v>
      </c>
      <c r="F199" s="14" t="s">
        <v>111</v>
      </c>
      <c r="G199" s="19" t="s">
        <v>79</v>
      </c>
      <c r="H199" s="19" t="s">
        <v>150</v>
      </c>
      <c r="I199" s="14" t="s">
        <v>120</v>
      </c>
      <c r="J199" s="15">
        <f t="shared" si="50"/>
        <v>1445900</v>
      </c>
      <c r="K199" s="15">
        <f t="shared" si="50"/>
        <v>1518200</v>
      </c>
      <c r="L199" s="15">
        <f t="shared" si="50"/>
        <v>1606300</v>
      </c>
    </row>
    <row r="200" spans="1:12" s="1" customFormat="1" ht="38.25" x14ac:dyDescent="0.25">
      <c r="A200" s="144"/>
      <c r="B200" s="144" t="s">
        <v>121</v>
      </c>
      <c r="C200" s="144"/>
      <c r="D200" s="144"/>
      <c r="E200" s="142">
        <v>852</v>
      </c>
      <c r="F200" s="14" t="s">
        <v>111</v>
      </c>
      <c r="G200" s="19" t="s">
        <v>79</v>
      </c>
      <c r="H200" s="19" t="s">
        <v>150</v>
      </c>
      <c r="I200" s="14" t="s">
        <v>122</v>
      </c>
      <c r="J200" s="15">
        <f>1445866+34</f>
        <v>1445900</v>
      </c>
      <c r="K200" s="15">
        <v>1518200</v>
      </c>
      <c r="L200" s="15">
        <v>1606300</v>
      </c>
    </row>
    <row r="201" spans="1:12" s="1" customFormat="1" ht="12.75" x14ac:dyDescent="0.25">
      <c r="A201" s="467" t="s">
        <v>151</v>
      </c>
      <c r="B201" s="467"/>
      <c r="C201" s="144"/>
      <c r="D201" s="144"/>
      <c r="E201" s="142">
        <v>852</v>
      </c>
      <c r="F201" s="19" t="s">
        <v>111</v>
      </c>
      <c r="G201" s="19" t="s">
        <v>79</v>
      </c>
      <c r="H201" s="19" t="s">
        <v>152</v>
      </c>
      <c r="I201" s="14"/>
      <c r="J201" s="15">
        <f t="shared" ref="J201:L202" si="51">J202</f>
        <v>1604400</v>
      </c>
      <c r="K201" s="15">
        <f t="shared" si="51"/>
        <v>1684600</v>
      </c>
      <c r="L201" s="15">
        <f t="shared" si="51"/>
        <v>1782300</v>
      </c>
    </row>
    <row r="202" spans="1:12" s="1" customFormat="1" ht="27" customHeight="1" x14ac:dyDescent="0.25">
      <c r="A202" s="144"/>
      <c r="B202" s="144" t="s">
        <v>119</v>
      </c>
      <c r="C202" s="144"/>
      <c r="D202" s="144"/>
      <c r="E202" s="142">
        <v>852</v>
      </c>
      <c r="F202" s="14" t="s">
        <v>111</v>
      </c>
      <c r="G202" s="19" t="s">
        <v>79</v>
      </c>
      <c r="H202" s="19" t="s">
        <v>152</v>
      </c>
      <c r="I202" s="14" t="s">
        <v>120</v>
      </c>
      <c r="J202" s="15">
        <f t="shared" si="51"/>
        <v>1604400</v>
      </c>
      <c r="K202" s="15">
        <f t="shared" si="51"/>
        <v>1684600</v>
      </c>
      <c r="L202" s="15">
        <f t="shared" si="51"/>
        <v>1782300</v>
      </c>
    </row>
    <row r="203" spans="1:12" s="1" customFormat="1" ht="38.25" x14ac:dyDescent="0.25">
      <c r="A203" s="144"/>
      <c r="B203" s="144" t="s">
        <v>121</v>
      </c>
      <c r="C203" s="144"/>
      <c r="D203" s="144"/>
      <c r="E203" s="142">
        <v>852</v>
      </c>
      <c r="F203" s="14" t="s">
        <v>111</v>
      </c>
      <c r="G203" s="19" t="s">
        <v>79</v>
      </c>
      <c r="H203" s="19" t="s">
        <v>152</v>
      </c>
      <c r="I203" s="14" t="s">
        <v>122</v>
      </c>
      <c r="J203" s="15">
        <f>1604423-23</f>
        <v>1604400</v>
      </c>
      <c r="K203" s="15">
        <v>1684600</v>
      </c>
      <c r="L203" s="15">
        <v>1782300</v>
      </c>
    </row>
    <row r="204" spans="1:12" s="1" customFormat="1" ht="12.75" x14ac:dyDescent="0.25">
      <c r="A204" s="467" t="s">
        <v>153</v>
      </c>
      <c r="B204" s="467"/>
      <c r="C204" s="144"/>
      <c r="D204" s="144"/>
      <c r="E204" s="142">
        <v>852</v>
      </c>
      <c r="F204" s="19" t="s">
        <v>111</v>
      </c>
      <c r="G204" s="19" t="s">
        <v>79</v>
      </c>
      <c r="H204" s="19" t="s">
        <v>154</v>
      </c>
      <c r="I204" s="14"/>
      <c r="J204" s="15">
        <f t="shared" ref="J204:L205" si="52">J205</f>
        <v>1466000</v>
      </c>
      <c r="K204" s="15">
        <f t="shared" si="52"/>
        <v>1539400</v>
      </c>
      <c r="L204" s="15">
        <f t="shared" si="52"/>
        <v>1628700</v>
      </c>
    </row>
    <row r="205" spans="1:12" s="1" customFormat="1" ht="27" customHeight="1" x14ac:dyDescent="0.25">
      <c r="A205" s="144"/>
      <c r="B205" s="144" t="s">
        <v>119</v>
      </c>
      <c r="C205" s="144"/>
      <c r="D205" s="144"/>
      <c r="E205" s="142">
        <v>852</v>
      </c>
      <c r="F205" s="14" t="s">
        <v>111</v>
      </c>
      <c r="G205" s="19" t="s">
        <v>79</v>
      </c>
      <c r="H205" s="19" t="s">
        <v>154</v>
      </c>
      <c r="I205" s="14" t="s">
        <v>120</v>
      </c>
      <c r="J205" s="15">
        <f t="shared" si="52"/>
        <v>1466000</v>
      </c>
      <c r="K205" s="15">
        <f t="shared" si="52"/>
        <v>1539400</v>
      </c>
      <c r="L205" s="15">
        <f t="shared" si="52"/>
        <v>1628700</v>
      </c>
    </row>
    <row r="206" spans="1:12" s="1" customFormat="1" ht="38.25" x14ac:dyDescent="0.25">
      <c r="A206" s="144"/>
      <c r="B206" s="144" t="s">
        <v>121</v>
      </c>
      <c r="C206" s="144"/>
      <c r="D206" s="144"/>
      <c r="E206" s="142">
        <v>852</v>
      </c>
      <c r="F206" s="14" t="s">
        <v>111</v>
      </c>
      <c r="G206" s="19" t="s">
        <v>79</v>
      </c>
      <c r="H206" s="19" t="s">
        <v>154</v>
      </c>
      <c r="I206" s="14" t="s">
        <v>122</v>
      </c>
      <c r="J206" s="15">
        <f>1466064-64</f>
        <v>1466000</v>
      </c>
      <c r="K206" s="15">
        <v>1539400</v>
      </c>
      <c r="L206" s="15">
        <v>1628700</v>
      </c>
    </row>
    <row r="207" spans="1:12" s="1" customFormat="1" ht="12.75" x14ac:dyDescent="0.25">
      <c r="A207" s="467" t="s">
        <v>155</v>
      </c>
      <c r="B207" s="467"/>
      <c r="C207" s="144"/>
      <c r="D207" s="144"/>
      <c r="E207" s="142">
        <v>852</v>
      </c>
      <c r="F207" s="19" t="s">
        <v>111</v>
      </c>
      <c r="G207" s="19" t="s">
        <v>79</v>
      </c>
      <c r="H207" s="19" t="s">
        <v>156</v>
      </c>
      <c r="I207" s="14"/>
      <c r="J207" s="15">
        <f t="shared" ref="J207:L208" si="53">J208</f>
        <v>565700</v>
      </c>
      <c r="K207" s="15">
        <f t="shared" si="53"/>
        <v>594000</v>
      </c>
      <c r="L207" s="15">
        <f t="shared" si="53"/>
        <v>606200</v>
      </c>
    </row>
    <row r="208" spans="1:12" s="1" customFormat="1" ht="27" customHeight="1" x14ac:dyDescent="0.25">
      <c r="A208" s="144"/>
      <c r="B208" s="144" t="s">
        <v>119</v>
      </c>
      <c r="C208" s="144"/>
      <c r="D208" s="144"/>
      <c r="E208" s="142">
        <v>852</v>
      </c>
      <c r="F208" s="14" t="s">
        <v>111</v>
      </c>
      <c r="G208" s="19" t="s">
        <v>79</v>
      </c>
      <c r="H208" s="19" t="s">
        <v>156</v>
      </c>
      <c r="I208" s="14" t="s">
        <v>120</v>
      </c>
      <c r="J208" s="15">
        <f t="shared" si="53"/>
        <v>565700</v>
      </c>
      <c r="K208" s="15">
        <f t="shared" si="53"/>
        <v>594000</v>
      </c>
      <c r="L208" s="15">
        <f t="shared" si="53"/>
        <v>606200</v>
      </c>
    </row>
    <row r="209" spans="1:14" s="1" customFormat="1" ht="38.25" x14ac:dyDescent="0.25">
      <c r="A209" s="144"/>
      <c r="B209" s="144" t="s">
        <v>121</v>
      </c>
      <c r="C209" s="144"/>
      <c r="D209" s="144"/>
      <c r="E209" s="142">
        <v>852</v>
      </c>
      <c r="F209" s="14" t="s">
        <v>111</v>
      </c>
      <c r="G209" s="19" t="s">
        <v>79</v>
      </c>
      <c r="H209" s="19" t="s">
        <v>156</v>
      </c>
      <c r="I209" s="14" t="s">
        <v>122</v>
      </c>
      <c r="J209" s="15">
        <f>545720+19980</f>
        <v>565700</v>
      </c>
      <c r="K209" s="15">
        <f>573000+21000</f>
        <v>594000</v>
      </c>
      <c r="L209" s="15">
        <v>606200</v>
      </c>
      <c r="N209" s="132"/>
    </row>
    <row r="210" spans="1:14" s="1" customFormat="1" ht="12.75" x14ac:dyDescent="0.25">
      <c r="A210" s="467" t="s">
        <v>157</v>
      </c>
      <c r="B210" s="467"/>
      <c r="C210" s="144"/>
      <c r="D210" s="144"/>
      <c r="E210" s="142">
        <v>852</v>
      </c>
      <c r="F210" s="14" t="s">
        <v>111</v>
      </c>
      <c r="G210" s="14" t="s">
        <v>79</v>
      </c>
      <c r="H210" s="14" t="s">
        <v>158</v>
      </c>
      <c r="I210" s="14"/>
      <c r="J210" s="15">
        <f>J211</f>
        <v>6292500</v>
      </c>
      <c r="K210" s="15">
        <f>K211</f>
        <v>6531400</v>
      </c>
      <c r="L210" s="15">
        <f>L211</f>
        <v>6910300</v>
      </c>
      <c r="N210" s="132"/>
    </row>
    <row r="211" spans="1:14" s="1" customFormat="1" ht="12.75" x14ac:dyDescent="0.25">
      <c r="A211" s="467" t="s">
        <v>115</v>
      </c>
      <c r="B211" s="467"/>
      <c r="C211" s="144"/>
      <c r="D211" s="144"/>
      <c r="E211" s="142">
        <v>852</v>
      </c>
      <c r="F211" s="14" t="s">
        <v>111</v>
      </c>
      <c r="G211" s="14" t="s">
        <v>79</v>
      </c>
      <c r="H211" s="14" t="s">
        <v>159</v>
      </c>
      <c r="I211" s="14"/>
      <c r="J211" s="15">
        <f>J212+J215+J218</f>
        <v>6292500</v>
      </c>
      <c r="K211" s="15">
        <f>K212+K215+K218</f>
        <v>6531400</v>
      </c>
      <c r="L211" s="15">
        <f>L212+L215+L218</f>
        <v>6910300</v>
      </c>
      <c r="N211" s="132"/>
    </row>
    <row r="212" spans="1:14" s="1" customFormat="1" ht="26.25" customHeight="1" x14ac:dyDescent="0.25">
      <c r="A212" s="467" t="s">
        <v>160</v>
      </c>
      <c r="B212" s="467"/>
      <c r="C212" s="144"/>
      <c r="D212" s="144"/>
      <c r="E212" s="142">
        <v>852</v>
      </c>
      <c r="F212" s="19" t="s">
        <v>111</v>
      </c>
      <c r="G212" s="19" t="s">
        <v>79</v>
      </c>
      <c r="H212" s="19" t="s">
        <v>161</v>
      </c>
      <c r="I212" s="14"/>
      <c r="J212" s="15">
        <f t="shared" ref="J212:L213" si="54">J213</f>
        <v>2839100</v>
      </c>
      <c r="K212" s="15">
        <f t="shared" si="54"/>
        <v>2952000</v>
      </c>
      <c r="L212" s="15">
        <f t="shared" si="54"/>
        <v>3153900</v>
      </c>
      <c r="N212" s="132"/>
    </row>
    <row r="213" spans="1:14" s="1" customFormat="1" ht="26.25" customHeight="1" x14ac:dyDescent="0.25">
      <c r="A213" s="144"/>
      <c r="B213" s="144" t="s">
        <v>119</v>
      </c>
      <c r="C213" s="144"/>
      <c r="D213" s="144"/>
      <c r="E213" s="142">
        <v>852</v>
      </c>
      <c r="F213" s="14" t="s">
        <v>111</v>
      </c>
      <c r="G213" s="19" t="s">
        <v>79</v>
      </c>
      <c r="H213" s="19" t="s">
        <v>161</v>
      </c>
      <c r="I213" s="14" t="s">
        <v>120</v>
      </c>
      <c r="J213" s="15">
        <f t="shared" si="54"/>
        <v>2839100</v>
      </c>
      <c r="K213" s="15">
        <f t="shared" si="54"/>
        <v>2952000</v>
      </c>
      <c r="L213" s="15">
        <f t="shared" si="54"/>
        <v>3153900</v>
      </c>
      <c r="N213" s="132"/>
    </row>
    <row r="214" spans="1:14" s="1" customFormat="1" ht="38.25" x14ac:dyDescent="0.25">
      <c r="A214" s="144"/>
      <c r="B214" s="144" t="s">
        <v>121</v>
      </c>
      <c r="C214" s="144"/>
      <c r="D214" s="144"/>
      <c r="E214" s="142">
        <v>852</v>
      </c>
      <c r="F214" s="14" t="s">
        <v>111</v>
      </c>
      <c r="G214" s="19" t="s">
        <v>79</v>
      </c>
      <c r="H214" s="19" t="s">
        <v>161</v>
      </c>
      <c r="I214" s="14" t="s">
        <v>122</v>
      </c>
      <c r="J214" s="15">
        <f>2839079+21</f>
        <v>2839100</v>
      </c>
      <c r="K214" s="15">
        <f>2981000-29000</f>
        <v>2952000</v>
      </c>
      <c r="L214" s="15">
        <v>3153900</v>
      </c>
      <c r="N214" s="132"/>
    </row>
    <row r="215" spans="1:14" s="1" customFormat="1" ht="27" customHeight="1" x14ac:dyDescent="0.25">
      <c r="A215" s="467" t="s">
        <v>162</v>
      </c>
      <c r="B215" s="467"/>
      <c r="C215" s="144"/>
      <c r="D215" s="144"/>
      <c r="E215" s="142">
        <v>852</v>
      </c>
      <c r="F215" s="19" t="s">
        <v>111</v>
      </c>
      <c r="G215" s="19" t="s">
        <v>79</v>
      </c>
      <c r="H215" s="19" t="s">
        <v>163</v>
      </c>
      <c r="I215" s="14"/>
      <c r="J215" s="15">
        <f t="shared" ref="J215:L216" si="55">J216</f>
        <v>1562600</v>
      </c>
      <c r="K215" s="15">
        <f t="shared" si="55"/>
        <v>1625700</v>
      </c>
      <c r="L215" s="15">
        <f t="shared" si="55"/>
        <v>1735900</v>
      </c>
      <c r="N215" s="132"/>
    </row>
    <row r="216" spans="1:14" s="1" customFormat="1" ht="27" customHeight="1" x14ac:dyDescent="0.25">
      <c r="A216" s="144"/>
      <c r="B216" s="144" t="s">
        <v>119</v>
      </c>
      <c r="C216" s="144"/>
      <c r="D216" s="144"/>
      <c r="E216" s="142">
        <v>852</v>
      </c>
      <c r="F216" s="14" t="s">
        <v>111</v>
      </c>
      <c r="G216" s="19" t="s">
        <v>79</v>
      </c>
      <c r="H216" s="19" t="s">
        <v>163</v>
      </c>
      <c r="I216" s="14" t="s">
        <v>120</v>
      </c>
      <c r="J216" s="15">
        <f t="shared" si="55"/>
        <v>1562600</v>
      </c>
      <c r="K216" s="15">
        <f t="shared" si="55"/>
        <v>1625700</v>
      </c>
      <c r="L216" s="15">
        <f t="shared" si="55"/>
        <v>1735900</v>
      </c>
      <c r="N216" s="132"/>
    </row>
    <row r="217" spans="1:14" s="1" customFormat="1" ht="38.25" x14ac:dyDescent="0.25">
      <c r="A217" s="144"/>
      <c r="B217" s="144" t="s">
        <v>121</v>
      </c>
      <c r="C217" s="144"/>
      <c r="D217" s="144"/>
      <c r="E217" s="142">
        <v>852</v>
      </c>
      <c r="F217" s="14" t="s">
        <v>111</v>
      </c>
      <c r="G217" s="19" t="s">
        <v>79</v>
      </c>
      <c r="H217" s="19" t="s">
        <v>163</v>
      </c>
      <c r="I217" s="14" t="s">
        <v>122</v>
      </c>
      <c r="J217" s="15">
        <f>1562634-34</f>
        <v>1562600</v>
      </c>
      <c r="K217" s="15">
        <f>1640700-15000</f>
        <v>1625700</v>
      </c>
      <c r="L217" s="15">
        <v>1735900</v>
      </c>
      <c r="N217" s="132"/>
    </row>
    <row r="218" spans="1:14" s="1" customFormat="1" ht="27" customHeight="1" x14ac:dyDescent="0.25">
      <c r="A218" s="475" t="s">
        <v>164</v>
      </c>
      <c r="B218" s="475"/>
      <c r="C218" s="158"/>
      <c r="D218" s="158"/>
      <c r="E218" s="142">
        <v>852</v>
      </c>
      <c r="F218" s="19" t="s">
        <v>111</v>
      </c>
      <c r="G218" s="19" t="s">
        <v>79</v>
      </c>
      <c r="H218" s="19" t="s">
        <v>165</v>
      </c>
      <c r="I218" s="14"/>
      <c r="J218" s="15">
        <f>J220</f>
        <v>1890800</v>
      </c>
      <c r="K218" s="15">
        <f>K220</f>
        <v>1953700</v>
      </c>
      <c r="L218" s="15">
        <f>L220</f>
        <v>2020500</v>
      </c>
      <c r="N218" s="132"/>
    </row>
    <row r="219" spans="1:14" s="1" customFormat="1" ht="30" customHeight="1" x14ac:dyDescent="0.25">
      <c r="A219" s="144"/>
      <c r="B219" s="144" t="s">
        <v>119</v>
      </c>
      <c r="C219" s="144"/>
      <c r="D219" s="144"/>
      <c r="E219" s="142">
        <v>852</v>
      </c>
      <c r="F219" s="14" t="s">
        <v>111</v>
      </c>
      <c r="G219" s="19" t="s">
        <v>79</v>
      </c>
      <c r="H219" s="19" t="s">
        <v>165</v>
      </c>
      <c r="I219" s="14" t="s">
        <v>120</v>
      </c>
      <c r="J219" s="15">
        <f>J220</f>
        <v>1890800</v>
      </c>
      <c r="K219" s="15">
        <f>K220</f>
        <v>1953700</v>
      </c>
      <c r="L219" s="15">
        <f>L220</f>
        <v>2020500</v>
      </c>
      <c r="N219" s="132"/>
    </row>
    <row r="220" spans="1:14" s="1" customFormat="1" ht="38.25" x14ac:dyDescent="0.25">
      <c r="A220" s="144"/>
      <c r="B220" s="144" t="s">
        <v>121</v>
      </c>
      <c r="C220" s="144"/>
      <c r="D220" s="144"/>
      <c r="E220" s="142">
        <v>852</v>
      </c>
      <c r="F220" s="14" t="s">
        <v>111</v>
      </c>
      <c r="G220" s="19" t="s">
        <v>79</v>
      </c>
      <c r="H220" s="19" t="s">
        <v>165</v>
      </c>
      <c r="I220" s="14" t="s">
        <v>122</v>
      </c>
      <c r="J220" s="15">
        <f>1890782+18</f>
        <v>1890800</v>
      </c>
      <c r="K220" s="15">
        <f>1909700+29000+15000</f>
        <v>1953700</v>
      </c>
      <c r="L220" s="15">
        <v>2020500</v>
      </c>
      <c r="N220" s="132"/>
    </row>
    <row r="221" spans="1:14" s="1" customFormat="1" ht="15" customHeight="1" x14ac:dyDescent="0.25">
      <c r="A221" s="467" t="s">
        <v>166</v>
      </c>
      <c r="B221" s="467"/>
      <c r="C221" s="144"/>
      <c r="D221" s="144"/>
      <c r="E221" s="142">
        <v>852</v>
      </c>
      <c r="F221" s="14" t="s">
        <v>111</v>
      </c>
      <c r="G221" s="14" t="s">
        <v>79</v>
      </c>
      <c r="H221" s="14" t="s">
        <v>167</v>
      </c>
      <c r="I221" s="14"/>
      <c r="J221" s="15">
        <f>J222</f>
        <v>1172900</v>
      </c>
      <c r="K221" s="15">
        <f>K222</f>
        <v>1172900</v>
      </c>
      <c r="L221" s="15">
        <f>L222</f>
        <v>1172900</v>
      </c>
    </row>
    <row r="222" spans="1:14" s="1" customFormat="1" ht="15" customHeight="1" x14ac:dyDescent="0.25">
      <c r="A222" s="467" t="s">
        <v>168</v>
      </c>
      <c r="B222" s="467"/>
      <c r="C222" s="144"/>
      <c r="D222" s="144"/>
      <c r="E222" s="142">
        <v>852</v>
      </c>
      <c r="F222" s="14" t="s">
        <v>111</v>
      </c>
      <c r="G222" s="14" t="s">
        <v>79</v>
      </c>
      <c r="H222" s="14" t="s">
        <v>169</v>
      </c>
      <c r="I222" s="14"/>
      <c r="J222" s="15">
        <f t="shared" ref="J222:L223" si="56">J223</f>
        <v>1172900</v>
      </c>
      <c r="K222" s="15">
        <f t="shared" si="56"/>
        <v>1172900</v>
      </c>
      <c r="L222" s="15">
        <f t="shared" si="56"/>
        <v>1172900</v>
      </c>
    </row>
    <row r="223" spans="1:14" s="1" customFormat="1" ht="30" customHeight="1" x14ac:dyDescent="0.25">
      <c r="A223" s="150"/>
      <c r="B223" s="144" t="s">
        <v>119</v>
      </c>
      <c r="C223" s="144"/>
      <c r="D223" s="144"/>
      <c r="E223" s="142">
        <v>852</v>
      </c>
      <c r="F223" s="14" t="s">
        <v>111</v>
      </c>
      <c r="G223" s="14" t="s">
        <v>79</v>
      </c>
      <c r="H223" s="14" t="s">
        <v>169</v>
      </c>
      <c r="I223" s="14" t="s">
        <v>120</v>
      </c>
      <c r="J223" s="15">
        <f t="shared" si="56"/>
        <v>1172900</v>
      </c>
      <c r="K223" s="15">
        <f t="shared" si="56"/>
        <v>1172900</v>
      </c>
      <c r="L223" s="15">
        <f t="shared" si="56"/>
        <v>1172900</v>
      </c>
    </row>
    <row r="224" spans="1:14" s="1" customFormat="1" ht="12.75" x14ac:dyDescent="0.25">
      <c r="A224" s="150"/>
      <c r="B224" s="150" t="s">
        <v>170</v>
      </c>
      <c r="C224" s="150"/>
      <c r="D224" s="150"/>
      <c r="E224" s="142">
        <v>852</v>
      </c>
      <c r="F224" s="14" t="s">
        <v>111</v>
      </c>
      <c r="G224" s="14" t="s">
        <v>79</v>
      </c>
      <c r="H224" s="14" t="s">
        <v>169</v>
      </c>
      <c r="I224" s="14" t="s">
        <v>171</v>
      </c>
      <c r="J224" s="15">
        <v>1172900</v>
      </c>
      <c r="K224" s="15">
        <v>1172900</v>
      </c>
      <c r="L224" s="15">
        <v>1172900</v>
      </c>
    </row>
    <row r="225" spans="1:12" s="1" customFormat="1" ht="12.75" x14ac:dyDescent="0.25">
      <c r="A225" s="467" t="s">
        <v>64</v>
      </c>
      <c r="B225" s="467"/>
      <c r="C225" s="144"/>
      <c r="D225" s="144"/>
      <c r="E225" s="142">
        <v>852</v>
      </c>
      <c r="F225" s="19" t="s">
        <v>111</v>
      </c>
      <c r="G225" s="14" t="s">
        <v>79</v>
      </c>
      <c r="H225" s="19" t="s">
        <v>65</v>
      </c>
      <c r="I225" s="19"/>
      <c r="J225" s="21">
        <f>J226</f>
        <v>63415629.229999997</v>
      </c>
      <c r="K225" s="21">
        <f>K226</f>
        <v>64612502.100000001</v>
      </c>
      <c r="L225" s="21">
        <f>L226</f>
        <v>68203120.729999989</v>
      </c>
    </row>
    <row r="226" spans="1:12" s="1" customFormat="1" ht="55.5" customHeight="1" x14ac:dyDescent="0.25">
      <c r="A226" s="467" t="s">
        <v>66</v>
      </c>
      <c r="B226" s="467"/>
      <c r="C226" s="144"/>
      <c r="D226" s="144"/>
      <c r="E226" s="142">
        <v>852</v>
      </c>
      <c r="F226" s="14" t="s">
        <v>111</v>
      </c>
      <c r="G226" s="14" t="s">
        <v>79</v>
      </c>
      <c r="H226" s="14" t="s">
        <v>67</v>
      </c>
      <c r="I226" s="14"/>
      <c r="J226" s="15">
        <f>J227+J233+J230</f>
        <v>63415629.229999997</v>
      </c>
      <c r="K226" s="15">
        <f>K227+K233+K230</f>
        <v>64612502.100000001</v>
      </c>
      <c r="L226" s="15">
        <f>L227+L233+L230</f>
        <v>68203120.729999989</v>
      </c>
    </row>
    <row r="227" spans="1:12" s="1" customFormat="1" ht="31.5" customHeight="1" x14ac:dyDescent="0.25">
      <c r="A227" s="467" t="s">
        <v>172</v>
      </c>
      <c r="B227" s="467"/>
      <c r="C227" s="144"/>
      <c r="D227" s="144"/>
      <c r="E227" s="142">
        <v>852</v>
      </c>
      <c r="F227" s="14" t="s">
        <v>111</v>
      </c>
      <c r="G227" s="14" t="s">
        <v>79</v>
      </c>
      <c r="H227" s="14" t="s">
        <v>173</v>
      </c>
      <c r="I227" s="14"/>
      <c r="J227" s="15">
        <f t="shared" ref="J227:L228" si="57">J228</f>
        <v>59263749.229999997</v>
      </c>
      <c r="K227" s="15">
        <f t="shared" si="57"/>
        <v>60460622.100000001</v>
      </c>
      <c r="L227" s="15">
        <f t="shared" si="57"/>
        <v>64051240.729999997</v>
      </c>
    </row>
    <row r="228" spans="1:12" s="1" customFormat="1" ht="29.25" customHeight="1" x14ac:dyDescent="0.25">
      <c r="A228" s="150"/>
      <c r="B228" s="144" t="s">
        <v>119</v>
      </c>
      <c r="C228" s="144"/>
      <c r="D228" s="144"/>
      <c r="E228" s="142">
        <v>852</v>
      </c>
      <c r="F228" s="14" t="s">
        <v>111</v>
      </c>
      <c r="G228" s="14" t="s">
        <v>79</v>
      </c>
      <c r="H228" s="14" t="s">
        <v>173</v>
      </c>
      <c r="I228" s="14" t="s">
        <v>120</v>
      </c>
      <c r="J228" s="15">
        <f t="shared" si="57"/>
        <v>59263749.229999997</v>
      </c>
      <c r="K228" s="15">
        <f t="shared" si="57"/>
        <v>60460622.100000001</v>
      </c>
      <c r="L228" s="15">
        <f t="shared" si="57"/>
        <v>64051240.729999997</v>
      </c>
    </row>
    <row r="229" spans="1:12" s="1" customFormat="1" ht="38.25" x14ac:dyDescent="0.25">
      <c r="A229" s="144"/>
      <c r="B229" s="144" t="s">
        <v>121</v>
      </c>
      <c r="C229" s="144"/>
      <c r="D229" s="144"/>
      <c r="E229" s="142">
        <v>852</v>
      </c>
      <c r="F229" s="14" t="s">
        <v>111</v>
      </c>
      <c r="G229" s="19" t="s">
        <v>79</v>
      </c>
      <c r="H229" s="19" t="s">
        <v>173</v>
      </c>
      <c r="I229" s="14" t="s">
        <v>122</v>
      </c>
      <c r="J229" s="15">
        <v>59263749.229999997</v>
      </c>
      <c r="K229" s="15">
        <v>60460622.100000001</v>
      </c>
      <c r="L229" s="15">
        <v>64051240.729999997</v>
      </c>
    </row>
    <row r="230" spans="1:12" s="1" customFormat="1" ht="65.25" customHeight="1" x14ac:dyDescent="0.25">
      <c r="A230" s="467" t="s">
        <v>295</v>
      </c>
      <c r="B230" s="467"/>
      <c r="C230" s="144"/>
      <c r="D230" s="144"/>
      <c r="E230" s="142">
        <v>852</v>
      </c>
      <c r="F230" s="14" t="s">
        <v>111</v>
      </c>
      <c r="G230" s="14" t="s">
        <v>79</v>
      </c>
      <c r="H230" s="14" t="s">
        <v>131</v>
      </c>
      <c r="I230" s="14"/>
      <c r="J230" s="15">
        <f t="shared" ref="J230:L231" si="58">J231</f>
        <v>4132800</v>
      </c>
      <c r="K230" s="15">
        <f t="shared" si="58"/>
        <v>4132800</v>
      </c>
      <c r="L230" s="15">
        <f t="shared" si="58"/>
        <v>4132800</v>
      </c>
    </row>
    <row r="231" spans="1:12" s="1" customFormat="1" ht="12.75" x14ac:dyDescent="0.25">
      <c r="A231" s="16"/>
      <c r="B231" s="150" t="s">
        <v>127</v>
      </c>
      <c r="C231" s="150"/>
      <c r="D231" s="150"/>
      <c r="E231" s="142">
        <v>852</v>
      </c>
      <c r="F231" s="14" t="s">
        <v>111</v>
      </c>
      <c r="G231" s="14" t="s">
        <v>79</v>
      </c>
      <c r="H231" s="14" t="s">
        <v>131</v>
      </c>
      <c r="I231" s="14" t="s">
        <v>128</v>
      </c>
      <c r="J231" s="15">
        <f t="shared" si="58"/>
        <v>4132800</v>
      </c>
      <c r="K231" s="15">
        <f t="shared" si="58"/>
        <v>4132800</v>
      </c>
      <c r="L231" s="15">
        <f t="shared" si="58"/>
        <v>4132800</v>
      </c>
    </row>
    <row r="232" spans="1:12" s="1" customFormat="1" ht="25.5" x14ac:dyDescent="0.25">
      <c r="A232" s="16"/>
      <c r="B232" s="144" t="s">
        <v>658</v>
      </c>
      <c r="C232" s="144"/>
      <c r="D232" s="144"/>
      <c r="E232" s="142">
        <v>852</v>
      </c>
      <c r="F232" s="14" t="s">
        <v>111</v>
      </c>
      <c r="G232" s="14" t="s">
        <v>79</v>
      </c>
      <c r="H232" s="14" t="s">
        <v>131</v>
      </c>
      <c r="I232" s="14" t="s">
        <v>245</v>
      </c>
      <c r="J232" s="15">
        <v>4132800</v>
      </c>
      <c r="K232" s="15">
        <v>4132800</v>
      </c>
      <c r="L232" s="15">
        <v>4132800</v>
      </c>
    </row>
    <row r="233" spans="1:12" s="1" customFormat="1" ht="51.75" customHeight="1" x14ac:dyDescent="0.25">
      <c r="A233" s="467" t="s">
        <v>297</v>
      </c>
      <c r="B233" s="467"/>
      <c r="C233" s="144"/>
      <c r="D233" s="144"/>
      <c r="E233" s="142">
        <v>852</v>
      </c>
      <c r="F233" s="14" t="s">
        <v>111</v>
      </c>
      <c r="G233" s="14" t="s">
        <v>79</v>
      </c>
      <c r="H233" s="14" t="s">
        <v>298</v>
      </c>
      <c r="I233" s="14"/>
      <c r="J233" s="15">
        <f t="shared" ref="J233:L234" si="59">J234</f>
        <v>19080</v>
      </c>
      <c r="K233" s="15">
        <f t="shared" si="59"/>
        <v>19080</v>
      </c>
      <c r="L233" s="15">
        <f t="shared" si="59"/>
        <v>19080</v>
      </c>
    </row>
    <row r="234" spans="1:12" s="1" customFormat="1" ht="12.75" x14ac:dyDescent="0.25">
      <c r="A234" s="16"/>
      <c r="B234" s="150" t="s">
        <v>127</v>
      </c>
      <c r="C234" s="150"/>
      <c r="D234" s="150"/>
      <c r="E234" s="142">
        <v>852</v>
      </c>
      <c r="F234" s="14" t="s">
        <v>111</v>
      </c>
      <c r="G234" s="14" t="s">
        <v>79</v>
      </c>
      <c r="H234" s="14" t="s">
        <v>298</v>
      </c>
      <c r="I234" s="14" t="s">
        <v>128</v>
      </c>
      <c r="J234" s="15">
        <f t="shared" si="59"/>
        <v>19080</v>
      </c>
      <c r="K234" s="15">
        <f t="shared" si="59"/>
        <v>19080</v>
      </c>
      <c r="L234" s="15">
        <f t="shared" si="59"/>
        <v>19080</v>
      </c>
    </row>
    <row r="235" spans="1:12" s="1" customFormat="1" ht="25.5" x14ac:dyDescent="0.25">
      <c r="A235" s="16"/>
      <c r="B235" s="144" t="s">
        <v>129</v>
      </c>
      <c r="C235" s="144"/>
      <c r="D235" s="144"/>
      <c r="E235" s="142">
        <v>852</v>
      </c>
      <c r="F235" s="14" t="s">
        <v>111</v>
      </c>
      <c r="G235" s="14" t="s">
        <v>79</v>
      </c>
      <c r="H235" s="14" t="s">
        <v>298</v>
      </c>
      <c r="I235" s="14" t="s">
        <v>130</v>
      </c>
      <c r="J235" s="15">
        <v>19080</v>
      </c>
      <c r="K235" s="15">
        <v>19080</v>
      </c>
      <c r="L235" s="15">
        <v>19080</v>
      </c>
    </row>
    <row r="236" spans="1:12" s="1" customFormat="1" ht="12.75" x14ac:dyDescent="0.25">
      <c r="A236" s="468" t="s">
        <v>174</v>
      </c>
      <c r="B236" s="468"/>
      <c r="C236" s="155"/>
      <c r="D236" s="155"/>
      <c r="E236" s="142">
        <v>852</v>
      </c>
      <c r="F236" s="11" t="s">
        <v>111</v>
      </c>
      <c r="G236" s="11" t="s">
        <v>111</v>
      </c>
      <c r="H236" s="11"/>
      <c r="I236" s="11"/>
      <c r="J236" s="12">
        <f t="shared" ref="J236:L238" si="60">J237</f>
        <v>125300</v>
      </c>
      <c r="K236" s="12">
        <f t="shared" si="60"/>
        <v>80000</v>
      </c>
      <c r="L236" s="12">
        <f t="shared" si="60"/>
        <v>94601</v>
      </c>
    </row>
    <row r="237" spans="1:12" s="1" customFormat="1" ht="25.5" customHeight="1" x14ac:dyDescent="0.25">
      <c r="A237" s="467" t="s">
        <v>175</v>
      </c>
      <c r="B237" s="467"/>
      <c r="C237" s="144"/>
      <c r="D237" s="144"/>
      <c r="E237" s="142">
        <v>852</v>
      </c>
      <c r="F237" s="14" t="s">
        <v>111</v>
      </c>
      <c r="G237" s="14" t="s">
        <v>111</v>
      </c>
      <c r="H237" s="14" t="s">
        <v>292</v>
      </c>
      <c r="I237" s="14"/>
      <c r="J237" s="15">
        <f>J238</f>
        <v>125300</v>
      </c>
      <c r="K237" s="15">
        <f t="shared" si="60"/>
        <v>80000</v>
      </c>
      <c r="L237" s="15">
        <f t="shared" si="60"/>
        <v>94601</v>
      </c>
    </row>
    <row r="238" spans="1:12" s="1" customFormat="1" ht="12.75" x14ac:dyDescent="0.25">
      <c r="A238" s="16"/>
      <c r="B238" s="150" t="s">
        <v>22</v>
      </c>
      <c r="C238" s="150"/>
      <c r="D238" s="150"/>
      <c r="E238" s="142">
        <v>852</v>
      </c>
      <c r="F238" s="14" t="s">
        <v>111</v>
      </c>
      <c r="G238" s="14" t="s">
        <v>111</v>
      </c>
      <c r="H238" s="14" t="s">
        <v>292</v>
      </c>
      <c r="I238" s="14" t="s">
        <v>23</v>
      </c>
      <c r="J238" s="15">
        <f t="shared" si="60"/>
        <v>125300</v>
      </c>
      <c r="K238" s="15">
        <f t="shared" si="60"/>
        <v>80000</v>
      </c>
      <c r="L238" s="15">
        <f t="shared" si="60"/>
        <v>94601</v>
      </c>
    </row>
    <row r="239" spans="1:12" s="1" customFormat="1" ht="12.75" x14ac:dyDescent="0.25">
      <c r="A239" s="16"/>
      <c r="B239" s="144" t="s">
        <v>24</v>
      </c>
      <c r="C239" s="144"/>
      <c r="D239" s="144"/>
      <c r="E239" s="142">
        <v>852</v>
      </c>
      <c r="F239" s="14" t="s">
        <v>111</v>
      </c>
      <c r="G239" s="14" t="s">
        <v>111</v>
      </c>
      <c r="H239" s="14" t="s">
        <v>292</v>
      </c>
      <c r="I239" s="14" t="s">
        <v>25</v>
      </c>
      <c r="J239" s="15">
        <v>125300</v>
      </c>
      <c r="K239" s="15">
        <v>80000</v>
      </c>
      <c r="L239" s="15">
        <v>94601</v>
      </c>
    </row>
    <row r="240" spans="1:12" s="1" customFormat="1" ht="12.75" x14ac:dyDescent="0.25">
      <c r="A240" s="468" t="s">
        <v>176</v>
      </c>
      <c r="B240" s="468"/>
      <c r="C240" s="155"/>
      <c r="D240" s="155"/>
      <c r="E240" s="142">
        <v>852</v>
      </c>
      <c r="F240" s="11" t="s">
        <v>111</v>
      </c>
      <c r="G240" s="11" t="s">
        <v>90</v>
      </c>
      <c r="H240" s="11"/>
      <c r="I240" s="11"/>
      <c r="J240" s="12">
        <f>J241+J246+J251+J264+J269+J272</f>
        <v>13304900</v>
      </c>
      <c r="K240" s="12">
        <f>K241+K246+K251+K264+K269+K272</f>
        <v>13618644</v>
      </c>
      <c r="L240" s="12">
        <f>L241+L246+L251+L264+L269+L272</f>
        <v>14186746</v>
      </c>
    </row>
    <row r="241" spans="1:12" s="1" customFormat="1" ht="39" customHeight="1" x14ac:dyDescent="0.25">
      <c r="A241" s="467" t="s">
        <v>13</v>
      </c>
      <c r="B241" s="467"/>
      <c r="C241" s="144"/>
      <c r="D241" s="144"/>
      <c r="E241" s="142">
        <v>852</v>
      </c>
      <c r="F241" s="14" t="s">
        <v>111</v>
      </c>
      <c r="G241" s="14" t="s">
        <v>90</v>
      </c>
      <c r="H241" s="14" t="s">
        <v>40</v>
      </c>
      <c r="I241" s="14"/>
      <c r="J241" s="15">
        <f t="shared" ref="J241:L244" si="61">J242</f>
        <v>963900</v>
      </c>
      <c r="K241" s="15">
        <f t="shared" si="61"/>
        <v>977176</v>
      </c>
      <c r="L241" s="15">
        <f t="shared" si="61"/>
        <v>1033800</v>
      </c>
    </row>
    <row r="242" spans="1:12" s="1" customFormat="1" ht="12.75" x14ac:dyDescent="0.25">
      <c r="A242" s="467" t="s">
        <v>15</v>
      </c>
      <c r="B242" s="467"/>
      <c r="C242" s="144"/>
      <c r="D242" s="144"/>
      <c r="E242" s="142">
        <v>852</v>
      </c>
      <c r="F242" s="14" t="s">
        <v>111</v>
      </c>
      <c r="G242" s="14" t="s">
        <v>90</v>
      </c>
      <c r="H242" s="14" t="s">
        <v>16</v>
      </c>
      <c r="I242" s="14"/>
      <c r="J242" s="15">
        <f t="shared" si="61"/>
        <v>963900</v>
      </c>
      <c r="K242" s="15">
        <f t="shared" si="61"/>
        <v>977176</v>
      </c>
      <c r="L242" s="15">
        <f t="shared" si="61"/>
        <v>1033800</v>
      </c>
    </row>
    <row r="243" spans="1:12" s="1" customFormat="1" ht="12.75" x14ac:dyDescent="0.25">
      <c r="A243" s="467" t="s">
        <v>177</v>
      </c>
      <c r="B243" s="467"/>
      <c r="C243" s="144"/>
      <c r="D243" s="144"/>
      <c r="E243" s="142">
        <v>852</v>
      </c>
      <c r="F243" s="14" t="s">
        <v>111</v>
      </c>
      <c r="G243" s="14" t="s">
        <v>90</v>
      </c>
      <c r="H243" s="14" t="s">
        <v>178</v>
      </c>
      <c r="I243" s="14"/>
      <c r="J243" s="15">
        <f t="shared" si="61"/>
        <v>963900</v>
      </c>
      <c r="K243" s="15">
        <f t="shared" si="61"/>
        <v>977176</v>
      </c>
      <c r="L243" s="15">
        <f t="shared" si="61"/>
        <v>1033800</v>
      </c>
    </row>
    <row r="244" spans="1:12" s="1" customFormat="1" ht="27" customHeight="1" x14ac:dyDescent="0.25">
      <c r="A244" s="144"/>
      <c r="B244" s="144" t="s">
        <v>17</v>
      </c>
      <c r="C244" s="144"/>
      <c r="D244" s="144"/>
      <c r="E244" s="142">
        <v>852</v>
      </c>
      <c r="F244" s="14" t="s">
        <v>111</v>
      </c>
      <c r="G244" s="14" t="s">
        <v>90</v>
      </c>
      <c r="H244" s="14" t="s">
        <v>178</v>
      </c>
      <c r="I244" s="14" t="s">
        <v>19</v>
      </c>
      <c r="J244" s="15">
        <f t="shared" si="61"/>
        <v>963900</v>
      </c>
      <c r="K244" s="15">
        <f t="shared" si="61"/>
        <v>977176</v>
      </c>
      <c r="L244" s="15">
        <f t="shared" si="61"/>
        <v>1033800</v>
      </c>
    </row>
    <row r="245" spans="1:12" s="1" customFormat="1" ht="12.75" x14ac:dyDescent="0.25">
      <c r="A245" s="16"/>
      <c r="B245" s="150" t="s">
        <v>20</v>
      </c>
      <c r="C245" s="150"/>
      <c r="D245" s="150"/>
      <c r="E245" s="142">
        <v>852</v>
      </c>
      <c r="F245" s="14" t="s">
        <v>111</v>
      </c>
      <c r="G245" s="14" t="s">
        <v>90</v>
      </c>
      <c r="H245" s="14" t="s">
        <v>178</v>
      </c>
      <c r="I245" s="14" t="s">
        <v>21</v>
      </c>
      <c r="J245" s="15">
        <v>963900</v>
      </c>
      <c r="K245" s="15">
        <v>977176</v>
      </c>
      <c r="L245" s="15">
        <v>1033800</v>
      </c>
    </row>
    <row r="246" spans="1:12" s="1" customFormat="1" ht="15.75" customHeight="1" x14ac:dyDescent="0.25">
      <c r="A246" s="467" t="s">
        <v>179</v>
      </c>
      <c r="B246" s="467"/>
      <c r="C246" s="144"/>
      <c r="D246" s="144"/>
      <c r="E246" s="142">
        <v>852</v>
      </c>
      <c r="F246" s="14" t="s">
        <v>111</v>
      </c>
      <c r="G246" s="14" t="s">
        <v>90</v>
      </c>
      <c r="H246" s="14" t="s">
        <v>180</v>
      </c>
      <c r="I246" s="14"/>
      <c r="J246" s="15">
        <f t="shared" ref="J246:L249" si="62">J247</f>
        <v>584000</v>
      </c>
      <c r="K246" s="15">
        <f t="shared" si="62"/>
        <v>589900</v>
      </c>
      <c r="L246" s="15">
        <f t="shared" si="62"/>
        <v>624100</v>
      </c>
    </row>
    <row r="247" spans="1:12" s="1" customFormat="1" ht="12.75" x14ac:dyDescent="0.25">
      <c r="A247" s="467" t="s">
        <v>115</v>
      </c>
      <c r="B247" s="467"/>
      <c r="C247" s="144"/>
      <c r="D247" s="144"/>
      <c r="E247" s="142">
        <v>852</v>
      </c>
      <c r="F247" s="14" t="s">
        <v>111</v>
      </c>
      <c r="G247" s="14" t="s">
        <v>90</v>
      </c>
      <c r="H247" s="14" t="s">
        <v>181</v>
      </c>
      <c r="I247" s="14"/>
      <c r="J247" s="15">
        <f t="shared" si="62"/>
        <v>584000</v>
      </c>
      <c r="K247" s="15">
        <f t="shared" si="62"/>
        <v>589900</v>
      </c>
      <c r="L247" s="15">
        <f t="shared" si="62"/>
        <v>624100</v>
      </c>
    </row>
    <row r="248" spans="1:12" s="1" customFormat="1" ht="27.75" customHeight="1" x14ac:dyDescent="0.25">
      <c r="A248" s="467" t="s">
        <v>182</v>
      </c>
      <c r="B248" s="467"/>
      <c r="C248" s="144"/>
      <c r="D248" s="144"/>
      <c r="E248" s="142">
        <v>852</v>
      </c>
      <c r="F248" s="14" t="s">
        <v>111</v>
      </c>
      <c r="G248" s="14" t="s">
        <v>90</v>
      </c>
      <c r="H248" s="14" t="s">
        <v>183</v>
      </c>
      <c r="I248" s="14"/>
      <c r="J248" s="15">
        <f t="shared" si="62"/>
        <v>584000</v>
      </c>
      <c r="K248" s="15">
        <f t="shared" si="62"/>
        <v>589900</v>
      </c>
      <c r="L248" s="15">
        <f t="shared" si="62"/>
        <v>624100</v>
      </c>
    </row>
    <row r="249" spans="1:12" s="1" customFormat="1" ht="30" customHeight="1" x14ac:dyDescent="0.25">
      <c r="A249" s="144"/>
      <c r="B249" s="144" t="s">
        <v>119</v>
      </c>
      <c r="C249" s="144"/>
      <c r="D249" s="144"/>
      <c r="E249" s="142">
        <v>852</v>
      </c>
      <c r="F249" s="14" t="s">
        <v>111</v>
      </c>
      <c r="G249" s="14" t="s">
        <v>90</v>
      </c>
      <c r="H249" s="14" t="s">
        <v>183</v>
      </c>
      <c r="I249" s="14" t="s">
        <v>120</v>
      </c>
      <c r="J249" s="15">
        <f t="shared" si="62"/>
        <v>584000</v>
      </c>
      <c r="K249" s="15">
        <f t="shared" si="62"/>
        <v>589900</v>
      </c>
      <c r="L249" s="15">
        <f t="shared" si="62"/>
        <v>624100</v>
      </c>
    </row>
    <row r="250" spans="1:12" s="1" customFormat="1" ht="38.25" x14ac:dyDescent="0.25">
      <c r="A250" s="144"/>
      <c r="B250" s="144" t="s">
        <v>121</v>
      </c>
      <c r="C250" s="144"/>
      <c r="D250" s="144"/>
      <c r="E250" s="142">
        <v>852</v>
      </c>
      <c r="F250" s="14" t="s">
        <v>111</v>
      </c>
      <c r="G250" s="14" t="s">
        <v>90</v>
      </c>
      <c r="H250" s="14" t="s">
        <v>183</v>
      </c>
      <c r="I250" s="14" t="s">
        <v>122</v>
      </c>
      <c r="J250" s="15">
        <v>584000</v>
      </c>
      <c r="K250" s="15">
        <v>589900</v>
      </c>
      <c r="L250" s="15">
        <v>624100</v>
      </c>
    </row>
    <row r="251" spans="1:12" s="2" customFormat="1" ht="41.25" customHeight="1" x14ac:dyDescent="0.25">
      <c r="A251" s="467" t="s">
        <v>184</v>
      </c>
      <c r="B251" s="467"/>
      <c r="C251" s="144"/>
      <c r="D251" s="144"/>
      <c r="E251" s="142">
        <v>852</v>
      </c>
      <c r="F251" s="14" t="s">
        <v>111</v>
      </c>
      <c r="G251" s="14" t="s">
        <v>90</v>
      </c>
      <c r="H251" s="14" t="s">
        <v>185</v>
      </c>
      <c r="I251" s="14"/>
      <c r="J251" s="15">
        <f>J252</f>
        <v>9000000</v>
      </c>
      <c r="K251" s="15">
        <f>K252</f>
        <v>9091938</v>
      </c>
      <c r="L251" s="15">
        <f>L252</f>
        <v>9619200</v>
      </c>
    </row>
    <row r="252" spans="1:12" s="1" customFormat="1" ht="15" customHeight="1" x14ac:dyDescent="0.25">
      <c r="A252" s="467" t="s">
        <v>115</v>
      </c>
      <c r="B252" s="467"/>
      <c r="C252" s="144"/>
      <c r="D252" s="144"/>
      <c r="E252" s="142">
        <v>852</v>
      </c>
      <c r="F252" s="14" t="s">
        <v>111</v>
      </c>
      <c r="G252" s="14" t="s">
        <v>90</v>
      </c>
      <c r="H252" s="14" t="s">
        <v>186</v>
      </c>
      <c r="I252" s="14"/>
      <c r="J252" s="15">
        <f>J253+J256</f>
        <v>9000000</v>
      </c>
      <c r="K252" s="15">
        <f>K253+K256</f>
        <v>9091938</v>
      </c>
      <c r="L252" s="15">
        <f>L253+L256</f>
        <v>9619200</v>
      </c>
    </row>
    <row r="253" spans="1:12" s="1" customFormat="1" ht="29.25" customHeight="1" x14ac:dyDescent="0.25">
      <c r="A253" s="467" t="s">
        <v>187</v>
      </c>
      <c r="B253" s="467"/>
      <c r="C253" s="144"/>
      <c r="D253" s="144"/>
      <c r="E253" s="142">
        <v>852</v>
      </c>
      <c r="F253" s="19" t="s">
        <v>111</v>
      </c>
      <c r="G253" s="19" t="s">
        <v>90</v>
      </c>
      <c r="H253" s="14" t="s">
        <v>188</v>
      </c>
      <c r="I253" s="14"/>
      <c r="J253" s="15">
        <f t="shared" ref="J253:L254" si="63">J254</f>
        <v>6946200</v>
      </c>
      <c r="K253" s="15">
        <f t="shared" si="63"/>
        <v>7015700</v>
      </c>
      <c r="L253" s="15">
        <f t="shared" si="63"/>
        <v>7422600</v>
      </c>
    </row>
    <row r="254" spans="1:12" s="1" customFormat="1" ht="26.25" customHeight="1" x14ac:dyDescent="0.25">
      <c r="A254" s="144"/>
      <c r="B254" s="144" t="s">
        <v>119</v>
      </c>
      <c r="C254" s="144"/>
      <c r="D254" s="144"/>
      <c r="E254" s="142">
        <v>852</v>
      </c>
      <c r="F254" s="14" t="s">
        <v>111</v>
      </c>
      <c r="G254" s="14" t="s">
        <v>90</v>
      </c>
      <c r="H254" s="14" t="s">
        <v>188</v>
      </c>
      <c r="I254" s="14" t="s">
        <v>120</v>
      </c>
      <c r="J254" s="15">
        <f t="shared" si="63"/>
        <v>6946200</v>
      </c>
      <c r="K254" s="15">
        <f t="shared" si="63"/>
        <v>7015700</v>
      </c>
      <c r="L254" s="15">
        <f t="shared" si="63"/>
        <v>7422600</v>
      </c>
    </row>
    <row r="255" spans="1:12" s="1" customFormat="1" ht="38.25" x14ac:dyDescent="0.25">
      <c r="A255" s="144"/>
      <c r="B255" s="144" t="s">
        <v>121</v>
      </c>
      <c r="C255" s="144"/>
      <c r="D255" s="144"/>
      <c r="E255" s="142">
        <v>852</v>
      </c>
      <c r="F255" s="14" t="s">
        <v>111</v>
      </c>
      <c r="G255" s="14" t="s">
        <v>90</v>
      </c>
      <c r="H255" s="14" t="s">
        <v>188</v>
      </c>
      <c r="I255" s="14" t="s">
        <v>122</v>
      </c>
      <c r="J255" s="15">
        <v>6946200</v>
      </c>
      <c r="K255" s="15">
        <v>7015700</v>
      </c>
      <c r="L255" s="15">
        <v>7422600</v>
      </c>
    </row>
    <row r="256" spans="1:12" s="1" customFormat="1" ht="15" customHeight="1" x14ac:dyDescent="0.25">
      <c r="A256" s="467" t="s">
        <v>189</v>
      </c>
      <c r="B256" s="467"/>
      <c r="C256" s="144"/>
      <c r="D256" s="144"/>
      <c r="E256" s="142">
        <v>852</v>
      </c>
      <c r="F256" s="19" t="s">
        <v>111</v>
      </c>
      <c r="G256" s="19" t="s">
        <v>90</v>
      </c>
      <c r="H256" s="14" t="s">
        <v>190</v>
      </c>
      <c r="I256" s="14"/>
      <c r="J256" s="15">
        <f>J257+J259+J261</f>
        <v>2053800</v>
      </c>
      <c r="K256" s="15">
        <f>K257+K259+K261</f>
        <v>2076238</v>
      </c>
      <c r="L256" s="15">
        <f>L257+L259+L261</f>
        <v>2196600</v>
      </c>
    </row>
    <row r="257" spans="1:12" s="1" customFormat="1" ht="27.75" customHeight="1" x14ac:dyDescent="0.25">
      <c r="A257" s="144"/>
      <c r="B257" s="144" t="s">
        <v>17</v>
      </c>
      <c r="C257" s="144"/>
      <c r="D257" s="144"/>
      <c r="E257" s="142">
        <v>852</v>
      </c>
      <c r="F257" s="14" t="s">
        <v>111</v>
      </c>
      <c r="G257" s="14" t="s">
        <v>90</v>
      </c>
      <c r="H257" s="14" t="s">
        <v>190</v>
      </c>
      <c r="I257" s="14" t="s">
        <v>19</v>
      </c>
      <c r="J257" s="15">
        <f>J258</f>
        <v>1634900</v>
      </c>
      <c r="K257" s="15">
        <f>K258</f>
        <v>1657345</v>
      </c>
      <c r="L257" s="15">
        <f>L258</f>
        <v>1753500</v>
      </c>
    </row>
    <row r="258" spans="1:12" s="1" customFormat="1" ht="12.75" x14ac:dyDescent="0.25">
      <c r="A258" s="16"/>
      <c r="B258" s="150" t="s">
        <v>20</v>
      </c>
      <c r="C258" s="150"/>
      <c r="D258" s="150"/>
      <c r="E258" s="142">
        <v>852</v>
      </c>
      <c r="F258" s="14" t="s">
        <v>111</v>
      </c>
      <c r="G258" s="14" t="s">
        <v>90</v>
      </c>
      <c r="H258" s="14" t="s">
        <v>190</v>
      </c>
      <c r="I258" s="14" t="s">
        <v>21</v>
      </c>
      <c r="J258" s="15">
        <v>1634900</v>
      </c>
      <c r="K258" s="15">
        <v>1657345</v>
      </c>
      <c r="L258" s="15">
        <v>1753500</v>
      </c>
    </row>
    <row r="259" spans="1:12" s="1" customFormat="1" ht="12.75" x14ac:dyDescent="0.25">
      <c r="A259" s="16"/>
      <c r="B259" s="150" t="s">
        <v>22</v>
      </c>
      <c r="C259" s="150"/>
      <c r="D259" s="150"/>
      <c r="E259" s="142">
        <v>852</v>
      </c>
      <c r="F259" s="14" t="s">
        <v>111</v>
      </c>
      <c r="G259" s="14" t="s">
        <v>90</v>
      </c>
      <c r="H259" s="14" t="s">
        <v>190</v>
      </c>
      <c r="I259" s="14" t="s">
        <v>23</v>
      </c>
      <c r="J259" s="15">
        <f>J260</f>
        <v>381900</v>
      </c>
      <c r="K259" s="15">
        <f>K260</f>
        <v>381893</v>
      </c>
      <c r="L259" s="15">
        <f>L260</f>
        <v>404000</v>
      </c>
    </row>
    <row r="260" spans="1:12" s="1" customFormat="1" ht="12.75" x14ac:dyDescent="0.25">
      <c r="A260" s="16"/>
      <c r="B260" s="144" t="s">
        <v>24</v>
      </c>
      <c r="C260" s="144"/>
      <c r="D260" s="144"/>
      <c r="E260" s="142">
        <v>852</v>
      </c>
      <c r="F260" s="14" t="s">
        <v>111</v>
      </c>
      <c r="G260" s="14" t="s">
        <v>90</v>
      </c>
      <c r="H260" s="14" t="s">
        <v>190</v>
      </c>
      <c r="I260" s="14" t="s">
        <v>25</v>
      </c>
      <c r="J260" s="15">
        <v>381900</v>
      </c>
      <c r="K260" s="15">
        <v>381893</v>
      </c>
      <c r="L260" s="15">
        <v>404000</v>
      </c>
    </row>
    <row r="261" spans="1:12" s="1" customFormat="1" ht="12.75" x14ac:dyDescent="0.25">
      <c r="A261" s="144"/>
      <c r="B261" s="144" t="s">
        <v>26</v>
      </c>
      <c r="C261" s="144"/>
      <c r="D261" s="144"/>
      <c r="E261" s="142">
        <v>852</v>
      </c>
      <c r="F261" s="14" t="s">
        <v>111</v>
      </c>
      <c r="G261" s="14" t="s">
        <v>90</v>
      </c>
      <c r="H261" s="14" t="s">
        <v>190</v>
      </c>
      <c r="I261" s="14" t="s">
        <v>27</v>
      </c>
      <c r="J261" s="15">
        <f>J262+J263</f>
        <v>37000</v>
      </c>
      <c r="K261" s="15">
        <f>K262+K263</f>
        <v>37000</v>
      </c>
      <c r="L261" s="15">
        <f>L262+L263</f>
        <v>39100</v>
      </c>
    </row>
    <row r="262" spans="1:12" s="1" customFormat="1" ht="12.75" x14ac:dyDescent="0.25">
      <c r="A262" s="144"/>
      <c r="B262" s="144" t="s">
        <v>191</v>
      </c>
      <c r="C262" s="144"/>
      <c r="D262" s="144"/>
      <c r="E262" s="142">
        <v>852</v>
      </c>
      <c r="F262" s="14" t="s">
        <v>111</v>
      </c>
      <c r="G262" s="14" t="s">
        <v>90</v>
      </c>
      <c r="H262" s="14" t="s">
        <v>190</v>
      </c>
      <c r="I262" s="14" t="s">
        <v>29</v>
      </c>
      <c r="J262" s="15">
        <v>37000</v>
      </c>
      <c r="K262" s="15">
        <v>37000</v>
      </c>
      <c r="L262" s="15">
        <v>39100</v>
      </c>
    </row>
    <row r="263" spans="1:12" s="1" customFormat="1" ht="12.75" x14ac:dyDescent="0.25">
      <c r="A263" s="144"/>
      <c r="B263" s="144" t="s">
        <v>30</v>
      </c>
      <c r="C263" s="144"/>
      <c r="D263" s="144"/>
      <c r="E263" s="142">
        <v>852</v>
      </c>
      <c r="F263" s="14" t="s">
        <v>111</v>
      </c>
      <c r="G263" s="14" t="s">
        <v>90</v>
      </c>
      <c r="H263" s="14" t="s">
        <v>190</v>
      </c>
      <c r="I263" s="14" t="s">
        <v>31</v>
      </c>
      <c r="J263" s="15"/>
      <c r="K263" s="15"/>
      <c r="L263" s="15"/>
    </row>
    <row r="264" spans="1:12" s="1" customFormat="1" ht="12.75" x14ac:dyDescent="0.25">
      <c r="A264" s="467" t="s">
        <v>64</v>
      </c>
      <c r="B264" s="467"/>
      <c r="C264" s="144"/>
      <c r="D264" s="144"/>
      <c r="E264" s="142">
        <v>852</v>
      </c>
      <c r="F264" s="19" t="s">
        <v>111</v>
      </c>
      <c r="G264" s="19" t="s">
        <v>90</v>
      </c>
      <c r="H264" s="19" t="s">
        <v>65</v>
      </c>
      <c r="I264" s="19"/>
      <c r="J264" s="21">
        <f t="shared" ref="J264:L267" si="64">J265</f>
        <v>81000</v>
      </c>
      <c r="K264" s="21">
        <f t="shared" si="64"/>
        <v>81000</v>
      </c>
      <c r="L264" s="21">
        <f t="shared" si="64"/>
        <v>81000</v>
      </c>
    </row>
    <row r="265" spans="1:12" s="1" customFormat="1" ht="51.75" customHeight="1" x14ac:dyDescent="0.25">
      <c r="A265" s="467" t="s">
        <v>66</v>
      </c>
      <c r="B265" s="467"/>
      <c r="C265" s="144"/>
      <c r="D265" s="144"/>
      <c r="E265" s="142">
        <v>852</v>
      </c>
      <c r="F265" s="14" t="s">
        <v>111</v>
      </c>
      <c r="G265" s="19" t="s">
        <v>90</v>
      </c>
      <c r="H265" s="14" t="s">
        <v>67</v>
      </c>
      <c r="I265" s="14"/>
      <c r="J265" s="15">
        <f t="shared" si="64"/>
        <v>81000</v>
      </c>
      <c r="K265" s="15">
        <f t="shared" si="64"/>
        <v>81000</v>
      </c>
      <c r="L265" s="15">
        <f t="shared" si="64"/>
        <v>81000</v>
      </c>
    </row>
    <row r="266" spans="1:12" s="1" customFormat="1" ht="76.5" customHeight="1" x14ac:dyDescent="0.25">
      <c r="A266" s="467" t="s">
        <v>295</v>
      </c>
      <c r="B266" s="467"/>
      <c r="C266" s="144"/>
      <c r="D266" s="144"/>
      <c r="E266" s="142">
        <v>852</v>
      </c>
      <c r="F266" s="14" t="s">
        <v>111</v>
      </c>
      <c r="G266" s="19" t="s">
        <v>90</v>
      </c>
      <c r="H266" s="14" t="s">
        <v>131</v>
      </c>
      <c r="I266" s="14"/>
      <c r="J266" s="15">
        <f t="shared" si="64"/>
        <v>81000</v>
      </c>
      <c r="K266" s="15">
        <f t="shared" si="64"/>
        <v>81000</v>
      </c>
      <c r="L266" s="15">
        <f t="shared" si="64"/>
        <v>81000</v>
      </c>
    </row>
    <row r="267" spans="1:12" s="1" customFormat="1" ht="13.5" customHeight="1" x14ac:dyDescent="0.25">
      <c r="A267" s="16"/>
      <c r="B267" s="150" t="s">
        <v>127</v>
      </c>
      <c r="C267" s="150"/>
      <c r="D267" s="150"/>
      <c r="E267" s="142">
        <v>852</v>
      </c>
      <c r="F267" s="14" t="s">
        <v>111</v>
      </c>
      <c r="G267" s="14" t="s">
        <v>90</v>
      </c>
      <c r="H267" s="14" t="s">
        <v>131</v>
      </c>
      <c r="I267" s="14" t="s">
        <v>128</v>
      </c>
      <c r="J267" s="15">
        <f>J268</f>
        <v>81000</v>
      </c>
      <c r="K267" s="15">
        <f t="shared" si="64"/>
        <v>81000</v>
      </c>
      <c r="L267" s="15">
        <f t="shared" si="64"/>
        <v>81000</v>
      </c>
    </row>
    <row r="268" spans="1:12" s="1" customFormat="1" ht="25.5" x14ac:dyDescent="0.25">
      <c r="A268" s="16"/>
      <c r="B268" s="144" t="s">
        <v>658</v>
      </c>
      <c r="C268" s="144"/>
      <c r="D268" s="144"/>
      <c r="E268" s="142">
        <v>852</v>
      </c>
      <c r="F268" s="14" t="s">
        <v>111</v>
      </c>
      <c r="G268" s="14" t="s">
        <v>90</v>
      </c>
      <c r="H268" s="14" t="s">
        <v>131</v>
      </c>
      <c r="I268" s="14" t="s">
        <v>245</v>
      </c>
      <c r="J268" s="15">
        <v>81000</v>
      </c>
      <c r="K268" s="15">
        <v>81000</v>
      </c>
      <c r="L268" s="15">
        <v>81000</v>
      </c>
    </row>
    <row r="269" spans="1:12" s="1" customFormat="1" ht="16.5" customHeight="1" x14ac:dyDescent="0.25">
      <c r="A269" s="467" t="s">
        <v>132</v>
      </c>
      <c r="B269" s="467"/>
      <c r="C269" s="144"/>
      <c r="D269" s="144"/>
      <c r="E269" s="142">
        <v>852</v>
      </c>
      <c r="F269" s="19" t="s">
        <v>111</v>
      </c>
      <c r="G269" s="19" t="s">
        <v>90</v>
      </c>
      <c r="H269" s="19" t="s">
        <v>133</v>
      </c>
      <c r="I269" s="14"/>
      <c r="J269" s="15">
        <f t="shared" ref="J269:L270" si="65">J270</f>
        <v>1685000</v>
      </c>
      <c r="K269" s="15">
        <f t="shared" si="65"/>
        <v>1610000</v>
      </c>
      <c r="L269" s="15">
        <f t="shared" si="65"/>
        <v>1610000</v>
      </c>
    </row>
    <row r="270" spans="1:12" s="1" customFormat="1" ht="30" customHeight="1" x14ac:dyDescent="0.25">
      <c r="A270" s="144"/>
      <c r="B270" s="144" t="s">
        <v>119</v>
      </c>
      <c r="C270" s="144"/>
      <c r="D270" s="144"/>
      <c r="E270" s="142">
        <v>852</v>
      </c>
      <c r="F270" s="14" t="s">
        <v>111</v>
      </c>
      <c r="G270" s="14" t="s">
        <v>90</v>
      </c>
      <c r="H270" s="19" t="s">
        <v>133</v>
      </c>
      <c r="I270" s="14" t="s">
        <v>120</v>
      </c>
      <c r="J270" s="15">
        <f t="shared" si="65"/>
        <v>1685000</v>
      </c>
      <c r="K270" s="15">
        <f t="shared" si="65"/>
        <v>1610000</v>
      </c>
      <c r="L270" s="15">
        <f t="shared" si="65"/>
        <v>1610000</v>
      </c>
    </row>
    <row r="271" spans="1:12" s="1" customFormat="1" ht="12.75" x14ac:dyDescent="0.25">
      <c r="A271" s="150"/>
      <c r="B271" s="150" t="s">
        <v>170</v>
      </c>
      <c r="C271" s="150"/>
      <c r="D271" s="150"/>
      <c r="E271" s="142">
        <v>852</v>
      </c>
      <c r="F271" s="14" t="s">
        <v>111</v>
      </c>
      <c r="G271" s="14" t="s">
        <v>90</v>
      </c>
      <c r="H271" s="19" t="s">
        <v>133</v>
      </c>
      <c r="I271" s="14" t="s">
        <v>171</v>
      </c>
      <c r="J271" s="15">
        <v>1685000</v>
      </c>
      <c r="K271" s="15">
        <v>1610000</v>
      </c>
      <c r="L271" s="15">
        <v>1610000</v>
      </c>
    </row>
    <row r="272" spans="1:12" s="1" customFormat="1" ht="31.5" customHeight="1" x14ac:dyDescent="0.25">
      <c r="A272" s="467" t="s">
        <v>192</v>
      </c>
      <c r="B272" s="467"/>
      <c r="C272" s="144"/>
      <c r="D272" s="144"/>
      <c r="E272" s="142">
        <v>852</v>
      </c>
      <c r="F272" s="19" t="s">
        <v>111</v>
      </c>
      <c r="G272" s="19" t="s">
        <v>90</v>
      </c>
      <c r="H272" s="19" t="s">
        <v>193</v>
      </c>
      <c r="I272" s="14"/>
      <c r="J272" s="15">
        <f t="shared" ref="J272:L273" si="66">J273</f>
        <v>991000</v>
      </c>
      <c r="K272" s="15">
        <f t="shared" si="66"/>
        <v>1268630</v>
      </c>
      <c r="L272" s="15">
        <f t="shared" si="66"/>
        <v>1218646</v>
      </c>
    </row>
    <row r="273" spans="1:12" s="1" customFormat="1" ht="27" customHeight="1" x14ac:dyDescent="0.25">
      <c r="A273" s="144"/>
      <c r="B273" s="144" t="s">
        <v>119</v>
      </c>
      <c r="C273" s="144"/>
      <c r="D273" s="144"/>
      <c r="E273" s="142">
        <v>852</v>
      </c>
      <c r="F273" s="14" t="s">
        <v>111</v>
      </c>
      <c r="G273" s="14" t="s">
        <v>90</v>
      </c>
      <c r="H273" s="19" t="s">
        <v>193</v>
      </c>
      <c r="I273" s="14" t="s">
        <v>120</v>
      </c>
      <c r="J273" s="15">
        <f t="shared" si="66"/>
        <v>991000</v>
      </c>
      <c r="K273" s="15">
        <f t="shared" si="66"/>
        <v>1268630</v>
      </c>
      <c r="L273" s="15">
        <f t="shared" si="66"/>
        <v>1218646</v>
      </c>
    </row>
    <row r="274" spans="1:12" s="1" customFormat="1" ht="15.75" customHeight="1" x14ac:dyDescent="0.25">
      <c r="A274" s="150"/>
      <c r="B274" s="150" t="s">
        <v>170</v>
      </c>
      <c r="C274" s="150"/>
      <c r="D274" s="150"/>
      <c r="E274" s="142">
        <v>852</v>
      </c>
      <c r="F274" s="14" t="s">
        <v>111</v>
      </c>
      <c r="G274" s="14" t="s">
        <v>90</v>
      </c>
      <c r="H274" s="19" t="s">
        <v>193</v>
      </c>
      <c r="I274" s="14" t="s">
        <v>171</v>
      </c>
      <c r="J274" s="15">
        <v>991000</v>
      </c>
      <c r="K274" s="15">
        <v>1268630</v>
      </c>
      <c r="L274" s="15">
        <v>1218646</v>
      </c>
    </row>
    <row r="275" spans="1:12" s="1" customFormat="1" ht="12.75" x14ac:dyDescent="0.25">
      <c r="A275" s="470" t="s">
        <v>230</v>
      </c>
      <c r="B275" s="470"/>
      <c r="C275" s="145"/>
      <c r="D275" s="145"/>
      <c r="E275" s="142">
        <v>852</v>
      </c>
      <c r="F275" s="7" t="s">
        <v>231</v>
      </c>
      <c r="G275" s="7"/>
      <c r="H275" s="7"/>
      <c r="I275" s="7"/>
      <c r="J275" s="8">
        <f>J276+J284+J299</f>
        <v>8603400</v>
      </c>
      <c r="K275" s="8">
        <f t="shared" ref="K275:L275" si="67">K276+K284+K299</f>
        <v>9348700</v>
      </c>
      <c r="L275" s="8">
        <f t="shared" si="67"/>
        <v>9636300</v>
      </c>
    </row>
    <row r="276" spans="1:12" s="1" customFormat="1" ht="12.75" customHeight="1" x14ac:dyDescent="0.25">
      <c r="A276" s="451" t="s">
        <v>239</v>
      </c>
      <c r="B276" s="452"/>
      <c r="C276" s="157"/>
      <c r="D276" s="157"/>
      <c r="E276" s="142">
        <v>852</v>
      </c>
      <c r="F276" s="11" t="s">
        <v>231</v>
      </c>
      <c r="G276" s="11" t="s">
        <v>12</v>
      </c>
      <c r="H276" s="11"/>
      <c r="I276" s="11"/>
      <c r="J276" s="12">
        <f>J277+J281</f>
        <v>285000</v>
      </c>
      <c r="K276" s="12">
        <f t="shared" ref="K276:L276" si="68">K277+K281</f>
        <v>212000</v>
      </c>
      <c r="L276" s="12">
        <f t="shared" si="68"/>
        <v>212000</v>
      </c>
    </row>
    <row r="277" spans="1:12" s="1" customFormat="1" ht="12.75" x14ac:dyDescent="0.25">
      <c r="A277" s="467" t="s">
        <v>240</v>
      </c>
      <c r="B277" s="467"/>
      <c r="C277" s="144"/>
      <c r="D277" s="144"/>
      <c r="E277" s="142">
        <v>852</v>
      </c>
      <c r="F277" s="14" t="s">
        <v>231</v>
      </c>
      <c r="G277" s="14" t="s">
        <v>12</v>
      </c>
      <c r="H277" s="14" t="s">
        <v>241</v>
      </c>
      <c r="I277" s="14"/>
      <c r="J277" s="15">
        <f t="shared" ref="J277:L279" si="69">J278</f>
        <v>132000</v>
      </c>
      <c r="K277" s="15">
        <f t="shared" si="69"/>
        <v>114000</v>
      </c>
      <c r="L277" s="15">
        <f t="shared" si="69"/>
        <v>114000</v>
      </c>
    </row>
    <row r="278" spans="1:12" s="1" customFormat="1" ht="27" customHeight="1" x14ac:dyDescent="0.25">
      <c r="A278" s="467" t="s">
        <v>242</v>
      </c>
      <c r="B278" s="467"/>
      <c r="C278" s="144"/>
      <c r="D278" s="144"/>
      <c r="E278" s="142">
        <v>852</v>
      </c>
      <c r="F278" s="14" t="s">
        <v>231</v>
      </c>
      <c r="G278" s="14" t="s">
        <v>12</v>
      </c>
      <c r="H278" s="14" t="s">
        <v>243</v>
      </c>
      <c r="I278" s="14"/>
      <c r="J278" s="15">
        <f t="shared" si="69"/>
        <v>132000</v>
      </c>
      <c r="K278" s="15">
        <f t="shared" si="69"/>
        <v>114000</v>
      </c>
      <c r="L278" s="15">
        <f t="shared" si="69"/>
        <v>114000</v>
      </c>
    </row>
    <row r="279" spans="1:12" s="1" customFormat="1" ht="12.75" x14ac:dyDescent="0.25">
      <c r="A279" s="16"/>
      <c r="B279" s="150" t="s">
        <v>127</v>
      </c>
      <c r="C279" s="150"/>
      <c r="D279" s="150"/>
      <c r="E279" s="142">
        <v>852</v>
      </c>
      <c r="F279" s="14" t="s">
        <v>231</v>
      </c>
      <c r="G279" s="14" t="s">
        <v>12</v>
      </c>
      <c r="H279" s="14" t="s">
        <v>243</v>
      </c>
      <c r="I279" s="14" t="s">
        <v>128</v>
      </c>
      <c r="J279" s="15">
        <f>J280</f>
        <v>132000</v>
      </c>
      <c r="K279" s="15">
        <f t="shared" si="69"/>
        <v>114000</v>
      </c>
      <c r="L279" s="15">
        <f t="shared" si="69"/>
        <v>114000</v>
      </c>
    </row>
    <row r="280" spans="1:12" s="1" customFormat="1" ht="25.5" x14ac:dyDescent="0.25">
      <c r="A280" s="144"/>
      <c r="B280" s="150" t="s">
        <v>244</v>
      </c>
      <c r="C280" s="150"/>
      <c r="D280" s="150"/>
      <c r="E280" s="142">
        <v>852</v>
      </c>
      <c r="F280" s="14" t="s">
        <v>231</v>
      </c>
      <c r="G280" s="14" t="s">
        <v>12</v>
      </c>
      <c r="H280" s="14" t="s">
        <v>243</v>
      </c>
      <c r="I280" s="14" t="s">
        <v>245</v>
      </c>
      <c r="J280" s="15">
        <v>132000</v>
      </c>
      <c r="K280" s="15">
        <v>114000</v>
      </c>
      <c r="L280" s="15">
        <v>114000</v>
      </c>
    </row>
    <row r="281" spans="1:12" s="1" customFormat="1" ht="29.25" customHeight="1" x14ac:dyDescent="0.25">
      <c r="A281" s="471" t="s">
        <v>246</v>
      </c>
      <c r="B281" s="471"/>
      <c r="C281" s="150"/>
      <c r="D281" s="150"/>
      <c r="E281" s="142">
        <v>852</v>
      </c>
      <c r="F281" s="14" t="s">
        <v>231</v>
      </c>
      <c r="G281" s="14" t="s">
        <v>12</v>
      </c>
      <c r="H281" s="14" t="s">
        <v>247</v>
      </c>
      <c r="I281" s="14"/>
      <c r="J281" s="15">
        <f t="shared" ref="J281:L282" si="70">J282</f>
        <v>153000</v>
      </c>
      <c r="K281" s="15">
        <f t="shared" si="70"/>
        <v>98000</v>
      </c>
      <c r="L281" s="15">
        <f t="shared" si="70"/>
        <v>98000</v>
      </c>
    </row>
    <row r="282" spans="1:12" s="1" customFormat="1" ht="12.75" x14ac:dyDescent="0.25">
      <c r="A282" s="149"/>
      <c r="B282" s="150" t="s">
        <v>127</v>
      </c>
      <c r="C282" s="150"/>
      <c r="D282" s="150"/>
      <c r="E282" s="142">
        <v>852</v>
      </c>
      <c r="F282" s="14" t="s">
        <v>231</v>
      </c>
      <c r="G282" s="14" t="s">
        <v>12</v>
      </c>
      <c r="H282" s="14" t="s">
        <v>247</v>
      </c>
      <c r="I282" s="14" t="s">
        <v>128</v>
      </c>
      <c r="J282" s="15">
        <f t="shared" si="70"/>
        <v>153000</v>
      </c>
      <c r="K282" s="15">
        <f t="shared" si="70"/>
        <v>98000</v>
      </c>
      <c r="L282" s="15">
        <f t="shared" si="70"/>
        <v>98000</v>
      </c>
    </row>
    <row r="283" spans="1:12" s="1" customFormat="1" ht="12.75" x14ac:dyDescent="0.25">
      <c r="A283" s="149"/>
      <c r="B283" s="150" t="s">
        <v>248</v>
      </c>
      <c r="C283" s="150"/>
      <c r="D283" s="150"/>
      <c r="E283" s="142">
        <v>852</v>
      </c>
      <c r="F283" s="14" t="s">
        <v>231</v>
      </c>
      <c r="G283" s="14" t="s">
        <v>12</v>
      </c>
      <c r="H283" s="14" t="s">
        <v>247</v>
      </c>
      <c r="I283" s="14" t="s">
        <v>249</v>
      </c>
      <c r="J283" s="15">
        <v>153000</v>
      </c>
      <c r="K283" s="15">
        <v>98000</v>
      </c>
      <c r="L283" s="15">
        <v>98000</v>
      </c>
    </row>
    <row r="284" spans="1:12" s="1" customFormat="1" ht="12.75" x14ac:dyDescent="0.25">
      <c r="A284" s="468" t="s">
        <v>250</v>
      </c>
      <c r="B284" s="468"/>
      <c r="C284" s="155"/>
      <c r="D284" s="155"/>
      <c r="E284" s="142">
        <v>852</v>
      </c>
      <c r="F284" s="11" t="s">
        <v>231</v>
      </c>
      <c r="G284" s="11" t="s">
        <v>39</v>
      </c>
      <c r="H284" s="11"/>
      <c r="I284" s="11"/>
      <c r="J284" s="12">
        <f>J285+J290</f>
        <v>7313900</v>
      </c>
      <c r="K284" s="12">
        <f>K285+K290</f>
        <v>8132200</v>
      </c>
      <c r="L284" s="12">
        <f>L285+L290</f>
        <v>8419800</v>
      </c>
    </row>
    <row r="285" spans="1:12" s="1" customFormat="1" ht="12.75" x14ac:dyDescent="0.25">
      <c r="A285" s="476" t="s">
        <v>240</v>
      </c>
      <c r="B285" s="476"/>
      <c r="C285" s="149"/>
      <c r="D285" s="149"/>
      <c r="E285" s="142">
        <v>852</v>
      </c>
      <c r="F285" s="14" t="s">
        <v>231</v>
      </c>
      <c r="G285" s="14" t="s">
        <v>39</v>
      </c>
      <c r="H285" s="14" t="s">
        <v>241</v>
      </c>
      <c r="I285" s="14"/>
      <c r="J285" s="15">
        <f>J286</f>
        <v>132400</v>
      </c>
      <c r="K285" s="15">
        <f t="shared" ref="K285:L285" si="71">K286</f>
        <v>139000</v>
      </c>
      <c r="L285" s="15">
        <f t="shared" si="71"/>
        <v>146000</v>
      </c>
    </row>
    <row r="286" spans="1:12" s="1" customFormat="1" ht="28.5" customHeight="1" x14ac:dyDescent="0.25">
      <c r="A286" s="471" t="s">
        <v>251</v>
      </c>
      <c r="B286" s="471"/>
      <c r="C286" s="150"/>
      <c r="D286" s="150"/>
      <c r="E286" s="142">
        <v>852</v>
      </c>
      <c r="F286" s="14" t="s">
        <v>231</v>
      </c>
      <c r="G286" s="14" t="s">
        <v>39</v>
      </c>
      <c r="H286" s="14" t="s">
        <v>252</v>
      </c>
      <c r="I286" s="14"/>
      <c r="J286" s="15">
        <f t="shared" ref="J286:L288" si="72">J287</f>
        <v>132400</v>
      </c>
      <c r="K286" s="15">
        <f t="shared" si="72"/>
        <v>139000</v>
      </c>
      <c r="L286" s="15">
        <f t="shared" si="72"/>
        <v>146000</v>
      </c>
    </row>
    <row r="287" spans="1:12" s="10" customFormat="1" ht="27" customHeight="1" x14ac:dyDescent="0.25">
      <c r="A287" s="467" t="s">
        <v>299</v>
      </c>
      <c r="B287" s="467"/>
      <c r="C287" s="144"/>
      <c r="D287" s="144"/>
      <c r="E287" s="142">
        <v>852</v>
      </c>
      <c r="F287" s="14" t="s">
        <v>231</v>
      </c>
      <c r="G287" s="14" t="s">
        <v>39</v>
      </c>
      <c r="H287" s="14" t="s">
        <v>253</v>
      </c>
      <c r="I287" s="14"/>
      <c r="J287" s="15">
        <f t="shared" si="72"/>
        <v>132400</v>
      </c>
      <c r="K287" s="15">
        <f t="shared" si="72"/>
        <v>139000</v>
      </c>
      <c r="L287" s="15">
        <f t="shared" si="72"/>
        <v>146000</v>
      </c>
    </row>
    <row r="288" spans="1:12" s="1" customFormat="1" ht="12.75" x14ac:dyDescent="0.25">
      <c r="A288" s="149"/>
      <c r="B288" s="150" t="s">
        <v>127</v>
      </c>
      <c r="C288" s="150"/>
      <c r="D288" s="150"/>
      <c r="E288" s="142">
        <v>852</v>
      </c>
      <c r="F288" s="14" t="s">
        <v>231</v>
      </c>
      <c r="G288" s="14" t="s">
        <v>39</v>
      </c>
      <c r="H288" s="14" t="s">
        <v>253</v>
      </c>
      <c r="I288" s="14" t="s">
        <v>128</v>
      </c>
      <c r="J288" s="15">
        <f t="shared" si="72"/>
        <v>132400</v>
      </c>
      <c r="K288" s="15">
        <f t="shared" si="72"/>
        <v>139000</v>
      </c>
      <c r="L288" s="15">
        <f t="shared" si="72"/>
        <v>146000</v>
      </c>
    </row>
    <row r="289" spans="1:12" s="1" customFormat="1" ht="15" customHeight="1" x14ac:dyDescent="0.25">
      <c r="A289" s="149"/>
      <c r="B289" s="150" t="s">
        <v>254</v>
      </c>
      <c r="C289" s="150"/>
      <c r="D289" s="150"/>
      <c r="E289" s="142">
        <v>852</v>
      </c>
      <c r="F289" s="14" t="s">
        <v>231</v>
      </c>
      <c r="G289" s="14" t="s">
        <v>39</v>
      </c>
      <c r="H289" s="14" t="s">
        <v>253</v>
      </c>
      <c r="I289" s="14" t="s">
        <v>255</v>
      </c>
      <c r="J289" s="15">
        <v>132400</v>
      </c>
      <c r="K289" s="15">
        <v>139000</v>
      </c>
      <c r="L289" s="15">
        <v>146000</v>
      </c>
    </row>
    <row r="290" spans="1:12" s="1" customFormat="1" ht="12.75" x14ac:dyDescent="0.25">
      <c r="A290" s="476" t="s">
        <v>166</v>
      </c>
      <c r="B290" s="476"/>
      <c r="C290" s="149"/>
      <c r="D290" s="149"/>
      <c r="E290" s="142">
        <v>852</v>
      </c>
      <c r="F290" s="14" t="s">
        <v>231</v>
      </c>
      <c r="G290" s="14" t="s">
        <v>39</v>
      </c>
      <c r="H290" s="14" t="s">
        <v>167</v>
      </c>
      <c r="I290" s="14"/>
      <c r="J290" s="15">
        <f>J291+J294</f>
        <v>7181500</v>
      </c>
      <c r="K290" s="15">
        <f>K291+K294</f>
        <v>7993200</v>
      </c>
      <c r="L290" s="15">
        <f>L291+L294</f>
        <v>8273800</v>
      </c>
    </row>
    <row r="291" spans="1:12" s="1" customFormat="1" ht="26.25" customHeight="1" x14ac:dyDescent="0.25">
      <c r="A291" s="471" t="s">
        <v>260</v>
      </c>
      <c r="B291" s="471"/>
      <c r="C291" s="150"/>
      <c r="D291" s="150"/>
      <c r="E291" s="142">
        <v>852</v>
      </c>
      <c r="F291" s="14" t="s">
        <v>231</v>
      </c>
      <c r="G291" s="14" t="s">
        <v>39</v>
      </c>
      <c r="H291" s="14" t="s">
        <v>261</v>
      </c>
      <c r="I291" s="14"/>
      <c r="J291" s="15">
        <f t="shared" ref="J291:L292" si="73">J292</f>
        <v>652000</v>
      </c>
      <c r="K291" s="15">
        <f t="shared" si="73"/>
        <v>652000</v>
      </c>
      <c r="L291" s="15">
        <f t="shared" si="73"/>
        <v>652000</v>
      </c>
    </row>
    <row r="292" spans="1:12" s="1" customFormat="1" ht="15.75" customHeight="1" x14ac:dyDescent="0.25">
      <c r="A292" s="149"/>
      <c r="B292" s="150" t="s">
        <v>127</v>
      </c>
      <c r="C292" s="150"/>
      <c r="D292" s="150"/>
      <c r="E292" s="142">
        <v>852</v>
      </c>
      <c r="F292" s="14" t="s">
        <v>231</v>
      </c>
      <c r="G292" s="14" t="s">
        <v>39</v>
      </c>
      <c r="H292" s="14" t="s">
        <v>261</v>
      </c>
      <c r="I292" s="14" t="s">
        <v>128</v>
      </c>
      <c r="J292" s="15">
        <f t="shared" si="73"/>
        <v>652000</v>
      </c>
      <c r="K292" s="15">
        <f t="shared" si="73"/>
        <v>652000</v>
      </c>
      <c r="L292" s="15">
        <f t="shared" si="73"/>
        <v>652000</v>
      </c>
    </row>
    <row r="293" spans="1:12" s="1" customFormat="1" ht="14.25" customHeight="1" x14ac:dyDescent="0.25">
      <c r="A293" s="149"/>
      <c r="B293" s="150" t="s">
        <v>254</v>
      </c>
      <c r="C293" s="150"/>
      <c r="D293" s="150"/>
      <c r="E293" s="142">
        <v>852</v>
      </c>
      <c r="F293" s="14" t="s">
        <v>231</v>
      </c>
      <c r="G293" s="14" t="s">
        <v>39</v>
      </c>
      <c r="H293" s="14" t="s">
        <v>261</v>
      </c>
      <c r="I293" s="14" t="s">
        <v>255</v>
      </c>
      <c r="J293" s="15">
        <v>652000</v>
      </c>
      <c r="K293" s="15">
        <v>652000</v>
      </c>
      <c r="L293" s="15">
        <v>652000</v>
      </c>
    </row>
    <row r="294" spans="1:12" s="1" customFormat="1" ht="39.75" customHeight="1" x14ac:dyDescent="0.25">
      <c r="A294" s="471" t="s">
        <v>262</v>
      </c>
      <c r="B294" s="471"/>
      <c r="C294" s="150"/>
      <c r="D294" s="150"/>
      <c r="E294" s="142">
        <v>852</v>
      </c>
      <c r="F294" s="14" t="s">
        <v>231</v>
      </c>
      <c r="G294" s="14" t="s">
        <v>39</v>
      </c>
      <c r="H294" s="14" t="s">
        <v>263</v>
      </c>
      <c r="I294" s="14"/>
      <c r="J294" s="15">
        <f>J295+J297</f>
        <v>6529500</v>
      </c>
      <c r="K294" s="15">
        <f>K295+K297</f>
        <v>7341200</v>
      </c>
      <c r="L294" s="15">
        <f>L295+L297</f>
        <v>7621800</v>
      </c>
    </row>
    <row r="295" spans="1:12" s="1" customFormat="1" ht="13.5" customHeight="1" x14ac:dyDescent="0.25">
      <c r="A295" s="16"/>
      <c r="B295" s="150" t="s">
        <v>22</v>
      </c>
      <c r="C295" s="150"/>
      <c r="D295" s="150"/>
      <c r="E295" s="142">
        <v>852</v>
      </c>
      <c r="F295" s="14" t="s">
        <v>264</v>
      </c>
      <c r="G295" s="14" t="s">
        <v>39</v>
      </c>
      <c r="H295" s="14" t="s">
        <v>263</v>
      </c>
      <c r="I295" s="14" t="s">
        <v>23</v>
      </c>
      <c r="J295" s="15">
        <f>J296</f>
        <v>1559600</v>
      </c>
      <c r="K295" s="15">
        <f>K296</f>
        <v>1774912</v>
      </c>
      <c r="L295" s="15">
        <f>L296</f>
        <v>1844000</v>
      </c>
    </row>
    <row r="296" spans="1:12" s="1" customFormat="1" ht="13.5" customHeight="1" x14ac:dyDescent="0.25">
      <c r="A296" s="16"/>
      <c r="B296" s="144" t="s">
        <v>24</v>
      </c>
      <c r="C296" s="144"/>
      <c r="D296" s="144"/>
      <c r="E296" s="142">
        <v>852</v>
      </c>
      <c r="F296" s="14" t="s">
        <v>264</v>
      </c>
      <c r="G296" s="14" t="s">
        <v>39</v>
      </c>
      <c r="H296" s="14" t="s">
        <v>263</v>
      </c>
      <c r="I296" s="14" t="s">
        <v>25</v>
      </c>
      <c r="J296" s="15">
        <v>1559600</v>
      </c>
      <c r="K296" s="15">
        <v>1774912</v>
      </c>
      <c r="L296" s="15">
        <v>1844000</v>
      </c>
    </row>
    <row r="297" spans="1:12" s="1" customFormat="1" ht="13.5" customHeight="1" x14ac:dyDescent="0.25">
      <c r="A297" s="149"/>
      <c r="B297" s="150" t="s">
        <v>127</v>
      </c>
      <c r="C297" s="150"/>
      <c r="D297" s="150"/>
      <c r="E297" s="142">
        <v>852</v>
      </c>
      <c r="F297" s="14" t="s">
        <v>231</v>
      </c>
      <c r="G297" s="14" t="s">
        <v>39</v>
      </c>
      <c r="H297" s="14" t="s">
        <v>263</v>
      </c>
      <c r="I297" s="14" t="s">
        <v>128</v>
      </c>
      <c r="J297" s="15">
        <f>J298</f>
        <v>4969900</v>
      </c>
      <c r="K297" s="15">
        <f>K298</f>
        <v>5566288</v>
      </c>
      <c r="L297" s="15">
        <f>L298</f>
        <v>5777800</v>
      </c>
    </row>
    <row r="298" spans="1:12" s="1" customFormat="1" ht="13.5" customHeight="1" x14ac:dyDescent="0.25">
      <c r="A298" s="149"/>
      <c r="B298" s="150" t="s">
        <v>254</v>
      </c>
      <c r="C298" s="150"/>
      <c r="D298" s="150"/>
      <c r="E298" s="142">
        <v>852</v>
      </c>
      <c r="F298" s="14" t="s">
        <v>231</v>
      </c>
      <c r="G298" s="14" t="s">
        <v>39</v>
      </c>
      <c r="H298" s="14" t="s">
        <v>263</v>
      </c>
      <c r="I298" s="14" t="s">
        <v>255</v>
      </c>
      <c r="J298" s="15">
        <v>4969900</v>
      </c>
      <c r="K298" s="15">
        <v>5566288</v>
      </c>
      <c r="L298" s="15">
        <v>5777800</v>
      </c>
    </row>
    <row r="299" spans="1:12" s="1" customFormat="1" ht="12.75" x14ac:dyDescent="0.25">
      <c r="A299" s="468" t="s">
        <v>265</v>
      </c>
      <c r="B299" s="468"/>
      <c r="C299" s="155"/>
      <c r="D299" s="155"/>
      <c r="E299" s="142">
        <v>852</v>
      </c>
      <c r="F299" s="11" t="s">
        <v>231</v>
      </c>
      <c r="G299" s="11" t="s">
        <v>47</v>
      </c>
      <c r="H299" s="11"/>
      <c r="I299" s="11"/>
      <c r="J299" s="12">
        <f>J300</f>
        <v>1004500</v>
      </c>
      <c r="K299" s="12">
        <f t="shared" ref="K299:L299" si="74">K300</f>
        <v>1004500</v>
      </c>
      <c r="L299" s="12">
        <f t="shared" si="74"/>
        <v>1004500</v>
      </c>
    </row>
    <row r="300" spans="1:12" s="13" customFormat="1" ht="12.75" x14ac:dyDescent="0.25">
      <c r="A300" s="467" t="s">
        <v>64</v>
      </c>
      <c r="B300" s="467"/>
      <c r="C300" s="144"/>
      <c r="D300" s="144"/>
      <c r="E300" s="142">
        <v>852</v>
      </c>
      <c r="F300" s="14" t="s">
        <v>231</v>
      </c>
      <c r="G300" s="14" t="s">
        <v>47</v>
      </c>
      <c r="H300" s="14" t="s">
        <v>65</v>
      </c>
      <c r="I300" s="14"/>
      <c r="J300" s="15">
        <f>J301</f>
        <v>1004500</v>
      </c>
      <c r="K300" s="15">
        <f>K301</f>
        <v>1004500</v>
      </c>
      <c r="L300" s="15">
        <f>L301</f>
        <v>1004500</v>
      </c>
    </row>
    <row r="301" spans="1:12" s="1" customFormat="1" ht="51.75" customHeight="1" x14ac:dyDescent="0.25">
      <c r="A301" s="467" t="s">
        <v>66</v>
      </c>
      <c r="B301" s="467"/>
      <c r="C301" s="144"/>
      <c r="D301" s="144"/>
      <c r="E301" s="142">
        <v>852</v>
      </c>
      <c r="F301" s="19" t="s">
        <v>231</v>
      </c>
      <c r="G301" s="19" t="s">
        <v>47</v>
      </c>
      <c r="H301" s="19" t="s">
        <v>67</v>
      </c>
      <c r="I301" s="19"/>
      <c r="J301" s="15">
        <f>J302+J307</f>
        <v>1004500</v>
      </c>
      <c r="K301" s="15">
        <f>K302+K307</f>
        <v>1004500</v>
      </c>
      <c r="L301" s="15">
        <f>L302+L307</f>
        <v>1004500</v>
      </c>
    </row>
    <row r="302" spans="1:12" s="1" customFormat="1" ht="26.25" customHeight="1" x14ac:dyDescent="0.25">
      <c r="A302" s="467" t="s">
        <v>266</v>
      </c>
      <c r="B302" s="467"/>
      <c r="C302" s="144"/>
      <c r="D302" s="144"/>
      <c r="E302" s="142">
        <v>852</v>
      </c>
      <c r="F302" s="19" t="s">
        <v>231</v>
      </c>
      <c r="G302" s="19" t="s">
        <v>47</v>
      </c>
      <c r="H302" s="19" t="s">
        <v>267</v>
      </c>
      <c r="I302" s="19"/>
      <c r="J302" s="15">
        <f>J303+J305</f>
        <v>430500</v>
      </c>
      <c r="K302" s="15">
        <f>K303+K305</f>
        <v>430500</v>
      </c>
      <c r="L302" s="15">
        <f>L303+L305</f>
        <v>430500</v>
      </c>
    </row>
    <row r="303" spans="1:12" s="1" customFormat="1" ht="28.5" customHeight="1" x14ac:dyDescent="0.25">
      <c r="A303" s="144"/>
      <c r="B303" s="144" t="s">
        <v>17</v>
      </c>
      <c r="C303" s="144"/>
      <c r="D303" s="144"/>
      <c r="E303" s="142">
        <v>852</v>
      </c>
      <c r="F303" s="19" t="s">
        <v>231</v>
      </c>
      <c r="G303" s="19" t="s">
        <v>47</v>
      </c>
      <c r="H303" s="19" t="s">
        <v>267</v>
      </c>
      <c r="I303" s="14" t="s">
        <v>19</v>
      </c>
      <c r="J303" s="15">
        <f>J304</f>
        <v>347000</v>
      </c>
      <c r="K303" s="15">
        <f>K304</f>
        <v>347033</v>
      </c>
      <c r="L303" s="15">
        <f>L304</f>
        <v>347033</v>
      </c>
    </row>
    <row r="304" spans="1:12" s="1" customFormat="1" ht="12.75" x14ac:dyDescent="0.25">
      <c r="A304" s="16"/>
      <c r="B304" s="150" t="s">
        <v>20</v>
      </c>
      <c r="C304" s="150"/>
      <c r="D304" s="150"/>
      <c r="E304" s="142">
        <v>852</v>
      </c>
      <c r="F304" s="19" t="s">
        <v>231</v>
      </c>
      <c r="G304" s="19" t="s">
        <v>47</v>
      </c>
      <c r="H304" s="19" t="s">
        <v>267</v>
      </c>
      <c r="I304" s="14" t="s">
        <v>21</v>
      </c>
      <c r="J304" s="15">
        <v>347000</v>
      </c>
      <c r="K304" s="15">
        <v>347033</v>
      </c>
      <c r="L304" s="15">
        <v>347033</v>
      </c>
    </row>
    <row r="305" spans="1:15" s="1" customFormat="1" ht="12.75" x14ac:dyDescent="0.25">
      <c r="A305" s="16"/>
      <c r="B305" s="150" t="s">
        <v>22</v>
      </c>
      <c r="C305" s="150"/>
      <c r="D305" s="150"/>
      <c r="E305" s="142">
        <v>852</v>
      </c>
      <c r="F305" s="19" t="s">
        <v>231</v>
      </c>
      <c r="G305" s="19" t="s">
        <v>47</v>
      </c>
      <c r="H305" s="19" t="s">
        <v>267</v>
      </c>
      <c r="I305" s="14" t="s">
        <v>23</v>
      </c>
      <c r="J305" s="15">
        <f>J306</f>
        <v>83500</v>
      </c>
      <c r="K305" s="15">
        <f>K306</f>
        <v>83467</v>
      </c>
      <c r="L305" s="15">
        <f>L306</f>
        <v>83467</v>
      </c>
    </row>
    <row r="306" spans="1:15" s="1" customFormat="1" ht="12.75" x14ac:dyDescent="0.25">
      <c r="A306" s="16"/>
      <c r="B306" s="144" t="s">
        <v>24</v>
      </c>
      <c r="C306" s="144"/>
      <c r="D306" s="144"/>
      <c r="E306" s="142">
        <v>852</v>
      </c>
      <c r="F306" s="19" t="s">
        <v>231</v>
      </c>
      <c r="G306" s="19" t="s">
        <v>47</v>
      </c>
      <c r="H306" s="19" t="s">
        <v>267</v>
      </c>
      <c r="I306" s="14" t="s">
        <v>25</v>
      </c>
      <c r="J306" s="15">
        <v>83500</v>
      </c>
      <c r="K306" s="15">
        <v>83467</v>
      </c>
      <c r="L306" s="15">
        <v>83467</v>
      </c>
    </row>
    <row r="307" spans="1:15" s="1" customFormat="1" ht="14.25" customHeight="1" x14ac:dyDescent="0.25">
      <c r="A307" s="467" t="s">
        <v>268</v>
      </c>
      <c r="B307" s="467"/>
      <c r="C307" s="144"/>
      <c r="D307" s="144"/>
      <c r="E307" s="142">
        <v>852</v>
      </c>
      <c r="F307" s="14" t="s">
        <v>231</v>
      </c>
      <c r="G307" s="14" t="s">
        <v>47</v>
      </c>
      <c r="H307" s="14" t="s">
        <v>269</v>
      </c>
      <c r="I307" s="14"/>
      <c r="J307" s="15">
        <f>J308+J310</f>
        <v>574000</v>
      </c>
      <c r="K307" s="15">
        <f>K308+K310</f>
        <v>574000</v>
      </c>
      <c r="L307" s="15">
        <f>L308+L310</f>
        <v>574000</v>
      </c>
    </row>
    <row r="308" spans="1:15" s="1" customFormat="1" ht="27" customHeight="1" x14ac:dyDescent="0.25">
      <c r="A308" s="144"/>
      <c r="B308" s="144" t="s">
        <v>17</v>
      </c>
      <c r="C308" s="144"/>
      <c r="D308" s="144"/>
      <c r="E308" s="142">
        <v>852</v>
      </c>
      <c r="F308" s="19" t="s">
        <v>231</v>
      </c>
      <c r="G308" s="19" t="s">
        <v>47</v>
      </c>
      <c r="H308" s="14" t="s">
        <v>269</v>
      </c>
      <c r="I308" s="14" t="s">
        <v>19</v>
      </c>
      <c r="J308" s="15">
        <f>J309</f>
        <v>340600</v>
      </c>
      <c r="K308" s="15">
        <f>K309</f>
        <v>340646</v>
      </c>
      <c r="L308" s="15">
        <f>L309</f>
        <v>340646</v>
      </c>
    </row>
    <row r="309" spans="1:15" s="1" customFormat="1" ht="12.75" x14ac:dyDescent="0.25">
      <c r="A309" s="16"/>
      <c r="B309" s="150" t="s">
        <v>20</v>
      </c>
      <c r="C309" s="150"/>
      <c r="D309" s="150"/>
      <c r="E309" s="142">
        <v>852</v>
      </c>
      <c r="F309" s="19" t="s">
        <v>231</v>
      </c>
      <c r="G309" s="19" t="s">
        <v>47</v>
      </c>
      <c r="H309" s="14" t="s">
        <v>269</v>
      </c>
      <c r="I309" s="14" t="s">
        <v>21</v>
      </c>
      <c r="J309" s="15">
        <v>340600</v>
      </c>
      <c r="K309" s="15">
        <v>340646</v>
      </c>
      <c r="L309" s="15">
        <v>340646</v>
      </c>
    </row>
    <row r="310" spans="1:15" s="1" customFormat="1" ht="12.75" x14ac:dyDescent="0.25">
      <c r="A310" s="16"/>
      <c r="B310" s="150" t="s">
        <v>22</v>
      </c>
      <c r="C310" s="150"/>
      <c r="D310" s="150"/>
      <c r="E310" s="142">
        <v>852</v>
      </c>
      <c r="F310" s="19" t="s">
        <v>231</v>
      </c>
      <c r="G310" s="19" t="s">
        <v>47</v>
      </c>
      <c r="H310" s="14" t="s">
        <v>269</v>
      </c>
      <c r="I310" s="14" t="s">
        <v>23</v>
      </c>
      <c r="J310" s="15">
        <f>J311</f>
        <v>233400</v>
      </c>
      <c r="K310" s="15">
        <f>K311</f>
        <v>233354</v>
      </c>
      <c r="L310" s="15">
        <f>L311</f>
        <v>233354</v>
      </c>
    </row>
    <row r="311" spans="1:15" s="1" customFormat="1" ht="12.75" x14ac:dyDescent="0.25">
      <c r="A311" s="16"/>
      <c r="B311" s="144" t="s">
        <v>24</v>
      </c>
      <c r="C311" s="144"/>
      <c r="D311" s="144"/>
      <c r="E311" s="142">
        <v>852</v>
      </c>
      <c r="F311" s="19" t="s">
        <v>231</v>
      </c>
      <c r="G311" s="19" t="s">
        <v>47</v>
      </c>
      <c r="H311" s="14" t="s">
        <v>269</v>
      </c>
      <c r="I311" s="14" t="s">
        <v>25</v>
      </c>
      <c r="J311" s="15">
        <v>233400</v>
      </c>
      <c r="K311" s="15">
        <v>233354</v>
      </c>
      <c r="L311" s="15">
        <v>233354</v>
      </c>
    </row>
    <row r="312" spans="1:15" s="1" customFormat="1" ht="15" customHeight="1" x14ac:dyDescent="0.25">
      <c r="A312" s="514" t="s">
        <v>303</v>
      </c>
      <c r="B312" s="515"/>
      <c r="C312" s="162"/>
      <c r="D312" s="162"/>
      <c r="E312" s="47">
        <v>853</v>
      </c>
      <c r="F312" s="14"/>
      <c r="G312" s="14"/>
      <c r="H312" s="14"/>
      <c r="I312" s="14"/>
      <c r="J312" s="9">
        <f>J313+J330+J337+J344+J355+J368</f>
        <v>31223020</v>
      </c>
      <c r="K312" s="9">
        <f t="shared" ref="K312:L312" si="75">K313+K330+K337+K344+K355+K368</f>
        <v>38846744</v>
      </c>
      <c r="L312" s="9">
        <f t="shared" si="75"/>
        <v>47359173</v>
      </c>
      <c r="N312" s="6"/>
      <c r="O312" s="45"/>
    </row>
    <row r="313" spans="1:15" s="10" customFormat="1" ht="15.75" customHeight="1" x14ac:dyDescent="0.25">
      <c r="A313" s="470" t="s">
        <v>9</v>
      </c>
      <c r="B313" s="470"/>
      <c r="C313" s="133"/>
      <c r="D313" s="133"/>
      <c r="E313" s="41">
        <v>853</v>
      </c>
      <c r="F313" s="7" t="s">
        <v>10</v>
      </c>
      <c r="G313" s="7"/>
      <c r="H313" s="7"/>
      <c r="I313" s="7"/>
      <c r="J313" s="8">
        <f>J314+J324</f>
        <v>3346500</v>
      </c>
      <c r="K313" s="8">
        <f t="shared" ref="K313:L313" si="76">K314+K324</f>
        <v>3406271</v>
      </c>
      <c r="L313" s="8">
        <f t="shared" si="76"/>
        <v>3602800</v>
      </c>
    </row>
    <row r="314" spans="1:15" s="13" customFormat="1" ht="27.75" customHeight="1" x14ac:dyDescent="0.25">
      <c r="A314" s="468" t="s">
        <v>46</v>
      </c>
      <c r="B314" s="468"/>
      <c r="C314" s="156"/>
      <c r="D314" s="156"/>
      <c r="E314" s="41">
        <v>853</v>
      </c>
      <c r="F314" s="11" t="s">
        <v>10</v>
      </c>
      <c r="G314" s="11" t="s">
        <v>47</v>
      </c>
      <c r="H314" s="11"/>
      <c r="I314" s="11"/>
      <c r="J314" s="12">
        <f>J315</f>
        <v>3346300</v>
      </c>
      <c r="K314" s="12">
        <f>K315</f>
        <v>3406071</v>
      </c>
      <c r="L314" s="12">
        <f>L315</f>
        <v>3602600</v>
      </c>
    </row>
    <row r="315" spans="1:15" s="1" customFormat="1" ht="39.75" customHeight="1" x14ac:dyDescent="0.25">
      <c r="A315" s="467" t="s">
        <v>13</v>
      </c>
      <c r="B315" s="467"/>
      <c r="C315" s="147"/>
      <c r="D315" s="147"/>
      <c r="E315" s="41">
        <v>853</v>
      </c>
      <c r="F315" s="14" t="s">
        <v>10</v>
      </c>
      <c r="G315" s="14" t="s">
        <v>47</v>
      </c>
      <c r="H315" s="14" t="s">
        <v>40</v>
      </c>
      <c r="I315" s="14"/>
      <c r="J315" s="15">
        <f>J316</f>
        <v>3346300</v>
      </c>
      <c r="K315" s="15">
        <f t="shared" ref="K315:L315" si="77">K316</f>
        <v>3406071</v>
      </c>
      <c r="L315" s="15">
        <f t="shared" si="77"/>
        <v>3602600</v>
      </c>
    </row>
    <row r="316" spans="1:15" s="1" customFormat="1" ht="12.75" x14ac:dyDescent="0.25">
      <c r="A316" s="467" t="s">
        <v>15</v>
      </c>
      <c r="B316" s="467"/>
      <c r="C316" s="147"/>
      <c r="D316" s="147"/>
      <c r="E316" s="41">
        <v>853</v>
      </c>
      <c r="F316" s="14" t="s">
        <v>10</v>
      </c>
      <c r="G316" s="14" t="s">
        <v>47</v>
      </c>
      <c r="H316" s="14" t="s">
        <v>16</v>
      </c>
      <c r="I316" s="14"/>
      <c r="J316" s="15">
        <f>J317+J319+J321</f>
        <v>3346300</v>
      </c>
      <c r="K316" s="15">
        <f>K317+K319+K321</f>
        <v>3406071</v>
      </c>
      <c r="L316" s="15">
        <f>L317+L319+L321</f>
        <v>3602600</v>
      </c>
    </row>
    <row r="317" spans="1:15" s="1" customFormat="1" ht="27.75" customHeight="1" x14ac:dyDescent="0.25">
      <c r="A317" s="144"/>
      <c r="B317" s="144" t="s">
        <v>17</v>
      </c>
      <c r="C317" s="147"/>
      <c r="D317" s="147"/>
      <c r="E317" s="41">
        <v>853</v>
      </c>
      <c r="F317" s="14" t="s">
        <v>18</v>
      </c>
      <c r="G317" s="14" t="s">
        <v>47</v>
      </c>
      <c r="H317" s="14" t="s">
        <v>16</v>
      </c>
      <c r="I317" s="14" t="s">
        <v>19</v>
      </c>
      <c r="J317" s="15">
        <f>J318</f>
        <v>2954700</v>
      </c>
      <c r="K317" s="15">
        <f>K318</f>
        <v>2995271</v>
      </c>
      <c r="L317" s="15">
        <f>L318</f>
        <v>3169000</v>
      </c>
    </row>
    <row r="318" spans="1:15" s="1" customFormat="1" ht="12.75" x14ac:dyDescent="0.25">
      <c r="A318" s="16"/>
      <c r="B318" s="150" t="s">
        <v>20</v>
      </c>
      <c r="C318" s="134"/>
      <c r="D318" s="134"/>
      <c r="E318" s="41">
        <v>853</v>
      </c>
      <c r="F318" s="14" t="s">
        <v>10</v>
      </c>
      <c r="G318" s="14" t="s">
        <v>47</v>
      </c>
      <c r="H318" s="14" t="s">
        <v>16</v>
      </c>
      <c r="I318" s="14" t="s">
        <v>21</v>
      </c>
      <c r="J318" s="15">
        <f>2954645+55</f>
        <v>2954700</v>
      </c>
      <c r="K318" s="15">
        <v>2995271</v>
      </c>
      <c r="L318" s="15">
        <v>3169000</v>
      </c>
    </row>
    <row r="319" spans="1:15" s="1" customFormat="1" ht="12.75" x14ac:dyDescent="0.25">
      <c r="A319" s="16"/>
      <c r="B319" s="150" t="s">
        <v>22</v>
      </c>
      <c r="C319" s="134"/>
      <c r="D319" s="134"/>
      <c r="E319" s="41">
        <v>853</v>
      </c>
      <c r="F319" s="14" t="s">
        <v>10</v>
      </c>
      <c r="G319" s="14" t="s">
        <v>47</v>
      </c>
      <c r="H319" s="14" t="s">
        <v>16</v>
      </c>
      <c r="I319" s="14" t="s">
        <v>23</v>
      </c>
      <c r="J319" s="15">
        <f>J320</f>
        <v>384000</v>
      </c>
      <c r="K319" s="15">
        <f>K320</f>
        <v>403200</v>
      </c>
      <c r="L319" s="15">
        <f>L320</f>
        <v>426600</v>
      </c>
    </row>
    <row r="320" spans="1:15" s="1" customFormat="1" ht="12.75" x14ac:dyDescent="0.25">
      <c r="A320" s="16"/>
      <c r="B320" s="144" t="s">
        <v>24</v>
      </c>
      <c r="C320" s="147"/>
      <c r="D320" s="147"/>
      <c r="E320" s="41">
        <v>853</v>
      </c>
      <c r="F320" s="14" t="s">
        <v>10</v>
      </c>
      <c r="G320" s="14" t="s">
        <v>47</v>
      </c>
      <c r="H320" s="14" t="s">
        <v>16</v>
      </c>
      <c r="I320" s="14" t="s">
        <v>25</v>
      </c>
      <c r="J320" s="15">
        <v>384000</v>
      </c>
      <c r="K320" s="15">
        <v>403200</v>
      </c>
      <c r="L320" s="15">
        <v>426600</v>
      </c>
    </row>
    <row r="321" spans="1:14" s="1" customFormat="1" ht="12.75" x14ac:dyDescent="0.25">
      <c r="A321" s="16"/>
      <c r="B321" s="144" t="s">
        <v>26</v>
      </c>
      <c r="C321" s="147"/>
      <c r="D321" s="147"/>
      <c r="E321" s="41">
        <v>853</v>
      </c>
      <c r="F321" s="14" t="s">
        <v>10</v>
      </c>
      <c r="G321" s="14" t="s">
        <v>47</v>
      </c>
      <c r="H321" s="14" t="s">
        <v>16</v>
      </c>
      <c r="I321" s="14" t="s">
        <v>27</v>
      </c>
      <c r="J321" s="15">
        <f>J322+J323</f>
        <v>7600</v>
      </c>
      <c r="K321" s="15">
        <f>K322+K323</f>
        <v>7600</v>
      </c>
      <c r="L321" s="15">
        <f>L322+L323</f>
        <v>7000</v>
      </c>
    </row>
    <row r="322" spans="1:14" s="1" customFormat="1" ht="12.75" x14ac:dyDescent="0.25">
      <c r="A322" s="16"/>
      <c r="B322" s="144" t="s">
        <v>28</v>
      </c>
      <c r="C322" s="147"/>
      <c r="D322" s="147"/>
      <c r="E322" s="41">
        <v>853</v>
      </c>
      <c r="F322" s="14" t="s">
        <v>10</v>
      </c>
      <c r="G322" s="14" t="s">
        <v>47</v>
      </c>
      <c r="H322" s="14" t="s">
        <v>16</v>
      </c>
      <c r="I322" s="14" t="s">
        <v>29</v>
      </c>
      <c r="J322" s="15">
        <v>6000</v>
      </c>
      <c r="K322" s="15">
        <v>6000</v>
      </c>
      <c r="L322" s="15">
        <v>6000</v>
      </c>
    </row>
    <row r="323" spans="1:14" s="1" customFormat="1" ht="12.75" x14ac:dyDescent="0.25">
      <c r="A323" s="16"/>
      <c r="B323" s="144" t="s">
        <v>30</v>
      </c>
      <c r="C323" s="147"/>
      <c r="D323" s="147"/>
      <c r="E323" s="41">
        <v>853</v>
      </c>
      <c r="F323" s="14" t="s">
        <v>10</v>
      </c>
      <c r="G323" s="14" t="s">
        <v>47</v>
      </c>
      <c r="H323" s="14" t="s">
        <v>16</v>
      </c>
      <c r="I323" s="14" t="s">
        <v>31</v>
      </c>
      <c r="J323" s="15">
        <v>1600</v>
      </c>
      <c r="K323" s="15">
        <v>1600</v>
      </c>
      <c r="L323" s="15">
        <v>1000</v>
      </c>
    </row>
    <row r="324" spans="1:14" s="13" customFormat="1" ht="12.75" x14ac:dyDescent="0.25">
      <c r="A324" s="468" t="s">
        <v>57</v>
      </c>
      <c r="B324" s="468"/>
      <c r="C324" s="156"/>
      <c r="D324" s="156"/>
      <c r="E324" s="41">
        <v>853</v>
      </c>
      <c r="F324" s="11" t="s">
        <v>10</v>
      </c>
      <c r="G324" s="11" t="s">
        <v>58</v>
      </c>
      <c r="H324" s="11"/>
      <c r="I324" s="11"/>
      <c r="J324" s="12">
        <f>J325</f>
        <v>200</v>
      </c>
      <c r="K324" s="12">
        <f t="shared" ref="K324:L324" si="78">K325</f>
        <v>200</v>
      </c>
      <c r="L324" s="12">
        <f t="shared" si="78"/>
        <v>200</v>
      </c>
    </row>
    <row r="325" spans="1:14" s="18" customFormat="1" ht="12.75" x14ac:dyDescent="0.25">
      <c r="A325" s="467" t="s">
        <v>64</v>
      </c>
      <c r="B325" s="467"/>
      <c r="C325" s="147"/>
      <c r="D325" s="147"/>
      <c r="E325" s="41">
        <v>853</v>
      </c>
      <c r="F325" s="14" t="s">
        <v>10</v>
      </c>
      <c r="G325" s="14" t="s">
        <v>58</v>
      </c>
      <c r="H325" s="14" t="s">
        <v>65</v>
      </c>
      <c r="I325" s="5"/>
      <c r="J325" s="15">
        <f>J326</f>
        <v>200</v>
      </c>
      <c r="K325" s="15">
        <f>K326</f>
        <v>200</v>
      </c>
      <c r="L325" s="15">
        <f>L326</f>
        <v>200</v>
      </c>
    </row>
    <row r="326" spans="1:14" s="1" customFormat="1" ht="52.5" customHeight="1" x14ac:dyDescent="0.25">
      <c r="A326" s="467" t="s">
        <v>66</v>
      </c>
      <c r="B326" s="467"/>
      <c r="C326" s="147"/>
      <c r="D326" s="147"/>
      <c r="E326" s="41">
        <v>853</v>
      </c>
      <c r="F326" s="19" t="s">
        <v>10</v>
      </c>
      <c r="G326" s="19" t="s">
        <v>58</v>
      </c>
      <c r="H326" s="19" t="s">
        <v>67</v>
      </c>
      <c r="I326" s="20"/>
      <c r="J326" s="15">
        <f>J327</f>
        <v>200</v>
      </c>
      <c r="K326" s="15">
        <f t="shared" ref="K326:L326" si="79">K327</f>
        <v>200</v>
      </c>
      <c r="L326" s="15">
        <f t="shared" si="79"/>
        <v>200</v>
      </c>
    </row>
    <row r="327" spans="1:14" s="2" customFormat="1" ht="76.5" customHeight="1" x14ac:dyDescent="0.25">
      <c r="A327" s="467" t="s">
        <v>69</v>
      </c>
      <c r="B327" s="467"/>
      <c r="C327" s="147"/>
      <c r="D327" s="147"/>
      <c r="E327" s="41">
        <v>853</v>
      </c>
      <c r="F327" s="19" t="s">
        <v>10</v>
      </c>
      <c r="G327" s="19" t="s">
        <v>58</v>
      </c>
      <c r="H327" s="19" t="s">
        <v>70</v>
      </c>
      <c r="I327" s="19"/>
      <c r="J327" s="21">
        <f t="shared" ref="J327:L328" si="80">J328</f>
        <v>200</v>
      </c>
      <c r="K327" s="21">
        <f t="shared" si="80"/>
        <v>200</v>
      </c>
      <c r="L327" s="21">
        <f t="shared" si="80"/>
        <v>200</v>
      </c>
    </row>
    <row r="328" spans="1:14" s="1" customFormat="1" ht="12.75" x14ac:dyDescent="0.25">
      <c r="A328" s="16"/>
      <c r="B328" s="150" t="s">
        <v>64</v>
      </c>
      <c r="C328" s="134"/>
      <c r="D328" s="134"/>
      <c r="E328" s="41">
        <v>853</v>
      </c>
      <c r="F328" s="14" t="s">
        <v>10</v>
      </c>
      <c r="G328" s="19" t="s">
        <v>58</v>
      </c>
      <c r="H328" s="19" t="s">
        <v>70</v>
      </c>
      <c r="I328" s="14" t="s">
        <v>71</v>
      </c>
      <c r="J328" s="15">
        <f t="shared" si="80"/>
        <v>200</v>
      </c>
      <c r="K328" s="15">
        <f t="shared" si="80"/>
        <v>200</v>
      </c>
      <c r="L328" s="15">
        <f t="shared" si="80"/>
        <v>200</v>
      </c>
    </row>
    <row r="329" spans="1:14" s="1" customFormat="1" ht="12.75" x14ac:dyDescent="0.25">
      <c r="A329" s="16"/>
      <c r="B329" s="150" t="s">
        <v>72</v>
      </c>
      <c r="C329" s="134"/>
      <c r="D329" s="134"/>
      <c r="E329" s="41">
        <v>853</v>
      </c>
      <c r="F329" s="14" t="s">
        <v>10</v>
      </c>
      <c r="G329" s="19" t="s">
        <v>58</v>
      </c>
      <c r="H329" s="19" t="s">
        <v>70</v>
      </c>
      <c r="I329" s="14" t="s">
        <v>73</v>
      </c>
      <c r="J329" s="15">
        <v>200</v>
      </c>
      <c r="K329" s="15">
        <v>200</v>
      </c>
      <c r="L329" s="15">
        <v>200</v>
      </c>
      <c r="M329" s="245">
        <f>K329+K336+K343+K350+K354+K361+K367</f>
        <v>30438673</v>
      </c>
      <c r="N329" s="245">
        <f>L329+L336+L343+L350+L354+L361+L367</f>
        <v>33154573</v>
      </c>
    </row>
    <row r="330" spans="1:14" s="10" customFormat="1" ht="12.75" x14ac:dyDescent="0.25">
      <c r="A330" s="470" t="s">
        <v>78</v>
      </c>
      <c r="B330" s="470"/>
      <c r="C330" s="133"/>
      <c r="D330" s="133"/>
      <c r="E330" s="41">
        <v>853</v>
      </c>
      <c r="F330" s="7" t="s">
        <v>79</v>
      </c>
      <c r="G330" s="7"/>
      <c r="H330" s="7"/>
      <c r="I330" s="7"/>
      <c r="J330" s="8">
        <f t="shared" ref="J330:L335" si="81">J331</f>
        <v>714300</v>
      </c>
      <c r="K330" s="8">
        <f t="shared" si="81"/>
        <v>728300</v>
      </c>
      <c r="L330" s="8">
        <f t="shared" si="81"/>
        <v>729700</v>
      </c>
    </row>
    <row r="331" spans="1:14" s="23" customFormat="1" ht="12.75" x14ac:dyDescent="0.25">
      <c r="A331" s="472" t="s">
        <v>80</v>
      </c>
      <c r="B331" s="472"/>
      <c r="C331" s="135"/>
      <c r="D331" s="135"/>
      <c r="E331" s="41">
        <v>853</v>
      </c>
      <c r="F331" s="11" t="s">
        <v>79</v>
      </c>
      <c r="G331" s="11" t="s">
        <v>12</v>
      </c>
      <c r="H331" s="11"/>
      <c r="I331" s="11"/>
      <c r="J331" s="12">
        <f t="shared" si="81"/>
        <v>714300</v>
      </c>
      <c r="K331" s="12">
        <f t="shared" si="81"/>
        <v>728300</v>
      </c>
      <c r="L331" s="12">
        <f t="shared" si="81"/>
        <v>729700</v>
      </c>
    </row>
    <row r="332" spans="1:14" s="24" customFormat="1" ht="12.75" x14ac:dyDescent="0.25">
      <c r="A332" s="467" t="s">
        <v>81</v>
      </c>
      <c r="B332" s="467"/>
      <c r="C332" s="147"/>
      <c r="D332" s="147"/>
      <c r="E332" s="41">
        <v>853</v>
      </c>
      <c r="F332" s="14" t="s">
        <v>79</v>
      </c>
      <c r="G332" s="14" t="s">
        <v>12</v>
      </c>
      <c r="H332" s="14" t="s">
        <v>82</v>
      </c>
      <c r="I332" s="14"/>
      <c r="J332" s="15">
        <f t="shared" si="81"/>
        <v>714300</v>
      </c>
      <c r="K332" s="15">
        <f t="shared" si="81"/>
        <v>728300</v>
      </c>
      <c r="L332" s="15">
        <f t="shared" si="81"/>
        <v>729700</v>
      </c>
    </row>
    <row r="333" spans="1:14" s="1" customFormat="1" ht="28.5" customHeight="1" x14ac:dyDescent="0.25">
      <c r="A333" s="467" t="s">
        <v>83</v>
      </c>
      <c r="B333" s="467"/>
      <c r="C333" s="147"/>
      <c r="D333" s="147"/>
      <c r="E333" s="41">
        <v>853</v>
      </c>
      <c r="F333" s="14" t="s">
        <v>79</v>
      </c>
      <c r="G333" s="14" t="s">
        <v>12</v>
      </c>
      <c r="H333" s="14" t="s">
        <v>84</v>
      </c>
      <c r="I333" s="14"/>
      <c r="J333" s="25">
        <f t="shared" si="81"/>
        <v>714300</v>
      </c>
      <c r="K333" s="25">
        <f t="shared" si="81"/>
        <v>728300</v>
      </c>
      <c r="L333" s="25">
        <f t="shared" si="81"/>
        <v>729700</v>
      </c>
    </row>
    <row r="334" spans="1:14" s="1" customFormat="1" ht="53.25" customHeight="1" x14ac:dyDescent="0.25">
      <c r="A334" s="471" t="s">
        <v>85</v>
      </c>
      <c r="B334" s="471"/>
      <c r="C334" s="134"/>
      <c r="D334" s="134"/>
      <c r="E334" s="41">
        <v>853</v>
      </c>
      <c r="F334" s="14" t="s">
        <v>79</v>
      </c>
      <c r="G334" s="14" t="s">
        <v>12</v>
      </c>
      <c r="H334" s="14" t="s">
        <v>86</v>
      </c>
      <c r="I334" s="14"/>
      <c r="J334" s="25">
        <f t="shared" si="81"/>
        <v>714300</v>
      </c>
      <c r="K334" s="25">
        <f t="shared" si="81"/>
        <v>728300</v>
      </c>
      <c r="L334" s="25">
        <f t="shared" si="81"/>
        <v>729700</v>
      </c>
    </row>
    <row r="335" spans="1:14" s="1" customFormat="1" ht="12.75" x14ac:dyDescent="0.25">
      <c r="A335" s="150"/>
      <c r="B335" s="144" t="s">
        <v>64</v>
      </c>
      <c r="C335" s="147"/>
      <c r="D335" s="147"/>
      <c r="E335" s="41">
        <v>853</v>
      </c>
      <c r="F335" s="14" t="s">
        <v>79</v>
      </c>
      <c r="G335" s="14" t="s">
        <v>12</v>
      </c>
      <c r="H335" s="14" t="s">
        <v>87</v>
      </c>
      <c r="I335" s="14" t="s">
        <v>71</v>
      </c>
      <c r="J335" s="15">
        <f>J336</f>
        <v>714300</v>
      </c>
      <c r="K335" s="15">
        <f t="shared" si="81"/>
        <v>728300</v>
      </c>
      <c r="L335" s="15">
        <f t="shared" si="81"/>
        <v>729700</v>
      </c>
    </row>
    <row r="336" spans="1:14" s="1" customFormat="1" ht="12.75" x14ac:dyDescent="0.25">
      <c r="A336" s="150"/>
      <c r="B336" s="144" t="s">
        <v>72</v>
      </c>
      <c r="C336" s="147"/>
      <c r="D336" s="147"/>
      <c r="E336" s="41">
        <v>853</v>
      </c>
      <c r="F336" s="14" t="s">
        <v>79</v>
      </c>
      <c r="G336" s="14" t="s">
        <v>12</v>
      </c>
      <c r="H336" s="14" t="s">
        <v>87</v>
      </c>
      <c r="I336" s="14" t="s">
        <v>73</v>
      </c>
      <c r="J336" s="15">
        <v>714300</v>
      </c>
      <c r="K336" s="15">
        <v>728300</v>
      </c>
      <c r="L336" s="15">
        <v>729700</v>
      </c>
    </row>
    <row r="337" spans="1:12" s="10" customFormat="1" ht="12.75" x14ac:dyDescent="0.25">
      <c r="A337" s="470" t="s">
        <v>98</v>
      </c>
      <c r="B337" s="470"/>
      <c r="C337" s="133"/>
      <c r="D337" s="133"/>
      <c r="E337" s="41">
        <v>853</v>
      </c>
      <c r="F337" s="7" t="s">
        <v>39</v>
      </c>
      <c r="G337" s="7"/>
      <c r="H337" s="7"/>
      <c r="I337" s="7"/>
      <c r="J337" s="8">
        <f>J338</f>
        <v>4433800</v>
      </c>
      <c r="K337" s="8">
        <f t="shared" ref="K337:L337" si="82">K338</f>
        <v>5497900</v>
      </c>
      <c r="L337" s="8">
        <f t="shared" si="82"/>
        <v>6817400</v>
      </c>
    </row>
    <row r="338" spans="1:12" s="13" customFormat="1" ht="12.75" x14ac:dyDescent="0.25">
      <c r="A338" s="451" t="s">
        <v>103</v>
      </c>
      <c r="B338" s="452"/>
      <c r="C338" s="136"/>
      <c r="D338" s="136"/>
      <c r="E338" s="41">
        <v>853</v>
      </c>
      <c r="F338" s="11" t="s">
        <v>39</v>
      </c>
      <c r="G338" s="11" t="s">
        <v>90</v>
      </c>
      <c r="H338" s="11"/>
      <c r="I338" s="11"/>
      <c r="J338" s="12">
        <f t="shared" ref="J338:L340" si="83">J339</f>
        <v>4433800</v>
      </c>
      <c r="K338" s="12">
        <f t="shared" si="83"/>
        <v>5497900</v>
      </c>
      <c r="L338" s="12">
        <f t="shared" si="83"/>
        <v>6817400</v>
      </c>
    </row>
    <row r="339" spans="1:12" s="1" customFormat="1" ht="12.75" x14ac:dyDescent="0.25">
      <c r="A339" s="467" t="s">
        <v>64</v>
      </c>
      <c r="B339" s="467"/>
      <c r="C339" s="147"/>
      <c r="D339" s="147"/>
      <c r="E339" s="41">
        <v>853</v>
      </c>
      <c r="F339" s="14" t="s">
        <v>39</v>
      </c>
      <c r="G339" s="14" t="s">
        <v>90</v>
      </c>
      <c r="H339" s="14" t="s">
        <v>65</v>
      </c>
      <c r="I339" s="14"/>
      <c r="J339" s="15">
        <f t="shared" si="83"/>
        <v>4433800</v>
      </c>
      <c r="K339" s="15">
        <f t="shared" si="83"/>
        <v>5497900</v>
      </c>
      <c r="L339" s="15">
        <f t="shared" si="83"/>
        <v>6817400</v>
      </c>
    </row>
    <row r="340" spans="1:12" s="1" customFormat="1" ht="51.75" customHeight="1" x14ac:dyDescent="0.25">
      <c r="A340" s="467" t="s">
        <v>66</v>
      </c>
      <c r="B340" s="467"/>
      <c r="C340" s="147"/>
      <c r="D340" s="147"/>
      <c r="E340" s="41">
        <v>853</v>
      </c>
      <c r="F340" s="14" t="s">
        <v>39</v>
      </c>
      <c r="G340" s="14" t="s">
        <v>90</v>
      </c>
      <c r="H340" s="14" t="s">
        <v>67</v>
      </c>
      <c r="I340" s="14"/>
      <c r="J340" s="15">
        <f>J341</f>
        <v>4433800</v>
      </c>
      <c r="K340" s="15">
        <f t="shared" si="83"/>
        <v>5497900</v>
      </c>
      <c r="L340" s="15">
        <f t="shared" si="83"/>
        <v>6817400</v>
      </c>
    </row>
    <row r="341" spans="1:12" s="1" customFormat="1" ht="30" customHeight="1" x14ac:dyDescent="0.25">
      <c r="A341" s="443" t="s">
        <v>104</v>
      </c>
      <c r="B341" s="444"/>
      <c r="C341" s="137"/>
      <c r="D341" s="137"/>
      <c r="E341" s="41">
        <v>853</v>
      </c>
      <c r="F341" s="14" t="s">
        <v>39</v>
      </c>
      <c r="G341" s="14" t="s">
        <v>90</v>
      </c>
      <c r="H341" s="14" t="s">
        <v>105</v>
      </c>
      <c r="I341" s="14"/>
      <c r="J341" s="15">
        <f>J342</f>
        <v>4433800</v>
      </c>
      <c r="K341" s="15">
        <f>K342</f>
        <v>5497900</v>
      </c>
      <c r="L341" s="15">
        <f>L342</f>
        <v>6817400</v>
      </c>
    </row>
    <row r="342" spans="1:12" s="1" customFormat="1" ht="12.75" x14ac:dyDescent="0.25">
      <c r="A342" s="144"/>
      <c r="B342" s="144" t="s">
        <v>64</v>
      </c>
      <c r="C342" s="147"/>
      <c r="D342" s="147"/>
      <c r="E342" s="41">
        <v>853</v>
      </c>
      <c r="F342" s="14" t="s">
        <v>39</v>
      </c>
      <c r="G342" s="14" t="s">
        <v>90</v>
      </c>
      <c r="H342" s="14" t="s">
        <v>105</v>
      </c>
      <c r="I342" s="14" t="s">
        <v>71</v>
      </c>
      <c r="J342" s="15">
        <f>J343</f>
        <v>4433800</v>
      </c>
      <c r="K342" s="15">
        <f>K343</f>
        <v>5497900</v>
      </c>
      <c r="L342" s="15">
        <f>L343</f>
        <v>6817400</v>
      </c>
    </row>
    <row r="343" spans="1:12" s="1" customFormat="1" ht="12.75" x14ac:dyDescent="0.25">
      <c r="A343" s="147"/>
      <c r="B343" s="148" t="s">
        <v>72</v>
      </c>
      <c r="C343" s="137"/>
      <c r="D343" s="137"/>
      <c r="E343" s="41">
        <v>853</v>
      </c>
      <c r="F343" s="14" t="s">
        <v>39</v>
      </c>
      <c r="G343" s="14" t="s">
        <v>90</v>
      </c>
      <c r="H343" s="14" t="s">
        <v>105</v>
      </c>
      <c r="I343" s="14" t="s">
        <v>73</v>
      </c>
      <c r="J343" s="15">
        <v>4433800</v>
      </c>
      <c r="K343" s="15">
        <v>5497900</v>
      </c>
      <c r="L343" s="15">
        <v>6817400</v>
      </c>
    </row>
    <row r="344" spans="1:12" s="1" customFormat="1" ht="12.75" x14ac:dyDescent="0.25">
      <c r="A344" s="470" t="s">
        <v>194</v>
      </c>
      <c r="B344" s="470"/>
      <c r="C344" s="133"/>
      <c r="D344" s="133"/>
      <c r="E344" s="41">
        <v>853</v>
      </c>
      <c r="F344" s="7" t="s">
        <v>195</v>
      </c>
      <c r="G344" s="7"/>
      <c r="H344" s="7"/>
      <c r="I344" s="7"/>
      <c r="J344" s="8">
        <f>J345</f>
        <v>257420</v>
      </c>
      <c r="K344" s="8">
        <f t="shared" ref="K344:L345" si="84">K345</f>
        <v>259273</v>
      </c>
      <c r="L344" s="8">
        <f t="shared" si="84"/>
        <v>259273</v>
      </c>
    </row>
    <row r="345" spans="1:12" s="1" customFormat="1" ht="12.75" x14ac:dyDescent="0.25">
      <c r="A345" s="468" t="s">
        <v>219</v>
      </c>
      <c r="B345" s="468"/>
      <c r="C345" s="156"/>
      <c r="D345" s="156"/>
      <c r="E345" s="41">
        <v>853</v>
      </c>
      <c r="F345" s="11" t="s">
        <v>195</v>
      </c>
      <c r="G345" s="11" t="s">
        <v>39</v>
      </c>
      <c r="H345" s="11"/>
      <c r="I345" s="11"/>
      <c r="J345" s="28">
        <f>J346</f>
        <v>257420</v>
      </c>
      <c r="K345" s="28">
        <f t="shared" si="84"/>
        <v>259273</v>
      </c>
      <c r="L345" s="28">
        <f t="shared" si="84"/>
        <v>259273</v>
      </c>
    </row>
    <row r="346" spans="1:12" s="1" customFormat="1" ht="12.75" x14ac:dyDescent="0.25">
      <c r="A346" s="467" t="s">
        <v>64</v>
      </c>
      <c r="B346" s="467"/>
      <c r="C346" s="147"/>
      <c r="D346" s="147"/>
      <c r="E346" s="41">
        <v>853</v>
      </c>
      <c r="F346" s="19" t="s">
        <v>195</v>
      </c>
      <c r="G346" s="19" t="s">
        <v>39</v>
      </c>
      <c r="H346" s="19" t="s">
        <v>65</v>
      </c>
      <c r="I346" s="19"/>
      <c r="J346" s="21">
        <f>J347+J351</f>
        <v>257420</v>
      </c>
      <c r="K346" s="21">
        <f>K347+K351</f>
        <v>259273</v>
      </c>
      <c r="L346" s="21">
        <f>L347+L351</f>
        <v>259273</v>
      </c>
    </row>
    <row r="347" spans="1:12" s="1" customFormat="1" ht="54" customHeight="1" x14ac:dyDescent="0.25">
      <c r="A347" s="467" t="s">
        <v>66</v>
      </c>
      <c r="B347" s="467"/>
      <c r="C347" s="147"/>
      <c r="D347" s="147"/>
      <c r="E347" s="41">
        <v>853</v>
      </c>
      <c r="F347" s="14" t="s">
        <v>195</v>
      </c>
      <c r="G347" s="14" t="s">
        <v>39</v>
      </c>
      <c r="H347" s="14" t="s">
        <v>67</v>
      </c>
      <c r="I347" s="14"/>
      <c r="J347" s="15">
        <f t="shared" ref="J347:L349" si="85">J348</f>
        <v>124020</v>
      </c>
      <c r="K347" s="15">
        <f t="shared" si="85"/>
        <v>124020</v>
      </c>
      <c r="L347" s="15">
        <f t="shared" si="85"/>
        <v>124020</v>
      </c>
    </row>
    <row r="348" spans="1:12" s="1" customFormat="1" ht="54" customHeight="1" x14ac:dyDescent="0.25">
      <c r="A348" s="467" t="s">
        <v>220</v>
      </c>
      <c r="B348" s="467"/>
      <c r="C348" s="147"/>
      <c r="D348" s="147"/>
      <c r="E348" s="41">
        <v>853</v>
      </c>
      <c r="F348" s="14" t="s">
        <v>195</v>
      </c>
      <c r="G348" s="14" t="s">
        <v>39</v>
      </c>
      <c r="H348" s="14" t="s">
        <v>221</v>
      </c>
      <c r="I348" s="14"/>
      <c r="J348" s="15">
        <f t="shared" si="85"/>
        <v>124020</v>
      </c>
      <c r="K348" s="15">
        <f t="shared" si="85"/>
        <v>124020</v>
      </c>
      <c r="L348" s="15">
        <f t="shared" si="85"/>
        <v>124020</v>
      </c>
    </row>
    <row r="349" spans="1:12" s="1" customFormat="1" ht="12.75" x14ac:dyDescent="0.25">
      <c r="A349" s="144"/>
      <c r="B349" s="144" t="s">
        <v>64</v>
      </c>
      <c r="C349" s="147"/>
      <c r="D349" s="147"/>
      <c r="E349" s="41">
        <v>853</v>
      </c>
      <c r="F349" s="14" t="s">
        <v>195</v>
      </c>
      <c r="G349" s="14" t="s">
        <v>39</v>
      </c>
      <c r="H349" s="14" t="s">
        <v>221</v>
      </c>
      <c r="I349" s="14" t="s">
        <v>71</v>
      </c>
      <c r="J349" s="15">
        <f>J350</f>
        <v>124020</v>
      </c>
      <c r="K349" s="15">
        <f t="shared" si="85"/>
        <v>124020</v>
      </c>
      <c r="L349" s="15">
        <f t="shared" si="85"/>
        <v>124020</v>
      </c>
    </row>
    <row r="350" spans="1:12" s="1" customFormat="1" ht="12.75" x14ac:dyDescent="0.25">
      <c r="A350" s="144"/>
      <c r="B350" s="144" t="s">
        <v>72</v>
      </c>
      <c r="C350" s="147"/>
      <c r="D350" s="147"/>
      <c r="E350" s="41">
        <v>853</v>
      </c>
      <c r="F350" s="14" t="s">
        <v>195</v>
      </c>
      <c r="G350" s="14" t="s">
        <v>39</v>
      </c>
      <c r="H350" s="14" t="s">
        <v>221</v>
      </c>
      <c r="I350" s="14" t="s">
        <v>73</v>
      </c>
      <c r="J350" s="15">
        <v>124020</v>
      </c>
      <c r="K350" s="15">
        <v>124020</v>
      </c>
      <c r="L350" s="15">
        <v>124020</v>
      </c>
    </row>
    <row r="351" spans="1:12" s="1" customFormat="1" ht="53.25" customHeight="1" x14ac:dyDescent="0.25">
      <c r="A351" s="443" t="s">
        <v>224</v>
      </c>
      <c r="B351" s="444"/>
      <c r="C351" s="137"/>
      <c r="D351" s="137"/>
      <c r="E351" s="41">
        <v>853</v>
      </c>
      <c r="F351" s="14" t="s">
        <v>195</v>
      </c>
      <c r="G351" s="14" t="s">
        <v>39</v>
      </c>
      <c r="H351" s="14" t="s">
        <v>225</v>
      </c>
      <c r="I351" s="14"/>
      <c r="J351" s="15">
        <f t="shared" ref="J351:L353" si="86">J352</f>
        <v>133400</v>
      </c>
      <c r="K351" s="15">
        <f t="shared" si="86"/>
        <v>135253</v>
      </c>
      <c r="L351" s="15">
        <f t="shared" si="86"/>
        <v>135253</v>
      </c>
    </row>
    <row r="352" spans="1:12" s="1" customFormat="1" ht="29.25" customHeight="1" x14ac:dyDescent="0.25">
      <c r="A352" s="443" t="s">
        <v>226</v>
      </c>
      <c r="B352" s="444"/>
      <c r="C352" s="137"/>
      <c r="D352" s="137"/>
      <c r="E352" s="41">
        <v>853</v>
      </c>
      <c r="F352" s="14" t="s">
        <v>195</v>
      </c>
      <c r="G352" s="14" t="s">
        <v>39</v>
      </c>
      <c r="H352" s="14" t="s">
        <v>227</v>
      </c>
      <c r="I352" s="14"/>
      <c r="J352" s="15">
        <f t="shared" si="86"/>
        <v>133400</v>
      </c>
      <c r="K352" s="15">
        <f t="shared" si="86"/>
        <v>135253</v>
      </c>
      <c r="L352" s="15">
        <f t="shared" si="86"/>
        <v>135253</v>
      </c>
    </row>
    <row r="353" spans="1:12" s="1" customFormat="1" ht="12.75" x14ac:dyDescent="0.25">
      <c r="A353" s="144"/>
      <c r="B353" s="144" t="s">
        <v>64</v>
      </c>
      <c r="C353" s="147"/>
      <c r="D353" s="147"/>
      <c r="E353" s="41">
        <v>853</v>
      </c>
      <c r="F353" s="14" t="s">
        <v>195</v>
      </c>
      <c r="G353" s="14" t="s">
        <v>39</v>
      </c>
      <c r="H353" s="14" t="s">
        <v>227</v>
      </c>
      <c r="I353" s="14" t="s">
        <v>71</v>
      </c>
      <c r="J353" s="15">
        <f t="shared" si="86"/>
        <v>133400</v>
      </c>
      <c r="K353" s="15">
        <f t="shared" si="86"/>
        <v>135253</v>
      </c>
      <c r="L353" s="15">
        <f t="shared" si="86"/>
        <v>135253</v>
      </c>
    </row>
    <row r="354" spans="1:12" s="1" customFormat="1" ht="12.75" x14ac:dyDescent="0.25">
      <c r="A354" s="16"/>
      <c r="B354" s="144" t="s">
        <v>72</v>
      </c>
      <c r="C354" s="147"/>
      <c r="D354" s="147"/>
      <c r="E354" s="41">
        <v>853</v>
      </c>
      <c r="F354" s="14" t="s">
        <v>195</v>
      </c>
      <c r="G354" s="14" t="s">
        <v>39</v>
      </c>
      <c r="H354" s="14" t="s">
        <v>227</v>
      </c>
      <c r="I354" s="14" t="s">
        <v>73</v>
      </c>
      <c r="J354" s="15">
        <v>133400</v>
      </c>
      <c r="K354" s="15">
        <v>135253</v>
      </c>
      <c r="L354" s="15">
        <v>135253</v>
      </c>
    </row>
    <row r="355" spans="1:12" s="1" customFormat="1" ht="29.25" customHeight="1" x14ac:dyDescent="0.25">
      <c r="A355" s="470" t="s">
        <v>279</v>
      </c>
      <c r="B355" s="470"/>
      <c r="C355" s="133"/>
      <c r="D355" s="133"/>
      <c r="E355" s="41">
        <v>853</v>
      </c>
      <c r="F355" s="30" t="s">
        <v>280</v>
      </c>
      <c r="G355" s="30"/>
      <c r="H355" s="30"/>
      <c r="I355" s="30"/>
      <c r="J355" s="31">
        <f>J356+J362</f>
        <v>22471000</v>
      </c>
      <c r="K355" s="31">
        <f>K356+K362</f>
        <v>23953000</v>
      </c>
      <c r="L355" s="31">
        <f>L356+L362</f>
        <v>25348000</v>
      </c>
    </row>
    <row r="356" spans="1:12" s="1" customFormat="1" ht="30" customHeight="1" x14ac:dyDescent="0.25">
      <c r="A356" s="468" t="s">
        <v>281</v>
      </c>
      <c r="B356" s="468"/>
      <c r="C356" s="156"/>
      <c r="D356" s="156"/>
      <c r="E356" s="41">
        <v>853</v>
      </c>
      <c r="F356" s="32" t="s">
        <v>280</v>
      </c>
      <c r="G356" s="32" t="s">
        <v>10</v>
      </c>
      <c r="H356" s="33"/>
      <c r="I356" s="32"/>
      <c r="J356" s="34">
        <f t="shared" ref="J356:L360" si="87">J357</f>
        <v>8781000</v>
      </c>
      <c r="K356" s="34">
        <f t="shared" si="87"/>
        <v>9220000</v>
      </c>
      <c r="L356" s="34">
        <f t="shared" si="87"/>
        <v>10165000</v>
      </c>
    </row>
    <row r="357" spans="1:12" s="1" customFormat="1" ht="12.75" x14ac:dyDescent="0.25">
      <c r="A357" s="467" t="s">
        <v>64</v>
      </c>
      <c r="B357" s="467"/>
      <c r="C357" s="147"/>
      <c r="D357" s="147"/>
      <c r="E357" s="41">
        <v>853</v>
      </c>
      <c r="F357" s="14" t="s">
        <v>280</v>
      </c>
      <c r="G357" s="14" t="s">
        <v>10</v>
      </c>
      <c r="H357" s="14" t="s">
        <v>65</v>
      </c>
      <c r="I357" s="14"/>
      <c r="J357" s="15">
        <f t="shared" si="87"/>
        <v>8781000</v>
      </c>
      <c r="K357" s="15">
        <f t="shared" si="87"/>
        <v>9220000</v>
      </c>
      <c r="L357" s="15">
        <f t="shared" si="87"/>
        <v>10165000</v>
      </c>
    </row>
    <row r="358" spans="1:12" s="1" customFormat="1" ht="54" customHeight="1" x14ac:dyDescent="0.25">
      <c r="A358" s="467" t="s">
        <v>66</v>
      </c>
      <c r="B358" s="467"/>
      <c r="C358" s="147"/>
      <c r="D358" s="147"/>
      <c r="E358" s="41">
        <v>853</v>
      </c>
      <c r="F358" s="14" t="s">
        <v>280</v>
      </c>
      <c r="G358" s="14" t="s">
        <v>10</v>
      </c>
      <c r="H358" s="14" t="s">
        <v>67</v>
      </c>
      <c r="I358" s="14"/>
      <c r="J358" s="15">
        <f t="shared" si="87"/>
        <v>8781000</v>
      </c>
      <c r="K358" s="15">
        <f t="shared" si="87"/>
        <v>9220000</v>
      </c>
      <c r="L358" s="15">
        <f t="shared" si="87"/>
        <v>10165000</v>
      </c>
    </row>
    <row r="359" spans="1:12" s="1" customFormat="1" ht="42" customHeight="1" x14ac:dyDescent="0.25">
      <c r="A359" s="471" t="s">
        <v>282</v>
      </c>
      <c r="B359" s="471"/>
      <c r="C359" s="134"/>
      <c r="D359" s="134"/>
      <c r="E359" s="41">
        <v>853</v>
      </c>
      <c r="F359" s="14" t="s">
        <v>280</v>
      </c>
      <c r="G359" s="14" t="s">
        <v>10</v>
      </c>
      <c r="H359" s="14" t="s">
        <v>283</v>
      </c>
      <c r="I359" s="14"/>
      <c r="J359" s="15">
        <f t="shared" si="87"/>
        <v>8781000</v>
      </c>
      <c r="K359" s="15">
        <f t="shared" si="87"/>
        <v>9220000</v>
      </c>
      <c r="L359" s="15">
        <f t="shared" si="87"/>
        <v>10165000</v>
      </c>
    </row>
    <row r="360" spans="1:12" s="1" customFormat="1" ht="12.75" x14ac:dyDescent="0.25">
      <c r="A360" s="16"/>
      <c r="B360" s="150" t="s">
        <v>64</v>
      </c>
      <c r="C360" s="134"/>
      <c r="D360" s="134"/>
      <c r="E360" s="41">
        <v>853</v>
      </c>
      <c r="F360" s="14" t="s">
        <v>280</v>
      </c>
      <c r="G360" s="14" t="s">
        <v>10</v>
      </c>
      <c r="H360" s="14" t="s">
        <v>283</v>
      </c>
      <c r="I360" s="14" t="s">
        <v>71</v>
      </c>
      <c r="J360" s="15">
        <f t="shared" si="87"/>
        <v>8781000</v>
      </c>
      <c r="K360" s="15">
        <f t="shared" si="87"/>
        <v>9220000</v>
      </c>
      <c r="L360" s="15">
        <f t="shared" si="87"/>
        <v>10165000</v>
      </c>
    </row>
    <row r="361" spans="1:12" s="1" customFormat="1" ht="12.75" x14ac:dyDescent="0.25">
      <c r="A361" s="16"/>
      <c r="B361" s="144" t="s">
        <v>222</v>
      </c>
      <c r="C361" s="147"/>
      <c r="D361" s="147"/>
      <c r="E361" s="41">
        <v>853</v>
      </c>
      <c r="F361" s="14" t="s">
        <v>280</v>
      </c>
      <c r="G361" s="14" t="s">
        <v>10</v>
      </c>
      <c r="H361" s="14" t="s">
        <v>283</v>
      </c>
      <c r="I361" s="14" t="s">
        <v>223</v>
      </c>
      <c r="J361" s="15">
        <v>8781000</v>
      </c>
      <c r="K361" s="15">
        <v>9220000</v>
      </c>
      <c r="L361" s="15">
        <v>10165000</v>
      </c>
    </row>
    <row r="362" spans="1:12" s="1" customFormat="1" ht="12.75" x14ac:dyDescent="0.25">
      <c r="A362" s="478" t="s">
        <v>284</v>
      </c>
      <c r="B362" s="478"/>
      <c r="C362" s="151"/>
      <c r="D362" s="151"/>
      <c r="E362" s="41">
        <v>853</v>
      </c>
      <c r="F362" s="11" t="s">
        <v>280</v>
      </c>
      <c r="G362" s="11" t="s">
        <v>79</v>
      </c>
      <c r="H362" s="11"/>
      <c r="I362" s="11"/>
      <c r="J362" s="12">
        <f t="shared" ref="J362:L366" si="88">J363</f>
        <v>13690000</v>
      </c>
      <c r="K362" s="12">
        <f t="shared" si="88"/>
        <v>14733000</v>
      </c>
      <c r="L362" s="12">
        <f t="shared" si="88"/>
        <v>15183000</v>
      </c>
    </row>
    <row r="363" spans="1:12" s="29" customFormat="1" ht="12.75" x14ac:dyDescent="0.25">
      <c r="A363" s="467" t="s">
        <v>64</v>
      </c>
      <c r="B363" s="467"/>
      <c r="C363" s="147"/>
      <c r="D363" s="147"/>
      <c r="E363" s="41">
        <v>853</v>
      </c>
      <c r="F363" s="14" t="s">
        <v>280</v>
      </c>
      <c r="G363" s="14" t="s">
        <v>79</v>
      </c>
      <c r="H363" s="14" t="s">
        <v>65</v>
      </c>
      <c r="I363" s="14"/>
      <c r="J363" s="15">
        <f t="shared" si="88"/>
        <v>13690000</v>
      </c>
      <c r="K363" s="15">
        <f t="shared" si="88"/>
        <v>14733000</v>
      </c>
      <c r="L363" s="15">
        <f t="shared" si="88"/>
        <v>15183000</v>
      </c>
    </row>
    <row r="364" spans="1:12" s="13" customFormat="1" ht="54.75" customHeight="1" x14ac:dyDescent="0.25">
      <c r="A364" s="467" t="s">
        <v>66</v>
      </c>
      <c r="B364" s="467"/>
      <c r="C364" s="147"/>
      <c r="D364" s="147"/>
      <c r="E364" s="41">
        <v>853</v>
      </c>
      <c r="F364" s="14" t="s">
        <v>280</v>
      </c>
      <c r="G364" s="14" t="s">
        <v>79</v>
      </c>
      <c r="H364" s="14" t="s">
        <v>67</v>
      </c>
      <c r="I364" s="14"/>
      <c r="J364" s="15">
        <f t="shared" si="88"/>
        <v>13690000</v>
      </c>
      <c r="K364" s="15">
        <f t="shared" si="88"/>
        <v>14733000</v>
      </c>
      <c r="L364" s="15">
        <f t="shared" si="88"/>
        <v>15183000</v>
      </c>
    </row>
    <row r="365" spans="1:12" s="1" customFormat="1" ht="16.5" customHeight="1" x14ac:dyDescent="0.25">
      <c r="A365" s="471" t="s">
        <v>285</v>
      </c>
      <c r="B365" s="471"/>
      <c r="C365" s="134"/>
      <c r="D365" s="134"/>
      <c r="E365" s="41">
        <v>853</v>
      </c>
      <c r="F365" s="14" t="s">
        <v>280</v>
      </c>
      <c r="G365" s="14" t="s">
        <v>79</v>
      </c>
      <c r="H365" s="14" t="s">
        <v>286</v>
      </c>
      <c r="I365" s="14"/>
      <c r="J365" s="15">
        <f t="shared" si="88"/>
        <v>13690000</v>
      </c>
      <c r="K365" s="15">
        <f t="shared" si="88"/>
        <v>14733000</v>
      </c>
      <c r="L365" s="15">
        <f t="shared" si="88"/>
        <v>15183000</v>
      </c>
    </row>
    <row r="366" spans="1:12" s="1" customFormat="1" ht="12.75" x14ac:dyDescent="0.25">
      <c r="A366" s="16"/>
      <c r="B366" s="150" t="s">
        <v>64</v>
      </c>
      <c r="C366" s="134"/>
      <c r="D366" s="134"/>
      <c r="E366" s="41">
        <v>853</v>
      </c>
      <c r="F366" s="14" t="s">
        <v>280</v>
      </c>
      <c r="G366" s="14" t="s">
        <v>79</v>
      </c>
      <c r="H366" s="14" t="s">
        <v>286</v>
      </c>
      <c r="I366" s="14" t="s">
        <v>71</v>
      </c>
      <c r="J366" s="15">
        <f t="shared" si="88"/>
        <v>13690000</v>
      </c>
      <c r="K366" s="15">
        <f t="shared" si="88"/>
        <v>14733000</v>
      </c>
      <c r="L366" s="15">
        <f t="shared" si="88"/>
        <v>15183000</v>
      </c>
    </row>
    <row r="367" spans="1:12" s="1" customFormat="1" ht="12.75" x14ac:dyDescent="0.25">
      <c r="A367" s="16"/>
      <c r="B367" s="144" t="s">
        <v>222</v>
      </c>
      <c r="C367" s="147"/>
      <c r="D367" s="147"/>
      <c r="E367" s="41">
        <v>853</v>
      </c>
      <c r="F367" s="14" t="s">
        <v>280</v>
      </c>
      <c r="G367" s="14" t="s">
        <v>79</v>
      </c>
      <c r="H367" s="14" t="s">
        <v>286</v>
      </c>
      <c r="I367" s="14" t="s">
        <v>223</v>
      </c>
      <c r="J367" s="15">
        <v>13690000</v>
      </c>
      <c r="K367" s="15">
        <v>14733000</v>
      </c>
      <c r="L367" s="15">
        <v>15183000</v>
      </c>
    </row>
    <row r="368" spans="1:12" s="37" customFormat="1" ht="12.75" x14ac:dyDescent="0.25">
      <c r="A368" s="453" t="s">
        <v>287</v>
      </c>
      <c r="B368" s="454"/>
      <c r="C368" s="167"/>
      <c r="D368" s="167"/>
      <c r="E368" s="41">
        <v>853</v>
      </c>
      <c r="F368" s="11" t="s">
        <v>288</v>
      </c>
      <c r="G368" s="11"/>
      <c r="H368" s="35"/>
      <c r="I368" s="35"/>
      <c r="J368" s="36"/>
      <c r="K368" s="28">
        <f t="shared" ref="K368:L370" si="89">K369</f>
        <v>5002000</v>
      </c>
      <c r="L368" s="28">
        <f t="shared" si="89"/>
        <v>10602000</v>
      </c>
    </row>
    <row r="369" spans="1:12" s="1" customFormat="1" ht="12.75" x14ac:dyDescent="0.25">
      <c r="A369" s="455" t="s">
        <v>287</v>
      </c>
      <c r="B369" s="456"/>
      <c r="C369" s="138"/>
      <c r="D369" s="138"/>
      <c r="E369" s="41">
        <v>853</v>
      </c>
      <c r="F369" s="14" t="s">
        <v>288</v>
      </c>
      <c r="G369" s="14" t="s">
        <v>288</v>
      </c>
      <c r="H369" s="14"/>
      <c r="I369" s="14"/>
      <c r="J369" s="15"/>
      <c r="K369" s="15">
        <f t="shared" si="89"/>
        <v>5002000</v>
      </c>
      <c r="L369" s="15">
        <f t="shared" si="89"/>
        <v>10602000</v>
      </c>
    </row>
    <row r="370" spans="1:12" s="1" customFormat="1" ht="12.75" x14ac:dyDescent="0.25">
      <c r="A370" s="16"/>
      <c r="B370" s="38" t="s">
        <v>287</v>
      </c>
      <c r="C370" s="38"/>
      <c r="D370" s="38"/>
      <c r="E370" s="41">
        <v>853</v>
      </c>
      <c r="F370" s="39">
        <v>99</v>
      </c>
      <c r="G370" s="14" t="s">
        <v>288</v>
      </c>
      <c r="H370" s="14" t="s">
        <v>289</v>
      </c>
      <c r="I370" s="14"/>
      <c r="J370" s="15"/>
      <c r="K370" s="15">
        <f t="shared" si="89"/>
        <v>5002000</v>
      </c>
      <c r="L370" s="15">
        <f t="shared" si="89"/>
        <v>10602000</v>
      </c>
    </row>
    <row r="371" spans="1:12" s="1" customFormat="1" ht="12.75" x14ac:dyDescent="0.25">
      <c r="A371" s="16"/>
      <c r="B371" s="38" t="s">
        <v>287</v>
      </c>
      <c r="C371" s="38"/>
      <c r="D371" s="38"/>
      <c r="E371" s="41">
        <v>853</v>
      </c>
      <c r="F371" s="39">
        <v>99</v>
      </c>
      <c r="G371" s="14" t="s">
        <v>288</v>
      </c>
      <c r="H371" s="14" t="s">
        <v>289</v>
      </c>
      <c r="I371" s="14" t="s">
        <v>290</v>
      </c>
      <c r="J371" s="15"/>
      <c r="K371" s="15">
        <f>5100000-98000</f>
        <v>5002000</v>
      </c>
      <c r="L371" s="15">
        <f>10700000-98000</f>
        <v>10602000</v>
      </c>
    </row>
    <row r="372" spans="1:12" s="10" customFormat="1" ht="16.5" customHeight="1" x14ac:dyDescent="0.25">
      <c r="A372" s="516" t="s">
        <v>293</v>
      </c>
      <c r="B372" s="517"/>
      <c r="C372" s="139"/>
      <c r="D372" s="139"/>
      <c r="E372" s="163">
        <v>854</v>
      </c>
      <c r="F372" s="42"/>
      <c r="G372" s="7"/>
      <c r="H372" s="7"/>
      <c r="I372" s="7"/>
      <c r="J372" s="8">
        <f>J373</f>
        <v>903000</v>
      </c>
      <c r="K372" s="8">
        <f t="shared" ref="K372:L372" si="90">K373</f>
        <v>921614</v>
      </c>
      <c r="L372" s="8">
        <f t="shared" si="90"/>
        <v>975000</v>
      </c>
    </row>
    <row r="373" spans="1:12" s="10" customFormat="1" ht="12.75" x14ac:dyDescent="0.25">
      <c r="A373" s="470" t="s">
        <v>9</v>
      </c>
      <c r="B373" s="470"/>
      <c r="C373" s="145"/>
      <c r="D373" s="145"/>
      <c r="E373" s="142">
        <v>854</v>
      </c>
      <c r="F373" s="7" t="s">
        <v>10</v>
      </c>
      <c r="G373" s="7"/>
      <c r="H373" s="7"/>
      <c r="I373" s="7"/>
      <c r="J373" s="8">
        <f>J374+J388</f>
        <v>903000</v>
      </c>
      <c r="K373" s="8">
        <f>K374+K388</f>
        <v>921614</v>
      </c>
      <c r="L373" s="8">
        <f>L374+L388</f>
        <v>975000</v>
      </c>
    </row>
    <row r="374" spans="1:12" s="13" customFormat="1" ht="42" customHeight="1" x14ac:dyDescent="0.25">
      <c r="A374" s="468" t="s">
        <v>11</v>
      </c>
      <c r="B374" s="468"/>
      <c r="C374" s="155"/>
      <c r="D374" s="155"/>
      <c r="E374" s="142">
        <v>854</v>
      </c>
      <c r="F374" s="11" t="s">
        <v>10</v>
      </c>
      <c r="G374" s="11" t="s">
        <v>12</v>
      </c>
      <c r="H374" s="11"/>
      <c r="I374" s="11"/>
      <c r="J374" s="12">
        <f>J375</f>
        <v>604700</v>
      </c>
      <c r="K374" s="12">
        <f t="shared" ref="K374:L374" si="91">K375</f>
        <v>619226</v>
      </c>
      <c r="L374" s="12">
        <f t="shared" si="91"/>
        <v>655100</v>
      </c>
    </row>
    <row r="375" spans="1:12" s="1" customFormat="1" ht="40.5" customHeight="1" x14ac:dyDescent="0.25">
      <c r="A375" s="467" t="s">
        <v>13</v>
      </c>
      <c r="B375" s="467"/>
      <c r="C375" s="144"/>
      <c r="D375" s="144"/>
      <c r="E375" s="142">
        <v>854</v>
      </c>
      <c r="F375" s="14" t="s">
        <v>10</v>
      </c>
      <c r="G375" s="14" t="s">
        <v>12</v>
      </c>
      <c r="H375" s="14" t="s">
        <v>14</v>
      </c>
      <c r="I375" s="14"/>
      <c r="J375" s="15">
        <f>J376</f>
        <v>604700</v>
      </c>
      <c r="K375" s="15">
        <f>K376</f>
        <v>619226</v>
      </c>
      <c r="L375" s="15">
        <f>L376</f>
        <v>655100</v>
      </c>
    </row>
    <row r="376" spans="1:12" s="1" customFormat="1" ht="12.75" x14ac:dyDescent="0.25">
      <c r="A376" s="467" t="s">
        <v>15</v>
      </c>
      <c r="B376" s="467"/>
      <c r="C376" s="144"/>
      <c r="D376" s="144"/>
      <c r="E376" s="142">
        <v>854</v>
      </c>
      <c r="F376" s="14" t="s">
        <v>10</v>
      </c>
      <c r="G376" s="14" t="s">
        <v>12</v>
      </c>
      <c r="H376" s="14" t="s">
        <v>16</v>
      </c>
      <c r="I376" s="14"/>
      <c r="J376" s="15">
        <f>J377+J379+J381</f>
        <v>604700</v>
      </c>
      <c r="K376" s="15">
        <f>K377+K379+K381</f>
        <v>619226</v>
      </c>
      <c r="L376" s="15">
        <f>L377+L379+L381</f>
        <v>655100</v>
      </c>
    </row>
    <row r="377" spans="1:12" s="1" customFormat="1" ht="27" customHeight="1" x14ac:dyDescent="0.25">
      <c r="A377" s="144"/>
      <c r="B377" s="144" t="s">
        <v>17</v>
      </c>
      <c r="C377" s="144"/>
      <c r="D377" s="144"/>
      <c r="E377" s="142">
        <v>854</v>
      </c>
      <c r="F377" s="14" t="s">
        <v>18</v>
      </c>
      <c r="G377" s="14" t="s">
        <v>12</v>
      </c>
      <c r="H377" s="14" t="s">
        <v>16</v>
      </c>
      <c r="I377" s="14" t="s">
        <v>19</v>
      </c>
      <c r="J377" s="15">
        <f>J378</f>
        <v>432300</v>
      </c>
      <c r="K377" s="15">
        <f>K378</f>
        <v>438273</v>
      </c>
      <c r="L377" s="15">
        <f>L378</f>
        <v>463700</v>
      </c>
    </row>
    <row r="378" spans="1:12" s="1" customFormat="1" ht="12.75" x14ac:dyDescent="0.25">
      <c r="A378" s="16"/>
      <c r="B378" s="150" t="s">
        <v>20</v>
      </c>
      <c r="C378" s="150"/>
      <c r="D378" s="150"/>
      <c r="E378" s="142">
        <v>854</v>
      </c>
      <c r="F378" s="14" t="s">
        <v>10</v>
      </c>
      <c r="G378" s="14" t="s">
        <v>12</v>
      </c>
      <c r="H378" s="14" t="s">
        <v>16</v>
      </c>
      <c r="I378" s="14" t="s">
        <v>21</v>
      </c>
      <c r="J378" s="15">
        <f>432329-29</f>
        <v>432300</v>
      </c>
      <c r="K378" s="15">
        <v>438273</v>
      </c>
      <c r="L378" s="15">
        <v>463700</v>
      </c>
    </row>
    <row r="379" spans="1:12" s="1" customFormat="1" ht="12.75" x14ac:dyDescent="0.25">
      <c r="A379" s="16"/>
      <c r="B379" s="150" t="s">
        <v>22</v>
      </c>
      <c r="C379" s="150"/>
      <c r="D379" s="150"/>
      <c r="E379" s="142">
        <v>854</v>
      </c>
      <c r="F379" s="14" t="s">
        <v>10</v>
      </c>
      <c r="G379" s="14" t="s">
        <v>12</v>
      </c>
      <c r="H379" s="14" t="s">
        <v>16</v>
      </c>
      <c r="I379" s="14" t="s">
        <v>23</v>
      </c>
      <c r="J379" s="15">
        <f>J380</f>
        <v>171700</v>
      </c>
      <c r="K379" s="15">
        <f>K380</f>
        <v>180253</v>
      </c>
      <c r="L379" s="15">
        <f>L380</f>
        <v>190700</v>
      </c>
    </row>
    <row r="380" spans="1:12" s="1" customFormat="1" ht="13.5" customHeight="1" x14ac:dyDescent="0.25">
      <c r="A380" s="16"/>
      <c r="B380" s="144" t="s">
        <v>24</v>
      </c>
      <c r="C380" s="144"/>
      <c r="D380" s="144"/>
      <c r="E380" s="142">
        <v>854</v>
      </c>
      <c r="F380" s="14" t="s">
        <v>10</v>
      </c>
      <c r="G380" s="14" t="s">
        <v>12</v>
      </c>
      <c r="H380" s="14" t="s">
        <v>16</v>
      </c>
      <c r="I380" s="14" t="s">
        <v>25</v>
      </c>
      <c r="J380" s="15">
        <f>171670+30</f>
        <v>171700</v>
      </c>
      <c r="K380" s="15">
        <v>180253</v>
      </c>
      <c r="L380" s="15">
        <v>190700</v>
      </c>
    </row>
    <row r="381" spans="1:12" s="1" customFormat="1" ht="12.75" x14ac:dyDescent="0.25">
      <c r="A381" s="16"/>
      <c r="B381" s="144" t="s">
        <v>26</v>
      </c>
      <c r="C381" s="144"/>
      <c r="D381" s="144"/>
      <c r="E381" s="142">
        <v>854</v>
      </c>
      <c r="F381" s="14" t="s">
        <v>10</v>
      </c>
      <c r="G381" s="14" t="s">
        <v>12</v>
      </c>
      <c r="H381" s="14" t="s">
        <v>16</v>
      </c>
      <c r="I381" s="14" t="s">
        <v>27</v>
      </c>
      <c r="J381" s="15">
        <f>J382+J383</f>
        <v>700</v>
      </c>
      <c r="K381" s="15">
        <f>K382+K383</f>
        <v>700</v>
      </c>
      <c r="L381" s="15">
        <f>K381</f>
        <v>700</v>
      </c>
    </row>
    <row r="382" spans="1:12" s="1" customFormat="1" ht="12.75" hidden="1" x14ac:dyDescent="0.25">
      <c r="A382" s="16"/>
      <c r="B382" s="144" t="s">
        <v>28</v>
      </c>
      <c r="C382" s="144"/>
      <c r="D382" s="144"/>
      <c r="E382" s="142">
        <v>854</v>
      </c>
      <c r="F382" s="14" t="s">
        <v>10</v>
      </c>
      <c r="G382" s="14" t="s">
        <v>12</v>
      </c>
      <c r="H382" s="14" t="s">
        <v>16</v>
      </c>
      <c r="I382" s="14" t="s">
        <v>29</v>
      </c>
      <c r="J382" s="15"/>
      <c r="K382" s="15"/>
      <c r="L382" s="15"/>
    </row>
    <row r="383" spans="1:12" s="1" customFormat="1" ht="12.75" x14ac:dyDescent="0.25">
      <c r="A383" s="16"/>
      <c r="B383" s="144" t="s">
        <v>30</v>
      </c>
      <c r="C383" s="144"/>
      <c r="D383" s="144"/>
      <c r="E383" s="142">
        <v>854</v>
      </c>
      <c r="F383" s="14" t="s">
        <v>10</v>
      </c>
      <c r="G383" s="14" t="s">
        <v>12</v>
      </c>
      <c r="H383" s="14" t="s">
        <v>16</v>
      </c>
      <c r="I383" s="14" t="s">
        <v>31</v>
      </c>
      <c r="J383" s="15">
        <v>700</v>
      </c>
      <c r="K383" s="15">
        <v>700</v>
      </c>
      <c r="L383" s="15">
        <v>700</v>
      </c>
    </row>
    <row r="384" spans="1:12" s="1" customFormat="1" ht="39.75" customHeight="1" x14ac:dyDescent="0.25">
      <c r="A384" s="443" t="s">
        <v>34</v>
      </c>
      <c r="B384" s="444"/>
      <c r="C384" s="148"/>
      <c r="D384" s="148"/>
      <c r="E384" s="142">
        <v>854</v>
      </c>
      <c r="F384" s="14" t="s">
        <v>10</v>
      </c>
      <c r="G384" s="14" t="s">
        <v>12</v>
      </c>
      <c r="H384" s="14" t="s">
        <v>35</v>
      </c>
      <c r="I384" s="14"/>
      <c r="J384" s="15">
        <f>J385</f>
        <v>0</v>
      </c>
      <c r="K384" s="15">
        <f t="shared" ref="K384:L385" si="92">K385</f>
        <v>0</v>
      </c>
      <c r="L384" s="15">
        <f t="shared" si="92"/>
        <v>0</v>
      </c>
    </row>
    <row r="385" spans="1:12" s="1" customFormat="1" ht="30" customHeight="1" x14ac:dyDescent="0.25">
      <c r="A385" s="467" t="s">
        <v>36</v>
      </c>
      <c r="B385" s="467"/>
      <c r="C385" s="144"/>
      <c r="D385" s="144"/>
      <c r="E385" s="142">
        <v>854</v>
      </c>
      <c r="F385" s="14" t="s">
        <v>10</v>
      </c>
      <c r="G385" s="14" t="s">
        <v>12</v>
      </c>
      <c r="H385" s="14" t="s">
        <v>37</v>
      </c>
      <c r="I385" s="14"/>
      <c r="J385" s="15">
        <f>J386</f>
        <v>0</v>
      </c>
      <c r="K385" s="15">
        <f t="shared" si="92"/>
        <v>0</v>
      </c>
      <c r="L385" s="15">
        <f t="shared" si="92"/>
        <v>0</v>
      </c>
    </row>
    <row r="386" spans="1:12" s="1" customFormat="1" ht="12.75" x14ac:dyDescent="0.25">
      <c r="A386" s="16"/>
      <c r="B386" s="150" t="s">
        <v>22</v>
      </c>
      <c r="C386" s="150"/>
      <c r="D386" s="150"/>
      <c r="E386" s="142">
        <v>854</v>
      </c>
      <c r="F386" s="14" t="s">
        <v>10</v>
      </c>
      <c r="G386" s="14" t="s">
        <v>12</v>
      </c>
      <c r="H386" s="14" t="s">
        <v>37</v>
      </c>
      <c r="I386" s="14" t="s">
        <v>23</v>
      </c>
      <c r="J386" s="15">
        <f>J387</f>
        <v>0</v>
      </c>
      <c r="K386" s="15">
        <f>K387</f>
        <v>0</v>
      </c>
      <c r="L386" s="15">
        <f>L387</f>
        <v>0</v>
      </c>
    </row>
    <row r="387" spans="1:12" s="1" customFormat="1" ht="12.75" x14ac:dyDescent="0.25">
      <c r="A387" s="16"/>
      <c r="B387" s="144" t="s">
        <v>24</v>
      </c>
      <c r="C387" s="144"/>
      <c r="D387" s="144"/>
      <c r="E387" s="142">
        <v>854</v>
      </c>
      <c r="F387" s="14" t="s">
        <v>10</v>
      </c>
      <c r="G387" s="14" t="s">
        <v>12</v>
      </c>
      <c r="H387" s="14" t="s">
        <v>37</v>
      </c>
      <c r="I387" s="14" t="s">
        <v>25</v>
      </c>
      <c r="J387" s="15">
        <f>[1]Свод!M490</f>
        <v>0</v>
      </c>
      <c r="K387" s="15"/>
      <c r="L387" s="15"/>
    </row>
    <row r="388" spans="1:12" s="13" customFormat="1" ht="26.25" customHeight="1" x14ac:dyDescent="0.25">
      <c r="A388" s="468" t="s">
        <v>46</v>
      </c>
      <c r="B388" s="468"/>
      <c r="C388" s="155"/>
      <c r="D388" s="155"/>
      <c r="E388" s="142">
        <v>854</v>
      </c>
      <c r="F388" s="11" t="s">
        <v>10</v>
      </c>
      <c r="G388" s="11" t="s">
        <v>47</v>
      </c>
      <c r="H388" s="11"/>
      <c r="I388" s="11"/>
      <c r="J388" s="12">
        <f>J389</f>
        <v>298300</v>
      </c>
      <c r="K388" s="12">
        <f>K389</f>
        <v>302388</v>
      </c>
      <c r="L388" s="12">
        <f>L389</f>
        <v>319900</v>
      </c>
    </row>
    <row r="389" spans="1:12" s="1" customFormat="1" ht="39.75" customHeight="1" x14ac:dyDescent="0.25">
      <c r="A389" s="467" t="s">
        <v>13</v>
      </c>
      <c r="B389" s="467"/>
      <c r="C389" s="144"/>
      <c r="D389" s="144"/>
      <c r="E389" s="142">
        <v>854</v>
      </c>
      <c r="F389" s="14" t="s">
        <v>10</v>
      </c>
      <c r="G389" s="14" t="s">
        <v>47</v>
      </c>
      <c r="H389" s="14" t="s">
        <v>40</v>
      </c>
      <c r="I389" s="14"/>
      <c r="J389" s="15">
        <f>J390</f>
        <v>298300</v>
      </c>
      <c r="K389" s="15">
        <f t="shared" ref="K389:L389" si="93">K390</f>
        <v>302388</v>
      </c>
      <c r="L389" s="15">
        <f t="shared" si="93"/>
        <v>319900</v>
      </c>
    </row>
    <row r="390" spans="1:12" s="1" customFormat="1" ht="15.75" customHeight="1" x14ac:dyDescent="0.25">
      <c r="A390" s="467" t="s">
        <v>48</v>
      </c>
      <c r="B390" s="467"/>
      <c r="C390" s="144"/>
      <c r="D390" s="144"/>
      <c r="E390" s="142">
        <v>854</v>
      </c>
      <c r="F390" s="14" t="s">
        <v>10</v>
      </c>
      <c r="G390" s="14" t="s">
        <v>47</v>
      </c>
      <c r="H390" s="14" t="s">
        <v>49</v>
      </c>
      <c r="I390" s="14"/>
      <c r="J390" s="15">
        <f t="shared" ref="J390:L391" si="94">J391</f>
        <v>298300</v>
      </c>
      <c r="K390" s="15">
        <f t="shared" si="94"/>
        <v>302388</v>
      </c>
      <c r="L390" s="15">
        <f t="shared" si="94"/>
        <v>319900</v>
      </c>
    </row>
    <row r="391" spans="1:12" s="1" customFormat="1" ht="28.5" customHeight="1" x14ac:dyDescent="0.25">
      <c r="A391" s="144"/>
      <c r="B391" s="144" t="s">
        <v>17</v>
      </c>
      <c r="C391" s="144"/>
      <c r="D391" s="144"/>
      <c r="E391" s="142">
        <v>854</v>
      </c>
      <c r="F391" s="14" t="s">
        <v>18</v>
      </c>
      <c r="G391" s="14" t="s">
        <v>47</v>
      </c>
      <c r="H391" s="14" t="s">
        <v>49</v>
      </c>
      <c r="I391" s="14" t="s">
        <v>19</v>
      </c>
      <c r="J391" s="15">
        <f t="shared" si="94"/>
        <v>298300</v>
      </c>
      <c r="K391" s="15">
        <f t="shared" si="94"/>
        <v>302388</v>
      </c>
      <c r="L391" s="15">
        <f t="shared" si="94"/>
        <v>319900</v>
      </c>
    </row>
    <row r="392" spans="1:12" s="1" customFormat="1" ht="12.75" x14ac:dyDescent="0.25">
      <c r="A392" s="16"/>
      <c r="B392" s="150" t="s">
        <v>20</v>
      </c>
      <c r="C392" s="150"/>
      <c r="D392" s="150"/>
      <c r="E392" s="142">
        <v>854</v>
      </c>
      <c r="F392" s="14" t="s">
        <v>10</v>
      </c>
      <c r="G392" s="14" t="s">
        <v>47</v>
      </c>
      <c r="H392" s="14" t="s">
        <v>49</v>
      </c>
      <c r="I392" s="14" t="s">
        <v>21</v>
      </c>
      <c r="J392" s="15">
        <v>298300</v>
      </c>
      <c r="K392" s="15">
        <v>302388</v>
      </c>
      <c r="L392" s="15">
        <v>319900</v>
      </c>
    </row>
    <row r="393" spans="1:12" s="1" customFormat="1" ht="19.5" customHeight="1" x14ac:dyDescent="0.25">
      <c r="A393" s="146"/>
      <c r="B393" s="160" t="s">
        <v>291</v>
      </c>
      <c r="C393" s="160"/>
      <c r="D393" s="160"/>
      <c r="E393" s="50"/>
      <c r="F393" s="11"/>
      <c r="G393" s="11"/>
      <c r="H393" s="11"/>
      <c r="I393" s="11"/>
      <c r="J393" s="12">
        <f>J6+J164+J312+J372</f>
        <v>184009789.22999999</v>
      </c>
      <c r="K393" s="12">
        <f>K6+K164+K312+K372</f>
        <v>190880362.09999999</v>
      </c>
      <c r="L393" s="12">
        <f>L6+L164+L312+L372</f>
        <v>207117380.72999999</v>
      </c>
    </row>
    <row r="394" spans="1:12" s="230" customFormat="1" x14ac:dyDescent="0.25">
      <c r="E394" s="231"/>
      <c r="H394" s="231"/>
      <c r="J394" s="232"/>
      <c r="K394" s="232"/>
      <c r="L394" s="232"/>
    </row>
    <row r="395" spans="1:12" s="230" customFormat="1" x14ac:dyDescent="0.25">
      <c r="E395" s="231"/>
      <c r="H395" s="231"/>
      <c r="J395" s="232"/>
      <c r="K395" s="232"/>
      <c r="L395" s="232"/>
    </row>
    <row r="396" spans="1:12" s="230" customFormat="1" x14ac:dyDescent="0.25">
      <c r="E396" s="231"/>
      <c r="H396" s="231"/>
    </row>
    <row r="397" spans="1:12" s="230" customFormat="1" x14ac:dyDescent="0.25">
      <c r="E397" s="233"/>
      <c r="F397" s="234"/>
      <c r="G397" s="234"/>
      <c r="H397" s="233"/>
      <c r="I397" s="234"/>
    </row>
    <row r="398" spans="1:12" s="230" customFormat="1" x14ac:dyDescent="0.25">
      <c r="E398" s="233"/>
      <c r="F398" s="234"/>
      <c r="G398" s="234"/>
      <c r="H398" s="233"/>
      <c r="I398" s="233"/>
      <c r="J398" s="232"/>
      <c r="K398" s="232"/>
      <c r="L398" s="232"/>
    </row>
    <row r="399" spans="1:12" s="230" customFormat="1" x14ac:dyDescent="0.25">
      <c r="E399" s="233"/>
      <c r="F399" s="234"/>
      <c r="G399" s="234"/>
      <c r="H399" s="233"/>
      <c r="I399" s="233"/>
      <c r="J399" s="232"/>
      <c r="K399" s="232"/>
      <c r="L399" s="232"/>
    </row>
    <row r="400" spans="1:12" s="230" customFormat="1" x14ac:dyDescent="0.25">
      <c r="E400" s="233"/>
      <c r="F400" s="234"/>
      <c r="G400" s="234"/>
      <c r="H400" s="233"/>
      <c r="I400" s="233"/>
      <c r="J400" s="232"/>
      <c r="K400" s="232"/>
      <c r="L400" s="232"/>
    </row>
    <row r="401" spans="5:12" s="230" customFormat="1" x14ac:dyDescent="0.25">
      <c r="E401" s="233"/>
      <c r="F401" s="234"/>
      <c r="G401" s="234"/>
      <c r="H401" s="233"/>
      <c r="I401" s="233"/>
      <c r="J401" s="232"/>
      <c r="K401" s="232"/>
      <c r="L401" s="232"/>
    </row>
    <row r="402" spans="5:12" s="230" customFormat="1" x14ac:dyDescent="0.25">
      <c r="E402" s="233"/>
      <c r="F402" s="234"/>
      <c r="G402" s="234"/>
      <c r="H402" s="233"/>
      <c r="I402" s="233"/>
      <c r="J402" s="232"/>
      <c r="K402" s="232"/>
      <c r="L402" s="232"/>
    </row>
    <row r="403" spans="5:12" s="230" customFormat="1" x14ac:dyDescent="0.25">
      <c r="E403" s="233"/>
      <c r="F403" s="234"/>
      <c r="G403" s="234"/>
      <c r="H403" s="233"/>
      <c r="I403" s="233"/>
      <c r="J403" s="232"/>
      <c r="K403" s="232"/>
      <c r="L403" s="232"/>
    </row>
    <row r="404" spans="5:12" s="230" customFormat="1" x14ac:dyDescent="0.25">
      <c r="E404" s="233"/>
      <c r="F404" s="234"/>
      <c r="G404" s="234"/>
      <c r="H404" s="233"/>
      <c r="I404" s="233"/>
      <c r="J404" s="232"/>
      <c r="K404" s="232"/>
      <c r="L404" s="232"/>
    </row>
    <row r="405" spans="5:12" s="230" customFormat="1" x14ac:dyDescent="0.25">
      <c r="E405" s="233"/>
      <c r="F405" s="234"/>
      <c r="G405" s="234"/>
      <c r="H405" s="233"/>
      <c r="I405" s="233"/>
    </row>
    <row r="406" spans="5:12" s="230" customFormat="1" x14ac:dyDescent="0.25">
      <c r="E406" s="233"/>
      <c r="F406" s="234"/>
      <c r="G406" s="234"/>
      <c r="H406" s="233"/>
      <c r="I406" s="233"/>
      <c r="J406" s="232"/>
      <c r="K406" s="232"/>
      <c r="L406" s="232"/>
    </row>
    <row r="407" spans="5:12" s="230" customFormat="1" x14ac:dyDescent="0.25">
      <c r="E407" s="233"/>
      <c r="F407" s="234"/>
      <c r="G407" s="234"/>
      <c r="H407" s="233"/>
      <c r="I407" s="234"/>
    </row>
    <row r="408" spans="5:12" s="230" customFormat="1" x14ac:dyDescent="0.25">
      <c r="E408" s="233"/>
      <c r="F408" s="234"/>
      <c r="G408" s="234"/>
      <c r="H408" s="233"/>
      <c r="I408" s="234"/>
      <c r="J408" s="232"/>
      <c r="K408" s="232"/>
      <c r="L408" s="232"/>
    </row>
    <row r="409" spans="5:12" s="230" customFormat="1" x14ac:dyDescent="0.25">
      <c r="E409" s="233"/>
      <c r="F409" s="234"/>
      <c r="G409" s="234"/>
      <c r="H409" s="233"/>
      <c r="I409" s="234"/>
    </row>
    <row r="410" spans="5:12" s="230" customFormat="1" x14ac:dyDescent="0.25">
      <c r="E410" s="233"/>
      <c r="F410" s="234"/>
      <c r="G410" s="234"/>
      <c r="H410" s="233"/>
      <c r="I410" s="234"/>
    </row>
    <row r="411" spans="5:12" s="230" customFormat="1" x14ac:dyDescent="0.25">
      <c r="E411" s="233"/>
      <c r="F411" s="234"/>
      <c r="G411" s="234"/>
      <c r="H411" s="233"/>
      <c r="I411" s="234"/>
    </row>
    <row r="412" spans="5:12" s="230" customFormat="1" x14ac:dyDescent="0.25">
      <c r="E412" s="233"/>
      <c r="F412" s="234"/>
      <c r="G412" s="234"/>
      <c r="H412" s="233"/>
      <c r="I412" s="234"/>
    </row>
    <row r="413" spans="5:12" s="230" customFormat="1" x14ac:dyDescent="0.25">
      <c r="E413" s="233"/>
      <c r="F413" s="233"/>
      <c r="G413" s="233"/>
      <c r="H413" s="233"/>
      <c r="I413" s="234"/>
    </row>
    <row r="414" spans="5:12" s="230" customFormat="1" x14ac:dyDescent="0.25">
      <c r="E414" s="233"/>
      <c r="F414" s="233"/>
      <c r="G414" s="233"/>
      <c r="H414" s="233"/>
      <c r="I414" s="234"/>
    </row>
    <row r="415" spans="5:12" s="230" customFormat="1" x14ac:dyDescent="0.25">
      <c r="E415" s="233"/>
      <c r="F415" s="233"/>
      <c r="G415" s="233"/>
      <c r="H415" s="233"/>
      <c r="I415" s="234"/>
    </row>
    <row r="416" spans="5:12" s="230" customFormat="1" x14ac:dyDescent="0.25">
      <c r="E416" s="233"/>
      <c r="F416" s="233"/>
      <c r="G416" s="233"/>
      <c r="H416" s="233"/>
      <c r="I416" s="234"/>
    </row>
    <row r="417" spans="5:9" s="230" customFormat="1" x14ac:dyDescent="0.25">
      <c r="E417" s="233"/>
      <c r="F417" s="233"/>
      <c r="G417" s="233"/>
      <c r="H417" s="233"/>
      <c r="I417" s="234"/>
    </row>
    <row r="418" spans="5:9" s="230" customFormat="1" x14ac:dyDescent="0.25">
      <c r="E418" s="231"/>
      <c r="F418" s="231"/>
      <c r="G418" s="231"/>
      <c r="H418" s="231"/>
    </row>
    <row r="419" spans="5:9" s="230" customFormat="1" x14ac:dyDescent="0.25">
      <c r="E419" s="231"/>
      <c r="F419" s="231"/>
      <c r="G419" s="231"/>
      <c r="H419" s="231"/>
    </row>
    <row r="420" spans="5:9" x14ac:dyDescent="0.25">
      <c r="F420" s="225"/>
      <c r="G420" s="225"/>
      <c r="H420" s="226"/>
    </row>
    <row r="421" spans="5:9" x14ac:dyDescent="0.25">
      <c r="F421" s="225"/>
      <c r="G421" s="225"/>
      <c r="H421" s="226"/>
    </row>
    <row r="422" spans="5:9" x14ac:dyDescent="0.25">
      <c r="F422" s="225"/>
      <c r="G422" s="225"/>
      <c r="H422" s="226"/>
    </row>
    <row r="423" spans="5:9" x14ac:dyDescent="0.25">
      <c r="F423" s="225"/>
      <c r="G423" s="225"/>
      <c r="H423" s="226"/>
    </row>
    <row r="424" spans="5:9" x14ac:dyDescent="0.25">
      <c r="F424" s="225"/>
      <c r="G424" s="225"/>
      <c r="H424" s="226"/>
    </row>
    <row r="425" spans="5:9" x14ac:dyDescent="0.25">
      <c r="F425" s="225"/>
      <c r="G425" s="225"/>
      <c r="H425" s="226"/>
    </row>
    <row r="426" spans="5:9" x14ac:dyDescent="0.25">
      <c r="F426" s="225"/>
      <c r="G426" s="225"/>
      <c r="H426" s="226"/>
    </row>
    <row r="427" spans="5:9" x14ac:dyDescent="0.25">
      <c r="F427" s="225"/>
      <c r="G427" s="225"/>
      <c r="H427" s="226"/>
    </row>
    <row r="428" spans="5:9" x14ac:dyDescent="0.25">
      <c r="F428" s="225"/>
      <c r="G428" s="225"/>
      <c r="H428" s="226"/>
    </row>
    <row r="429" spans="5:9" x14ac:dyDescent="0.25">
      <c r="F429" s="225"/>
      <c r="G429" s="225"/>
      <c r="H429" s="226"/>
    </row>
    <row r="430" spans="5:9" x14ac:dyDescent="0.25">
      <c r="F430" s="225"/>
      <c r="G430" s="225"/>
      <c r="H430" s="226"/>
    </row>
    <row r="431" spans="5:9" x14ac:dyDescent="0.25">
      <c r="F431" s="225"/>
      <c r="G431" s="225"/>
      <c r="H431" s="226"/>
    </row>
    <row r="432" spans="5:9" x14ac:dyDescent="0.25">
      <c r="F432" s="225"/>
      <c r="G432" s="225"/>
      <c r="H432" s="226"/>
    </row>
    <row r="433" spans="6:8" s="225" customFormat="1" x14ac:dyDescent="0.25">
      <c r="H433" s="226"/>
    </row>
    <row r="434" spans="6:8" s="225" customFormat="1" x14ac:dyDescent="0.25">
      <c r="H434" s="226"/>
    </row>
    <row r="435" spans="6:8" s="225" customFormat="1" x14ac:dyDescent="0.25">
      <c r="H435" s="226"/>
    </row>
    <row r="436" spans="6:8" s="225" customFormat="1" x14ac:dyDescent="0.25">
      <c r="H436" s="226"/>
    </row>
    <row r="437" spans="6:8" s="225" customFormat="1" x14ac:dyDescent="0.25">
      <c r="H437" s="226"/>
    </row>
    <row r="438" spans="6:8" s="225" customFormat="1" x14ac:dyDescent="0.25">
      <c r="F438" s="226"/>
      <c r="G438" s="226"/>
      <c r="H438" s="226"/>
    </row>
    <row r="439" spans="6:8" s="225" customFormat="1" x14ac:dyDescent="0.25">
      <c r="F439" s="226"/>
      <c r="G439" s="226"/>
      <c r="H439" s="226"/>
    </row>
    <row r="440" spans="6:8" s="225" customFormat="1" x14ac:dyDescent="0.25">
      <c r="F440" s="226"/>
      <c r="G440" s="226"/>
      <c r="H440" s="226"/>
    </row>
    <row r="441" spans="6:8" s="225" customFormat="1" x14ac:dyDescent="0.25">
      <c r="F441" s="226"/>
      <c r="G441" s="226"/>
      <c r="H441" s="226"/>
    </row>
    <row r="442" spans="6:8" s="225" customFormat="1" x14ac:dyDescent="0.25">
      <c r="F442" s="226"/>
      <c r="G442" s="226"/>
      <c r="H442" s="226"/>
    </row>
    <row r="443" spans="6:8" s="225" customFormat="1" x14ac:dyDescent="0.25">
      <c r="F443" s="226"/>
      <c r="G443" s="226"/>
      <c r="H443" s="226"/>
    </row>
    <row r="444" spans="6:8" s="225" customFormat="1" x14ac:dyDescent="0.25">
      <c r="F444" s="226"/>
      <c r="G444" s="226"/>
      <c r="H444" s="226"/>
    </row>
    <row r="445" spans="6:8" s="225" customFormat="1" x14ac:dyDescent="0.25">
      <c r="F445" s="226"/>
      <c r="G445" s="226"/>
      <c r="H445" s="226"/>
    </row>
    <row r="446" spans="6:8" s="225" customFormat="1" x14ac:dyDescent="0.25">
      <c r="H446" s="226"/>
    </row>
    <row r="447" spans="6:8" s="225" customFormat="1" x14ac:dyDescent="0.25">
      <c r="H447" s="226"/>
    </row>
    <row r="448" spans="6:8" s="225" customFormat="1" x14ac:dyDescent="0.25">
      <c r="H448" s="226"/>
    </row>
    <row r="449" spans="6:8" s="225" customFormat="1" x14ac:dyDescent="0.25">
      <c r="H449" s="226"/>
    </row>
    <row r="450" spans="6:8" s="225" customFormat="1" x14ac:dyDescent="0.25">
      <c r="H450" s="226"/>
    </row>
    <row r="451" spans="6:8" s="225" customFormat="1" x14ac:dyDescent="0.25">
      <c r="H451" s="226"/>
    </row>
    <row r="452" spans="6:8" s="225" customFormat="1" x14ac:dyDescent="0.25">
      <c r="F452" s="226"/>
      <c r="G452" s="226"/>
      <c r="H452" s="226"/>
    </row>
    <row r="453" spans="6:8" s="225" customFormat="1" x14ac:dyDescent="0.25">
      <c r="H453" s="226"/>
    </row>
    <row r="454" spans="6:8" s="225" customFormat="1" x14ac:dyDescent="0.25">
      <c r="F454" s="226"/>
      <c r="G454" s="226"/>
      <c r="H454" s="226"/>
    </row>
    <row r="455" spans="6:8" s="225" customFormat="1" x14ac:dyDescent="0.25">
      <c r="F455" s="226"/>
      <c r="G455" s="226"/>
      <c r="H455" s="226"/>
    </row>
    <row r="456" spans="6:8" s="225" customFormat="1" x14ac:dyDescent="0.25">
      <c r="H456" s="226"/>
    </row>
    <row r="457" spans="6:8" s="225" customFormat="1" x14ac:dyDescent="0.25">
      <c r="F457" s="226"/>
      <c r="G457" s="226"/>
      <c r="H457" s="226"/>
    </row>
    <row r="458" spans="6:8" s="225" customFormat="1" x14ac:dyDescent="0.25">
      <c r="H458" s="226"/>
    </row>
    <row r="459" spans="6:8" s="225" customFormat="1" x14ac:dyDescent="0.25">
      <c r="F459" s="226"/>
      <c r="G459" s="226"/>
      <c r="H459" s="226"/>
    </row>
    <row r="460" spans="6:8" s="225" customFormat="1" x14ac:dyDescent="0.25">
      <c r="H460" s="226"/>
    </row>
    <row r="461" spans="6:8" s="225" customFormat="1" x14ac:dyDescent="0.25">
      <c r="F461" s="226"/>
      <c r="G461" s="226"/>
      <c r="H461" s="226"/>
    </row>
    <row r="462" spans="6:8" s="225" customFormat="1" x14ac:dyDescent="0.25">
      <c r="F462" s="226"/>
      <c r="G462" s="226"/>
      <c r="H462" s="226"/>
    </row>
    <row r="463" spans="6:8" s="225" customFormat="1" x14ac:dyDescent="0.25">
      <c r="F463" s="226"/>
      <c r="G463" s="226"/>
      <c r="H463" s="226"/>
    </row>
    <row r="464" spans="6:8" s="225" customFormat="1" x14ac:dyDescent="0.25">
      <c r="F464" s="226"/>
      <c r="G464" s="226"/>
      <c r="H464" s="226"/>
    </row>
    <row r="465" spans="5:8" x14ac:dyDescent="0.25">
      <c r="E465" s="225"/>
      <c r="H465" s="226"/>
    </row>
    <row r="466" spans="5:8" x14ac:dyDescent="0.25">
      <c r="E466" s="225"/>
      <c r="H466" s="226"/>
    </row>
    <row r="467" spans="5:8" x14ac:dyDescent="0.25">
      <c r="E467" s="225"/>
      <c r="F467" s="225"/>
      <c r="G467" s="225"/>
      <c r="H467" s="226"/>
    </row>
    <row r="468" spans="5:8" x14ac:dyDescent="0.25">
      <c r="E468" s="225"/>
      <c r="H468" s="226"/>
    </row>
    <row r="469" spans="5:8" x14ac:dyDescent="0.25">
      <c r="E469" s="225"/>
      <c r="H469" s="226"/>
    </row>
    <row r="470" spans="5:8" x14ac:dyDescent="0.25">
      <c r="E470" s="225"/>
      <c r="H470" s="226"/>
    </row>
    <row r="471" spans="5:8" x14ac:dyDescent="0.25">
      <c r="E471" s="225"/>
      <c r="H471" s="226"/>
    </row>
    <row r="472" spans="5:8" x14ac:dyDescent="0.25">
      <c r="E472" s="225"/>
      <c r="H472" s="226"/>
    </row>
    <row r="473" spans="5:8" x14ac:dyDescent="0.25">
      <c r="E473" s="225"/>
      <c r="H473" s="226"/>
    </row>
    <row r="474" spans="5:8" x14ac:dyDescent="0.25">
      <c r="E474" s="225"/>
      <c r="H474" s="226"/>
    </row>
    <row r="476" spans="5:8" x14ac:dyDescent="0.25">
      <c r="E476" s="225"/>
    </row>
    <row r="477" spans="5:8" x14ac:dyDescent="0.25">
      <c r="E477" s="225"/>
    </row>
    <row r="478" spans="5:8" x14ac:dyDescent="0.25">
      <c r="E478" s="225"/>
    </row>
    <row r="479" spans="5:8" x14ac:dyDescent="0.25">
      <c r="E479" s="225"/>
      <c r="F479" s="225"/>
      <c r="G479" s="225"/>
    </row>
    <row r="480" spans="5:8" x14ac:dyDescent="0.25">
      <c r="E480" s="225"/>
      <c r="F480" s="225"/>
      <c r="G480" s="225"/>
    </row>
    <row r="481" s="225" customFormat="1" x14ac:dyDescent="0.25"/>
    <row r="482" s="225" customFormat="1" x14ac:dyDescent="0.25"/>
    <row r="483" s="225" customFormat="1" x14ac:dyDescent="0.25"/>
  </sheetData>
  <mergeCells count="200">
    <mergeCell ref="A388:B388"/>
    <mergeCell ref="A389:B389"/>
    <mergeCell ref="A390:B390"/>
    <mergeCell ref="A374:B374"/>
    <mergeCell ref="A375:B375"/>
    <mergeCell ref="A376:B376"/>
    <mergeCell ref="A384:B384"/>
    <mergeCell ref="A385:B385"/>
    <mergeCell ref="A364:B364"/>
    <mergeCell ref="A365:B365"/>
    <mergeCell ref="A368:B368"/>
    <mergeCell ref="A369:B369"/>
    <mergeCell ref="A372:B372"/>
    <mergeCell ref="A373:B373"/>
    <mergeCell ref="A356:B356"/>
    <mergeCell ref="A357:B357"/>
    <mergeCell ref="A358:B358"/>
    <mergeCell ref="A359:B359"/>
    <mergeCell ref="A362:B362"/>
    <mergeCell ref="A363:B363"/>
    <mergeCell ref="A346:B346"/>
    <mergeCell ref="A347:B347"/>
    <mergeCell ref="A348:B348"/>
    <mergeCell ref="A351:B351"/>
    <mergeCell ref="A352:B352"/>
    <mergeCell ref="A355:B355"/>
    <mergeCell ref="A338:B338"/>
    <mergeCell ref="A339:B339"/>
    <mergeCell ref="A340:B340"/>
    <mergeCell ref="A341:B341"/>
    <mergeCell ref="A344:B344"/>
    <mergeCell ref="A345:B345"/>
    <mergeCell ref="A330:B330"/>
    <mergeCell ref="A331:B331"/>
    <mergeCell ref="A332:B332"/>
    <mergeCell ref="A333:B333"/>
    <mergeCell ref="A334:B334"/>
    <mergeCell ref="A337:B337"/>
    <mergeCell ref="A315:B315"/>
    <mergeCell ref="A316:B316"/>
    <mergeCell ref="A324:B324"/>
    <mergeCell ref="A325:B325"/>
    <mergeCell ref="A326:B326"/>
    <mergeCell ref="A327:B327"/>
    <mergeCell ref="A301:B301"/>
    <mergeCell ref="A302:B302"/>
    <mergeCell ref="A307:B307"/>
    <mergeCell ref="A312:B312"/>
    <mergeCell ref="A313:B313"/>
    <mergeCell ref="A314:B314"/>
    <mergeCell ref="A287:B287"/>
    <mergeCell ref="A290:B290"/>
    <mergeCell ref="A291:B291"/>
    <mergeCell ref="A294:B294"/>
    <mergeCell ref="A299:B299"/>
    <mergeCell ref="A300:B300"/>
    <mergeCell ref="A277:B277"/>
    <mergeCell ref="A278:B278"/>
    <mergeCell ref="A281:B281"/>
    <mergeCell ref="A284:B284"/>
    <mergeCell ref="A285:B285"/>
    <mergeCell ref="A286:B286"/>
    <mergeCell ref="A265:B265"/>
    <mergeCell ref="A266:B266"/>
    <mergeCell ref="A269:B269"/>
    <mergeCell ref="A272:B272"/>
    <mergeCell ref="A275:B275"/>
    <mergeCell ref="A276:B276"/>
    <mergeCell ref="A248:B248"/>
    <mergeCell ref="A251:B251"/>
    <mergeCell ref="A252:B252"/>
    <mergeCell ref="A253:B253"/>
    <mergeCell ref="A256:B256"/>
    <mergeCell ref="A264:B264"/>
    <mergeCell ref="A240:B240"/>
    <mergeCell ref="A241:B241"/>
    <mergeCell ref="A242:B242"/>
    <mergeCell ref="A243:B243"/>
    <mergeCell ref="A246:B246"/>
    <mergeCell ref="A247:B247"/>
    <mergeCell ref="A226:B226"/>
    <mergeCell ref="A227:B227"/>
    <mergeCell ref="A230:B230"/>
    <mergeCell ref="A233:B233"/>
    <mergeCell ref="A236:B236"/>
    <mergeCell ref="A237:B237"/>
    <mergeCell ref="A212:B212"/>
    <mergeCell ref="A215:B215"/>
    <mergeCell ref="A218:B218"/>
    <mergeCell ref="A221:B221"/>
    <mergeCell ref="A222:B222"/>
    <mergeCell ref="A225:B225"/>
    <mergeCell ref="A198:B198"/>
    <mergeCell ref="A201:B201"/>
    <mergeCell ref="A204:B204"/>
    <mergeCell ref="A207:B207"/>
    <mergeCell ref="A210:B210"/>
    <mergeCell ref="A211:B211"/>
    <mergeCell ref="A184:B184"/>
    <mergeCell ref="A185:B185"/>
    <mergeCell ref="A186:B186"/>
    <mergeCell ref="A189:B189"/>
    <mergeCell ref="A192:B192"/>
    <mergeCell ref="A195:B195"/>
    <mergeCell ref="A172:B172"/>
    <mergeCell ref="A175:B175"/>
    <mergeCell ref="A176:B176"/>
    <mergeCell ref="A177:B177"/>
    <mergeCell ref="A180:B180"/>
    <mergeCell ref="A183:B183"/>
    <mergeCell ref="A164:B164"/>
    <mergeCell ref="A165:B165"/>
    <mergeCell ref="A166:B166"/>
    <mergeCell ref="A167:B167"/>
    <mergeCell ref="A168:B168"/>
    <mergeCell ref="A169:B169"/>
    <mergeCell ref="A152:B152"/>
    <mergeCell ref="A157:B157"/>
    <mergeCell ref="A158:B158"/>
    <mergeCell ref="A159:B159"/>
    <mergeCell ref="A160:B160"/>
    <mergeCell ref="A161:B161"/>
    <mergeCell ref="A143:B143"/>
    <mergeCell ref="A146:B146"/>
    <mergeCell ref="A147:B147"/>
    <mergeCell ref="A148:B148"/>
    <mergeCell ref="A149:B149"/>
    <mergeCell ref="A151:B151"/>
    <mergeCell ref="A135:B135"/>
    <mergeCell ref="A136:B136"/>
    <mergeCell ref="A137:B137"/>
    <mergeCell ref="A138:B138"/>
    <mergeCell ref="A139:B139"/>
    <mergeCell ref="A142:B142"/>
    <mergeCell ref="A121:B121"/>
    <mergeCell ref="A122:B122"/>
    <mergeCell ref="A125:B125"/>
    <mergeCell ref="A128:B128"/>
    <mergeCell ref="A131:B131"/>
    <mergeCell ref="A132:B132"/>
    <mergeCell ref="A107:B107"/>
    <mergeCell ref="A112:B112"/>
    <mergeCell ref="A115:B115"/>
    <mergeCell ref="A116:B116"/>
    <mergeCell ref="A117:B117"/>
    <mergeCell ref="A120:B120"/>
    <mergeCell ref="A97:B97"/>
    <mergeCell ref="A98:B98"/>
    <mergeCell ref="A99:B99"/>
    <mergeCell ref="A102:B102"/>
    <mergeCell ref="A105:B105"/>
    <mergeCell ref="A106:B106"/>
    <mergeCell ref="A71:B71"/>
    <mergeCell ref="A72:B72"/>
    <mergeCell ref="A87:B87"/>
    <mergeCell ref="A88:B88"/>
    <mergeCell ref="A91:B91"/>
    <mergeCell ref="A92:B92"/>
    <mergeCell ref="A95:B95"/>
    <mergeCell ref="A96:B96"/>
    <mergeCell ref="A75:B75"/>
    <mergeCell ref="A78:B78"/>
    <mergeCell ref="A79:B79"/>
    <mergeCell ref="A80:B80"/>
    <mergeCell ref="A81:B81"/>
    <mergeCell ref="A86:B86"/>
    <mergeCell ref="A70:B70"/>
    <mergeCell ref="A51:B51"/>
    <mergeCell ref="A54:B54"/>
    <mergeCell ref="A57:B57"/>
    <mergeCell ref="A60:B60"/>
    <mergeCell ref="A58:B58"/>
    <mergeCell ref="A59:B59"/>
    <mergeCell ref="A65:B65"/>
    <mergeCell ref="A66:B66"/>
    <mergeCell ref="A67:B67"/>
    <mergeCell ref="F1:J1"/>
    <mergeCell ref="F2:L2"/>
    <mergeCell ref="A3:L3"/>
    <mergeCell ref="A37:B37"/>
    <mergeCell ref="A38:B38"/>
    <mergeCell ref="A41:B41"/>
    <mergeCell ref="A44:B44"/>
    <mergeCell ref="A45:B45"/>
    <mergeCell ref="A46:B46"/>
    <mergeCell ref="A23:B23"/>
    <mergeCell ref="A28:B28"/>
    <mergeCell ref="A31:B31"/>
    <mergeCell ref="A32:B32"/>
    <mergeCell ref="A33:B33"/>
    <mergeCell ref="A36:B36"/>
    <mergeCell ref="A8:B8"/>
    <mergeCell ref="A9:B9"/>
    <mergeCell ref="A10:B10"/>
    <mergeCell ref="A18:B18"/>
    <mergeCell ref="A21:B21"/>
    <mergeCell ref="A22:B22"/>
    <mergeCell ref="A5:B5"/>
    <mergeCell ref="A6:B6"/>
    <mergeCell ref="A7:B7"/>
  </mergeCells>
  <pageMargins left="0.62992125984251968" right="0.47244094488188981" top="0.15748031496062992" bottom="0.19685039370078741" header="0.31496062992125984" footer="0.31496062992125984"/>
  <pageSetup paperSize="9" scale="7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1"/>
  <sheetViews>
    <sheetView topLeftCell="A73" workbookViewId="0">
      <selection activeCell="A37" sqref="A37:XFD39"/>
    </sheetView>
  </sheetViews>
  <sheetFormatPr defaultRowHeight="12.75" x14ac:dyDescent="0.2"/>
  <cols>
    <col min="1" max="1" width="1.42578125" style="235" customWidth="1"/>
    <col min="2" max="2" width="83" style="236" customWidth="1"/>
    <col min="3" max="4" width="3.42578125" style="236" customWidth="1"/>
    <col min="5" max="5" width="4.42578125" style="236" customWidth="1"/>
    <col min="6" max="7" width="3.28515625" style="236" customWidth="1"/>
    <col min="8" max="8" width="10.140625" style="236" customWidth="1"/>
    <col min="9" max="9" width="4.140625" style="235" customWidth="1"/>
    <col min="10" max="10" width="14.42578125" style="235" hidden="1" customWidth="1"/>
    <col min="11" max="11" width="13.5703125" style="235" hidden="1" customWidth="1"/>
    <col min="12" max="12" width="14.5703125" style="235" hidden="1" customWidth="1"/>
    <col min="13" max="13" width="13.5703125" style="235" hidden="1" customWidth="1"/>
    <col min="14" max="14" width="14.5703125" style="235" hidden="1" customWidth="1"/>
    <col min="15" max="15" width="0" style="235" hidden="1" customWidth="1"/>
    <col min="16" max="16" width="15.28515625" style="235" customWidth="1"/>
    <col min="17" max="16384" width="9.140625" style="235"/>
  </cols>
  <sheetData>
    <row r="1" spans="1:16" s="69" customFormat="1" ht="10.5" customHeight="1" x14ac:dyDescent="0.25">
      <c r="A1" s="101" t="s">
        <v>603</v>
      </c>
      <c r="B1" s="105" t="s">
        <v>603</v>
      </c>
      <c r="C1" s="519" t="s">
        <v>787</v>
      </c>
      <c r="D1" s="519"/>
      <c r="E1" s="519"/>
      <c r="F1" s="519"/>
      <c r="G1" s="519"/>
      <c r="H1" s="519"/>
      <c r="I1" s="519"/>
      <c r="J1" s="519"/>
      <c r="K1" s="519"/>
      <c r="L1" s="519"/>
      <c r="M1" s="519"/>
      <c r="N1" s="519"/>
      <c r="O1" s="519"/>
      <c r="P1" s="519"/>
    </row>
    <row r="2" spans="1:16" s="69" customFormat="1" ht="45.75" customHeight="1" x14ac:dyDescent="0.25">
      <c r="A2" s="101"/>
      <c r="B2" s="105"/>
      <c r="C2" s="482" t="s">
        <v>306</v>
      </c>
      <c r="D2" s="482"/>
      <c r="E2" s="482"/>
      <c r="F2" s="482"/>
      <c r="G2" s="482"/>
      <c r="H2" s="482"/>
      <c r="I2" s="482"/>
      <c r="J2" s="482"/>
      <c r="K2" s="482"/>
      <c r="L2" s="482"/>
      <c r="M2" s="482"/>
      <c r="N2" s="482"/>
      <c r="O2" s="482"/>
      <c r="P2" s="482"/>
    </row>
    <row r="3" spans="1:16" s="69" customFormat="1" ht="33.75" customHeight="1" x14ac:dyDescent="0.25">
      <c r="A3" s="518" t="s">
        <v>849</v>
      </c>
      <c r="B3" s="518"/>
      <c r="C3" s="518"/>
      <c r="D3" s="518"/>
      <c r="E3" s="518"/>
      <c r="F3" s="518"/>
      <c r="G3" s="518"/>
      <c r="H3" s="518"/>
      <c r="I3" s="518"/>
      <c r="J3" s="518"/>
      <c r="K3" s="518"/>
      <c r="L3" s="518"/>
      <c r="M3" s="518"/>
      <c r="N3" s="518"/>
      <c r="O3" s="518"/>
      <c r="P3" s="518"/>
    </row>
    <row r="4" spans="1:16" s="69" customFormat="1" ht="9.75" customHeight="1" x14ac:dyDescent="0.25">
      <c r="B4" s="291"/>
      <c r="C4" s="291"/>
      <c r="D4" s="291"/>
      <c r="E4" s="291"/>
      <c r="F4" s="291"/>
      <c r="G4" s="291"/>
      <c r="H4" s="291"/>
      <c r="I4" s="291"/>
      <c r="J4" s="291"/>
      <c r="K4" s="291"/>
      <c r="M4" s="289" t="s">
        <v>604</v>
      </c>
    </row>
    <row r="5" spans="1:16" s="295" customFormat="1" ht="22.5" customHeight="1" x14ac:dyDescent="0.25">
      <c r="A5" s="524" t="s">
        <v>1</v>
      </c>
      <c r="B5" s="524"/>
      <c r="C5" s="292" t="s">
        <v>605</v>
      </c>
      <c r="D5" s="292" t="s">
        <v>606</v>
      </c>
      <c r="E5" s="292" t="s">
        <v>607</v>
      </c>
      <c r="F5" s="292" t="s">
        <v>2</v>
      </c>
      <c r="G5" s="292" t="s">
        <v>3</v>
      </c>
      <c r="H5" s="293" t="s">
        <v>4</v>
      </c>
      <c r="I5" s="294" t="s">
        <v>5</v>
      </c>
      <c r="J5" s="303" t="s">
        <v>6</v>
      </c>
      <c r="K5" s="286" t="s">
        <v>784</v>
      </c>
      <c r="L5" s="303" t="s">
        <v>683</v>
      </c>
      <c r="M5" s="286" t="s">
        <v>847</v>
      </c>
      <c r="N5" s="303" t="s">
        <v>683</v>
      </c>
      <c r="O5" s="286" t="s">
        <v>848</v>
      </c>
      <c r="P5" s="303" t="s">
        <v>791</v>
      </c>
    </row>
    <row r="6" spans="1:16" s="69" customFormat="1" x14ac:dyDescent="0.25">
      <c r="A6" s="525" t="s">
        <v>609</v>
      </c>
      <c r="B6" s="525"/>
      <c r="C6" s="107" t="s">
        <v>610</v>
      </c>
      <c r="D6" s="107" t="s">
        <v>611</v>
      </c>
      <c r="E6" s="107" t="s">
        <v>612</v>
      </c>
      <c r="F6" s="107" t="s">
        <v>613</v>
      </c>
      <c r="G6" s="107" t="s">
        <v>614</v>
      </c>
      <c r="H6" s="103" t="s">
        <v>615</v>
      </c>
      <c r="I6" s="118" t="s">
        <v>616</v>
      </c>
      <c r="J6" s="308" t="s">
        <v>617</v>
      </c>
      <c r="K6" s="72">
        <v>10</v>
      </c>
      <c r="L6" s="72">
        <v>11</v>
      </c>
      <c r="M6" s="72">
        <v>9</v>
      </c>
      <c r="N6" s="72">
        <v>11</v>
      </c>
      <c r="O6" s="72">
        <v>9</v>
      </c>
      <c r="P6" s="72">
        <v>11</v>
      </c>
    </row>
    <row r="7" spans="1:16" s="69" customFormat="1" ht="27" customHeight="1" x14ac:dyDescent="0.25">
      <c r="A7" s="526" t="s">
        <v>618</v>
      </c>
      <c r="B7" s="527"/>
      <c r="C7" s="262" t="s">
        <v>10</v>
      </c>
      <c r="D7" s="262"/>
      <c r="E7" s="263" t="s">
        <v>603</v>
      </c>
      <c r="F7" s="264" t="s">
        <v>603</v>
      </c>
      <c r="G7" s="263" t="s">
        <v>603</v>
      </c>
      <c r="H7" s="263" t="s">
        <v>603</v>
      </c>
      <c r="I7" s="265" t="s">
        <v>603</v>
      </c>
      <c r="J7" s="266">
        <f t="shared" ref="J7:P7" si="0">J8+J192+J199+J207</f>
        <v>29139540</v>
      </c>
      <c r="K7" s="266">
        <f t="shared" si="0"/>
        <v>9908141</v>
      </c>
      <c r="L7" s="266">
        <f t="shared" si="0"/>
        <v>39047681</v>
      </c>
      <c r="M7" s="266">
        <f t="shared" si="0"/>
        <v>-183536</v>
      </c>
      <c r="N7" s="266">
        <f t="shared" si="0"/>
        <v>38864145</v>
      </c>
      <c r="O7" s="266">
        <f t="shared" si="0"/>
        <v>0</v>
      </c>
      <c r="P7" s="266">
        <f t="shared" si="0"/>
        <v>38864145</v>
      </c>
    </row>
    <row r="8" spans="1:16" s="69" customFormat="1" ht="25.5" customHeight="1" x14ac:dyDescent="0.25">
      <c r="A8" s="530" t="s">
        <v>738</v>
      </c>
      <c r="B8" s="530"/>
      <c r="C8" s="271" t="s">
        <v>10</v>
      </c>
      <c r="D8" s="271" t="s">
        <v>10</v>
      </c>
      <c r="E8" s="272"/>
      <c r="F8" s="273"/>
      <c r="G8" s="272"/>
      <c r="H8" s="272"/>
      <c r="I8" s="274"/>
      <c r="J8" s="275">
        <f>J9</f>
        <v>29139540</v>
      </c>
      <c r="K8" s="275">
        <f t="shared" ref="K8:P8" si="1">K9</f>
        <v>9488141</v>
      </c>
      <c r="L8" s="275">
        <f t="shared" si="1"/>
        <v>38627681</v>
      </c>
      <c r="M8" s="275">
        <f t="shared" si="1"/>
        <v>-183536</v>
      </c>
      <c r="N8" s="275">
        <f t="shared" si="1"/>
        <v>38444145</v>
      </c>
      <c r="O8" s="275">
        <f t="shared" si="1"/>
        <v>0</v>
      </c>
      <c r="P8" s="275">
        <f t="shared" si="1"/>
        <v>38444145</v>
      </c>
    </row>
    <row r="9" spans="1:16" s="6" customFormat="1" x14ac:dyDescent="0.25">
      <c r="A9" s="528" t="s">
        <v>301</v>
      </c>
      <c r="B9" s="529"/>
      <c r="C9" s="267" t="s">
        <v>10</v>
      </c>
      <c r="D9" s="267" t="s">
        <v>10</v>
      </c>
      <c r="E9" s="268">
        <v>851</v>
      </c>
      <c r="F9" s="269"/>
      <c r="G9" s="269"/>
      <c r="H9" s="269"/>
      <c r="I9" s="269"/>
      <c r="J9" s="270">
        <f t="shared" ref="J9:P9" si="2">J10+J56+J70+J91+J113+J157+J186</f>
        <v>29139540</v>
      </c>
      <c r="K9" s="270">
        <f t="shared" si="2"/>
        <v>9488141</v>
      </c>
      <c r="L9" s="270">
        <f t="shared" si="2"/>
        <v>38627681</v>
      </c>
      <c r="M9" s="270">
        <f t="shared" si="2"/>
        <v>-183536</v>
      </c>
      <c r="N9" s="270">
        <f t="shared" si="2"/>
        <v>38444145</v>
      </c>
      <c r="O9" s="270">
        <f t="shared" si="2"/>
        <v>0</v>
      </c>
      <c r="P9" s="270">
        <f t="shared" si="2"/>
        <v>38444145</v>
      </c>
    </row>
    <row r="10" spans="1:16" s="13" customFormat="1" x14ac:dyDescent="0.25">
      <c r="A10" s="468" t="s">
        <v>9</v>
      </c>
      <c r="B10" s="468"/>
      <c r="C10" s="32" t="s">
        <v>10</v>
      </c>
      <c r="D10" s="32" t="s">
        <v>10</v>
      </c>
      <c r="E10" s="50">
        <v>851</v>
      </c>
      <c r="F10" s="11" t="s">
        <v>10</v>
      </c>
      <c r="G10" s="11"/>
      <c r="H10" s="11"/>
      <c r="I10" s="11"/>
      <c r="J10" s="12">
        <f>J11+J32</f>
        <v>12604700</v>
      </c>
      <c r="K10" s="12">
        <f t="shared" ref="K10:P10" si="3">K11+K32</f>
        <v>2044100</v>
      </c>
      <c r="L10" s="12">
        <f t="shared" si="3"/>
        <v>14648800</v>
      </c>
      <c r="M10" s="12">
        <f t="shared" si="3"/>
        <v>0</v>
      </c>
      <c r="N10" s="12">
        <f t="shared" si="3"/>
        <v>14648800</v>
      </c>
      <c r="O10" s="12">
        <f t="shared" si="3"/>
        <v>0</v>
      </c>
      <c r="P10" s="12">
        <f t="shared" si="3"/>
        <v>14648800</v>
      </c>
    </row>
    <row r="11" spans="1:16" s="13" customFormat="1" ht="39" customHeight="1" x14ac:dyDescent="0.25">
      <c r="A11" s="468" t="s">
        <v>38</v>
      </c>
      <c r="B11" s="468"/>
      <c r="C11" s="32" t="s">
        <v>10</v>
      </c>
      <c r="D11" s="32" t="s">
        <v>10</v>
      </c>
      <c r="E11" s="50">
        <v>851</v>
      </c>
      <c r="F11" s="11" t="s">
        <v>10</v>
      </c>
      <c r="G11" s="11" t="s">
        <v>39</v>
      </c>
      <c r="H11" s="11"/>
      <c r="I11" s="11"/>
      <c r="J11" s="12">
        <f>J12+J24</f>
        <v>10257700</v>
      </c>
      <c r="K11" s="12">
        <f t="shared" ref="K11:P11" si="4">K12+K24</f>
        <v>1494100</v>
      </c>
      <c r="L11" s="12">
        <f t="shared" si="4"/>
        <v>11751800</v>
      </c>
      <c r="M11" s="12">
        <f t="shared" si="4"/>
        <v>0</v>
      </c>
      <c r="N11" s="12">
        <f t="shared" si="4"/>
        <v>11751800</v>
      </c>
      <c r="O11" s="12">
        <f t="shared" si="4"/>
        <v>0</v>
      </c>
      <c r="P11" s="12">
        <f t="shared" si="4"/>
        <v>11751800</v>
      </c>
    </row>
    <row r="12" spans="1:16" s="1" customFormat="1" ht="26.25" customHeight="1" x14ac:dyDescent="0.25">
      <c r="A12" s="467" t="s">
        <v>13</v>
      </c>
      <c r="B12" s="467"/>
      <c r="C12" s="19" t="s">
        <v>10</v>
      </c>
      <c r="D12" s="19" t="s">
        <v>10</v>
      </c>
      <c r="E12" s="297">
        <v>851</v>
      </c>
      <c r="F12" s="14" t="s">
        <v>10</v>
      </c>
      <c r="G12" s="14" t="s">
        <v>39</v>
      </c>
      <c r="H12" s="14" t="s">
        <v>40</v>
      </c>
      <c r="I12" s="14"/>
      <c r="J12" s="15">
        <f>J13+J21</f>
        <v>10238700</v>
      </c>
      <c r="K12" s="15">
        <f t="shared" ref="K12:P12" si="5">K13+K21</f>
        <v>1494100</v>
      </c>
      <c r="L12" s="15">
        <f t="shared" si="5"/>
        <v>11732800</v>
      </c>
      <c r="M12" s="15">
        <f t="shared" si="5"/>
        <v>0</v>
      </c>
      <c r="N12" s="15">
        <f t="shared" si="5"/>
        <v>11732800</v>
      </c>
      <c r="O12" s="15">
        <f t="shared" si="5"/>
        <v>0</v>
      </c>
      <c r="P12" s="15">
        <f t="shared" si="5"/>
        <v>11732800</v>
      </c>
    </row>
    <row r="13" spans="1:16" s="1" customFormat="1" x14ac:dyDescent="0.25">
      <c r="A13" s="467" t="s">
        <v>15</v>
      </c>
      <c r="B13" s="467"/>
      <c r="C13" s="19" t="s">
        <v>10</v>
      </c>
      <c r="D13" s="19" t="s">
        <v>10</v>
      </c>
      <c r="E13" s="297">
        <v>851</v>
      </c>
      <c r="F13" s="14" t="s">
        <v>10</v>
      </c>
      <c r="G13" s="14" t="s">
        <v>39</v>
      </c>
      <c r="H13" s="14" t="s">
        <v>16</v>
      </c>
      <c r="I13" s="14"/>
      <c r="J13" s="15">
        <f>J14+J16+J18</f>
        <v>9520900</v>
      </c>
      <c r="K13" s="15">
        <f t="shared" ref="K13:P13" si="6">K14+K16+K18</f>
        <v>1266000</v>
      </c>
      <c r="L13" s="15">
        <f t="shared" si="6"/>
        <v>10786900</v>
      </c>
      <c r="M13" s="15">
        <f t="shared" si="6"/>
        <v>0</v>
      </c>
      <c r="N13" s="15">
        <f t="shared" si="6"/>
        <v>10786900</v>
      </c>
      <c r="O13" s="15">
        <f t="shared" si="6"/>
        <v>0</v>
      </c>
      <c r="P13" s="15">
        <f t="shared" si="6"/>
        <v>10786900</v>
      </c>
    </row>
    <row r="14" spans="1:16" s="1" customFormat="1" ht="25.5" x14ac:dyDescent="0.25">
      <c r="A14" s="301"/>
      <c r="B14" s="301" t="s">
        <v>17</v>
      </c>
      <c r="C14" s="19" t="s">
        <v>10</v>
      </c>
      <c r="D14" s="19" t="s">
        <v>10</v>
      </c>
      <c r="E14" s="297">
        <v>851</v>
      </c>
      <c r="F14" s="14" t="s">
        <v>18</v>
      </c>
      <c r="G14" s="14" t="s">
        <v>39</v>
      </c>
      <c r="H14" s="14" t="s">
        <v>16</v>
      </c>
      <c r="I14" s="14" t="s">
        <v>19</v>
      </c>
      <c r="J14" s="15">
        <f>J15</f>
        <v>6346500</v>
      </c>
      <c r="K14" s="15">
        <f t="shared" ref="K14:P14" si="7">K15</f>
        <v>924000</v>
      </c>
      <c r="L14" s="15">
        <f t="shared" si="7"/>
        <v>7270500</v>
      </c>
      <c r="M14" s="15">
        <f t="shared" si="7"/>
        <v>0</v>
      </c>
      <c r="N14" s="15">
        <f t="shared" si="7"/>
        <v>7270500</v>
      </c>
      <c r="O14" s="15">
        <f t="shared" si="7"/>
        <v>0</v>
      </c>
      <c r="P14" s="15">
        <f t="shared" si="7"/>
        <v>7270500</v>
      </c>
    </row>
    <row r="15" spans="1:16" s="1" customFormat="1" ht="15" customHeight="1" x14ac:dyDescent="0.25">
      <c r="A15" s="16"/>
      <c r="B15" s="304" t="s">
        <v>20</v>
      </c>
      <c r="C15" s="19" t="s">
        <v>10</v>
      </c>
      <c r="D15" s="19" t="s">
        <v>10</v>
      </c>
      <c r="E15" s="297">
        <v>851</v>
      </c>
      <c r="F15" s="14" t="s">
        <v>10</v>
      </c>
      <c r="G15" s="14" t="s">
        <v>39</v>
      </c>
      <c r="H15" s="14" t="s">
        <v>16</v>
      </c>
      <c r="I15" s="14" t="s">
        <v>21</v>
      </c>
      <c r="J15" s="15">
        <f>6346456+44</f>
        <v>6346500</v>
      </c>
      <c r="K15" s="15">
        <v>924000</v>
      </c>
      <c r="L15" s="15">
        <f t="shared" ref="L15:L77" si="8">J15+K15</f>
        <v>7270500</v>
      </c>
      <c r="M15" s="15"/>
      <c r="N15" s="15">
        <f t="shared" ref="N15" si="9">L15+M15</f>
        <v>7270500</v>
      </c>
      <c r="O15" s="15"/>
      <c r="P15" s="15">
        <f>N15+O15</f>
        <v>7270500</v>
      </c>
    </row>
    <row r="16" spans="1:16" s="1" customFormat="1" ht="15.75" customHeight="1" x14ac:dyDescent="0.25">
      <c r="A16" s="16"/>
      <c r="B16" s="304" t="s">
        <v>22</v>
      </c>
      <c r="C16" s="19" t="s">
        <v>10</v>
      </c>
      <c r="D16" s="19" t="s">
        <v>10</v>
      </c>
      <c r="E16" s="297">
        <v>851</v>
      </c>
      <c r="F16" s="14" t="s">
        <v>10</v>
      </c>
      <c r="G16" s="14" t="s">
        <v>39</v>
      </c>
      <c r="H16" s="14" t="s">
        <v>16</v>
      </c>
      <c r="I16" s="14" t="s">
        <v>23</v>
      </c>
      <c r="J16" s="15">
        <f>J17</f>
        <v>2929800</v>
      </c>
      <c r="K16" s="15">
        <f t="shared" ref="K16:P16" si="10">K17</f>
        <v>342000</v>
      </c>
      <c r="L16" s="15">
        <f t="shared" si="10"/>
        <v>3271800</v>
      </c>
      <c r="M16" s="15">
        <f t="shared" si="10"/>
        <v>0</v>
      </c>
      <c r="N16" s="15">
        <f t="shared" si="10"/>
        <v>3271800</v>
      </c>
      <c r="O16" s="15">
        <f t="shared" si="10"/>
        <v>0</v>
      </c>
      <c r="P16" s="15">
        <f t="shared" si="10"/>
        <v>3271800</v>
      </c>
    </row>
    <row r="17" spans="1:16" s="1" customFormat="1" ht="15.75" customHeight="1" x14ac:dyDescent="0.25">
      <c r="A17" s="16"/>
      <c r="B17" s="301" t="s">
        <v>24</v>
      </c>
      <c r="C17" s="19" t="s">
        <v>10</v>
      </c>
      <c r="D17" s="19" t="s">
        <v>10</v>
      </c>
      <c r="E17" s="297">
        <v>851</v>
      </c>
      <c r="F17" s="14" t="s">
        <v>10</v>
      </c>
      <c r="G17" s="14" t="s">
        <v>39</v>
      </c>
      <c r="H17" s="14" t="s">
        <v>16</v>
      </c>
      <c r="I17" s="14" t="s">
        <v>25</v>
      </c>
      <c r="J17" s="15">
        <f>2929767+33</f>
        <v>2929800</v>
      </c>
      <c r="K17" s="15">
        <v>342000</v>
      </c>
      <c r="L17" s="15">
        <f t="shared" si="8"/>
        <v>3271800</v>
      </c>
      <c r="M17" s="15"/>
      <c r="N17" s="15">
        <f t="shared" ref="N17" si="11">L17+M17</f>
        <v>3271800</v>
      </c>
      <c r="O17" s="15"/>
      <c r="P17" s="15">
        <f>N17+O17</f>
        <v>3271800</v>
      </c>
    </row>
    <row r="18" spans="1:16" s="1" customFormat="1" x14ac:dyDescent="0.25">
      <c r="A18" s="16"/>
      <c r="B18" s="301" t="s">
        <v>26</v>
      </c>
      <c r="C18" s="19" t="s">
        <v>10</v>
      </c>
      <c r="D18" s="19" t="s">
        <v>10</v>
      </c>
      <c r="E18" s="297">
        <v>851</v>
      </c>
      <c r="F18" s="14" t="s">
        <v>10</v>
      </c>
      <c r="G18" s="14" t="s">
        <v>39</v>
      </c>
      <c r="H18" s="14" t="s">
        <v>16</v>
      </c>
      <c r="I18" s="14" t="s">
        <v>27</v>
      </c>
      <c r="J18" s="15">
        <f>J19+J20</f>
        <v>244600</v>
      </c>
      <c r="K18" s="15">
        <f t="shared" ref="K18:P18" si="12">K19+K20</f>
        <v>0</v>
      </c>
      <c r="L18" s="15">
        <f t="shared" si="12"/>
        <v>244600</v>
      </c>
      <c r="M18" s="15">
        <f t="shared" si="12"/>
        <v>0</v>
      </c>
      <c r="N18" s="15">
        <f t="shared" si="12"/>
        <v>244600</v>
      </c>
      <c r="O18" s="15">
        <f t="shared" si="12"/>
        <v>0</v>
      </c>
      <c r="P18" s="15">
        <f t="shared" si="12"/>
        <v>244600</v>
      </c>
    </row>
    <row r="19" spans="1:16" s="1" customFormat="1" x14ac:dyDescent="0.25">
      <c r="A19" s="16"/>
      <c r="B19" s="301" t="s">
        <v>28</v>
      </c>
      <c r="C19" s="19" t="s">
        <v>10</v>
      </c>
      <c r="D19" s="19" t="s">
        <v>10</v>
      </c>
      <c r="E19" s="297">
        <v>851</v>
      </c>
      <c r="F19" s="14" t="s">
        <v>10</v>
      </c>
      <c r="G19" s="14" t="s">
        <v>39</v>
      </c>
      <c r="H19" s="14" t="s">
        <v>16</v>
      </c>
      <c r="I19" s="14" t="s">
        <v>29</v>
      </c>
      <c r="J19" s="15">
        <v>150000</v>
      </c>
      <c r="K19" s="15"/>
      <c r="L19" s="15">
        <f t="shared" si="8"/>
        <v>150000</v>
      </c>
      <c r="M19" s="15"/>
      <c r="N19" s="15">
        <f t="shared" ref="N19:N20" si="13">L19+M19</f>
        <v>150000</v>
      </c>
      <c r="O19" s="15"/>
      <c r="P19" s="15">
        <f>N19+O19</f>
        <v>150000</v>
      </c>
    </row>
    <row r="20" spans="1:16" s="1" customFormat="1" x14ac:dyDescent="0.25">
      <c r="A20" s="16"/>
      <c r="B20" s="301" t="s">
        <v>30</v>
      </c>
      <c r="C20" s="19" t="s">
        <v>10</v>
      </c>
      <c r="D20" s="19" t="s">
        <v>10</v>
      </c>
      <c r="E20" s="297">
        <v>851</v>
      </c>
      <c r="F20" s="14" t="s">
        <v>10</v>
      </c>
      <c r="G20" s="14" t="s">
        <v>39</v>
      </c>
      <c r="H20" s="14" t="s">
        <v>16</v>
      </c>
      <c r="I20" s="14" t="s">
        <v>31</v>
      </c>
      <c r="J20" s="15">
        <v>94600</v>
      </c>
      <c r="K20" s="15"/>
      <c r="L20" s="15">
        <f t="shared" si="8"/>
        <v>94600</v>
      </c>
      <c r="M20" s="15"/>
      <c r="N20" s="15">
        <f t="shared" si="13"/>
        <v>94600</v>
      </c>
      <c r="O20" s="15"/>
      <c r="P20" s="15">
        <f>N20+O20</f>
        <v>94600</v>
      </c>
    </row>
    <row r="21" spans="1:16" s="1" customFormat="1" ht="12.75" customHeight="1" x14ac:dyDescent="0.25">
      <c r="A21" s="467" t="s">
        <v>41</v>
      </c>
      <c r="B21" s="467"/>
      <c r="C21" s="19" t="s">
        <v>10</v>
      </c>
      <c r="D21" s="19" t="s">
        <v>10</v>
      </c>
      <c r="E21" s="297">
        <v>851</v>
      </c>
      <c r="F21" s="14" t="s">
        <v>10</v>
      </c>
      <c r="G21" s="14" t="s">
        <v>39</v>
      </c>
      <c r="H21" s="14" t="s">
        <v>42</v>
      </c>
      <c r="I21" s="14"/>
      <c r="J21" s="15">
        <f t="shared" ref="J21:P22" si="14">J22</f>
        <v>717800</v>
      </c>
      <c r="K21" s="15">
        <f t="shared" si="14"/>
        <v>228100</v>
      </c>
      <c r="L21" s="15">
        <f t="shared" si="14"/>
        <v>945900</v>
      </c>
      <c r="M21" s="15">
        <f t="shared" si="14"/>
        <v>0</v>
      </c>
      <c r="N21" s="15">
        <f t="shared" si="14"/>
        <v>945900</v>
      </c>
      <c r="O21" s="15">
        <f t="shared" si="14"/>
        <v>0</v>
      </c>
      <c r="P21" s="15">
        <f t="shared" si="14"/>
        <v>945900</v>
      </c>
    </row>
    <row r="22" spans="1:16" s="1" customFormat="1" ht="25.5" x14ac:dyDescent="0.25">
      <c r="A22" s="301"/>
      <c r="B22" s="301" t="s">
        <v>17</v>
      </c>
      <c r="C22" s="19" t="s">
        <v>10</v>
      </c>
      <c r="D22" s="19" t="s">
        <v>10</v>
      </c>
      <c r="E22" s="297">
        <v>851</v>
      </c>
      <c r="F22" s="14" t="s">
        <v>18</v>
      </c>
      <c r="G22" s="14" t="s">
        <v>39</v>
      </c>
      <c r="H22" s="14" t="s">
        <v>42</v>
      </c>
      <c r="I22" s="14" t="s">
        <v>19</v>
      </c>
      <c r="J22" s="15">
        <f t="shared" si="14"/>
        <v>717800</v>
      </c>
      <c r="K22" s="15">
        <f t="shared" si="14"/>
        <v>228100</v>
      </c>
      <c r="L22" s="15">
        <f t="shared" si="14"/>
        <v>945900</v>
      </c>
      <c r="M22" s="15">
        <f t="shared" si="14"/>
        <v>0</v>
      </c>
      <c r="N22" s="15">
        <f t="shared" si="14"/>
        <v>945900</v>
      </c>
      <c r="O22" s="15">
        <f t="shared" si="14"/>
        <v>0</v>
      </c>
      <c r="P22" s="15">
        <f t="shared" si="14"/>
        <v>945900</v>
      </c>
    </row>
    <row r="23" spans="1:16" s="1" customFormat="1" x14ac:dyDescent="0.25">
      <c r="A23" s="16"/>
      <c r="B23" s="304" t="s">
        <v>20</v>
      </c>
      <c r="C23" s="19" t="s">
        <v>10</v>
      </c>
      <c r="D23" s="19" t="s">
        <v>10</v>
      </c>
      <c r="E23" s="297">
        <v>851</v>
      </c>
      <c r="F23" s="14" t="s">
        <v>10</v>
      </c>
      <c r="G23" s="14" t="s">
        <v>39</v>
      </c>
      <c r="H23" s="14" t="s">
        <v>42</v>
      </c>
      <c r="I23" s="14" t="s">
        <v>21</v>
      </c>
      <c r="J23" s="15">
        <f>717741+59</f>
        <v>717800</v>
      </c>
      <c r="K23" s="15">
        <v>228100</v>
      </c>
      <c r="L23" s="15">
        <f t="shared" si="8"/>
        <v>945900</v>
      </c>
      <c r="M23" s="15"/>
      <c r="N23" s="15">
        <f t="shared" ref="N23" si="15">L23+M23</f>
        <v>945900</v>
      </c>
      <c r="O23" s="15"/>
      <c r="P23" s="15">
        <f>N23+O23</f>
        <v>945900</v>
      </c>
    </row>
    <row r="24" spans="1:16" s="1" customFormat="1" ht="12.75" customHeight="1" x14ac:dyDescent="0.25">
      <c r="A24" s="467" t="s">
        <v>32</v>
      </c>
      <c r="B24" s="467"/>
      <c r="C24" s="19" t="s">
        <v>10</v>
      </c>
      <c r="D24" s="19" t="s">
        <v>10</v>
      </c>
      <c r="E24" s="297">
        <v>851</v>
      </c>
      <c r="F24" s="14" t="s">
        <v>10</v>
      </c>
      <c r="G24" s="14" t="s">
        <v>39</v>
      </c>
      <c r="H24" s="14" t="s">
        <v>33</v>
      </c>
      <c r="I24" s="14"/>
      <c r="J24" s="15">
        <f>J25</f>
        <v>19000</v>
      </c>
      <c r="K24" s="15">
        <f t="shared" ref="K24:P24" si="16">K25</f>
        <v>0</v>
      </c>
      <c r="L24" s="15">
        <f t="shared" si="16"/>
        <v>19000</v>
      </c>
      <c r="M24" s="15">
        <f t="shared" si="16"/>
        <v>0</v>
      </c>
      <c r="N24" s="15">
        <f t="shared" si="16"/>
        <v>19000</v>
      </c>
      <c r="O24" s="15">
        <f t="shared" si="16"/>
        <v>0</v>
      </c>
      <c r="P24" s="15">
        <f t="shared" si="16"/>
        <v>19000</v>
      </c>
    </row>
    <row r="25" spans="1:16" s="1" customFormat="1" ht="12.75" customHeight="1" x14ac:dyDescent="0.25">
      <c r="A25" s="443" t="s">
        <v>34</v>
      </c>
      <c r="B25" s="444"/>
      <c r="C25" s="19" t="s">
        <v>10</v>
      </c>
      <c r="D25" s="19" t="s">
        <v>10</v>
      </c>
      <c r="E25" s="297">
        <v>851</v>
      </c>
      <c r="F25" s="14" t="s">
        <v>10</v>
      </c>
      <c r="G25" s="14" t="s">
        <v>39</v>
      </c>
      <c r="H25" s="14" t="s">
        <v>35</v>
      </c>
      <c r="I25" s="14"/>
      <c r="J25" s="15">
        <f>J26+J29</f>
        <v>19000</v>
      </c>
      <c r="K25" s="15">
        <f t="shared" ref="K25:P25" si="17">K26+K29</f>
        <v>0</v>
      </c>
      <c r="L25" s="15">
        <f t="shared" si="17"/>
        <v>19000</v>
      </c>
      <c r="M25" s="15">
        <f t="shared" si="17"/>
        <v>0</v>
      </c>
      <c r="N25" s="15">
        <f t="shared" si="17"/>
        <v>19000</v>
      </c>
      <c r="O25" s="15">
        <f t="shared" si="17"/>
        <v>0</v>
      </c>
      <c r="P25" s="15">
        <f t="shared" si="17"/>
        <v>19000</v>
      </c>
    </row>
    <row r="26" spans="1:16" s="1" customFormat="1" ht="12.75" customHeight="1" x14ac:dyDescent="0.25">
      <c r="A26" s="467" t="s">
        <v>43</v>
      </c>
      <c r="B26" s="467"/>
      <c r="C26" s="19" t="s">
        <v>10</v>
      </c>
      <c r="D26" s="19" t="s">
        <v>10</v>
      </c>
      <c r="E26" s="297">
        <v>851</v>
      </c>
      <c r="F26" s="14" t="s">
        <v>10</v>
      </c>
      <c r="G26" s="14" t="s">
        <v>39</v>
      </c>
      <c r="H26" s="14" t="s">
        <v>676</v>
      </c>
      <c r="I26" s="14"/>
      <c r="J26" s="15">
        <f>J27</f>
        <v>15500</v>
      </c>
      <c r="K26" s="15">
        <f t="shared" ref="K26:P27" si="18">K27</f>
        <v>0</v>
      </c>
      <c r="L26" s="15">
        <f t="shared" si="18"/>
        <v>15500</v>
      </c>
      <c r="M26" s="15">
        <f t="shared" si="18"/>
        <v>0</v>
      </c>
      <c r="N26" s="15">
        <f t="shared" si="18"/>
        <v>15500</v>
      </c>
      <c r="O26" s="15">
        <f t="shared" si="18"/>
        <v>0</v>
      </c>
      <c r="P26" s="15">
        <f t="shared" si="18"/>
        <v>15500</v>
      </c>
    </row>
    <row r="27" spans="1:16" s="1" customFormat="1" x14ac:dyDescent="0.25">
      <c r="A27" s="16"/>
      <c r="B27" s="304" t="s">
        <v>22</v>
      </c>
      <c r="C27" s="19" t="s">
        <v>10</v>
      </c>
      <c r="D27" s="19" t="s">
        <v>10</v>
      </c>
      <c r="E27" s="297">
        <v>851</v>
      </c>
      <c r="F27" s="14" t="s">
        <v>10</v>
      </c>
      <c r="G27" s="14" t="s">
        <v>39</v>
      </c>
      <c r="H27" s="14" t="s">
        <v>676</v>
      </c>
      <c r="I27" s="14" t="s">
        <v>23</v>
      </c>
      <c r="J27" s="15">
        <f>J28</f>
        <v>15500</v>
      </c>
      <c r="K27" s="15">
        <f t="shared" si="18"/>
        <v>0</v>
      </c>
      <c r="L27" s="15">
        <f t="shared" si="18"/>
        <v>15500</v>
      </c>
      <c r="M27" s="15">
        <f t="shared" si="18"/>
        <v>0</v>
      </c>
      <c r="N27" s="15">
        <f t="shared" si="18"/>
        <v>15500</v>
      </c>
      <c r="O27" s="15">
        <f t="shared" si="18"/>
        <v>0</v>
      </c>
      <c r="P27" s="15">
        <f t="shared" si="18"/>
        <v>15500</v>
      </c>
    </row>
    <row r="28" spans="1:16" s="1" customFormat="1" x14ac:dyDescent="0.25">
      <c r="A28" s="16"/>
      <c r="B28" s="301" t="s">
        <v>24</v>
      </c>
      <c r="C28" s="19" t="s">
        <v>10</v>
      </c>
      <c r="D28" s="19" t="s">
        <v>10</v>
      </c>
      <c r="E28" s="297">
        <v>851</v>
      </c>
      <c r="F28" s="14" t="s">
        <v>10</v>
      </c>
      <c r="G28" s="14" t="s">
        <v>39</v>
      </c>
      <c r="H28" s="14" t="s">
        <v>676</v>
      </c>
      <c r="I28" s="14" t="s">
        <v>25</v>
      </c>
      <c r="J28" s="15">
        <v>15500</v>
      </c>
      <c r="K28" s="15"/>
      <c r="L28" s="15">
        <f t="shared" si="8"/>
        <v>15500</v>
      </c>
      <c r="M28" s="15"/>
      <c r="N28" s="15">
        <f t="shared" ref="N28" si="19">L28+M28</f>
        <v>15500</v>
      </c>
      <c r="O28" s="15"/>
      <c r="P28" s="15">
        <f>N28+O28</f>
        <v>15500</v>
      </c>
    </row>
    <row r="29" spans="1:16" s="1" customFormat="1" ht="12.75" customHeight="1" x14ac:dyDescent="0.25">
      <c r="A29" s="467" t="s">
        <v>44</v>
      </c>
      <c r="B29" s="467"/>
      <c r="C29" s="19" t="s">
        <v>10</v>
      </c>
      <c r="D29" s="19" t="s">
        <v>10</v>
      </c>
      <c r="E29" s="297">
        <v>851</v>
      </c>
      <c r="F29" s="14" t="s">
        <v>10</v>
      </c>
      <c r="G29" s="14" t="s">
        <v>39</v>
      </c>
      <c r="H29" s="14" t="s">
        <v>45</v>
      </c>
      <c r="I29" s="14"/>
      <c r="J29" s="15">
        <f t="shared" ref="J29:P30" si="20">J30</f>
        <v>3500</v>
      </c>
      <c r="K29" s="15">
        <f t="shared" si="20"/>
        <v>0</v>
      </c>
      <c r="L29" s="15">
        <f t="shared" si="20"/>
        <v>3500</v>
      </c>
      <c r="M29" s="15">
        <f t="shared" si="20"/>
        <v>0</v>
      </c>
      <c r="N29" s="15">
        <f t="shared" si="20"/>
        <v>3500</v>
      </c>
      <c r="O29" s="15">
        <f t="shared" si="20"/>
        <v>0</v>
      </c>
      <c r="P29" s="15">
        <f t="shared" si="20"/>
        <v>3500</v>
      </c>
    </row>
    <row r="30" spans="1:16" s="1" customFormat="1" x14ac:dyDescent="0.25">
      <c r="A30" s="16"/>
      <c r="B30" s="304" t="s">
        <v>22</v>
      </c>
      <c r="C30" s="19" t="s">
        <v>10</v>
      </c>
      <c r="D30" s="19" t="s">
        <v>10</v>
      </c>
      <c r="E30" s="297">
        <v>851</v>
      </c>
      <c r="F30" s="14" t="s">
        <v>10</v>
      </c>
      <c r="G30" s="14" t="s">
        <v>39</v>
      </c>
      <c r="H30" s="14" t="s">
        <v>45</v>
      </c>
      <c r="I30" s="14" t="s">
        <v>23</v>
      </c>
      <c r="J30" s="15">
        <f t="shared" si="20"/>
        <v>3500</v>
      </c>
      <c r="K30" s="15">
        <f t="shared" si="20"/>
        <v>0</v>
      </c>
      <c r="L30" s="15">
        <f t="shared" si="20"/>
        <v>3500</v>
      </c>
      <c r="M30" s="15">
        <f t="shared" si="20"/>
        <v>0</v>
      </c>
      <c r="N30" s="15">
        <f t="shared" si="20"/>
        <v>3500</v>
      </c>
      <c r="O30" s="15">
        <f t="shared" si="20"/>
        <v>0</v>
      </c>
      <c r="P30" s="15">
        <f t="shared" si="20"/>
        <v>3500</v>
      </c>
    </row>
    <row r="31" spans="1:16" s="1" customFormat="1" x14ac:dyDescent="0.25">
      <c r="A31" s="16"/>
      <c r="B31" s="301" t="s">
        <v>24</v>
      </c>
      <c r="C31" s="19" t="s">
        <v>10</v>
      </c>
      <c r="D31" s="19" t="s">
        <v>10</v>
      </c>
      <c r="E31" s="297">
        <v>851</v>
      </c>
      <c r="F31" s="14" t="s">
        <v>10</v>
      </c>
      <c r="G31" s="14" t="s">
        <v>39</v>
      </c>
      <c r="H31" s="14" t="s">
        <v>45</v>
      </c>
      <c r="I31" s="14" t="s">
        <v>25</v>
      </c>
      <c r="J31" s="15">
        <v>3500</v>
      </c>
      <c r="K31" s="15"/>
      <c r="L31" s="15">
        <f t="shared" si="8"/>
        <v>3500</v>
      </c>
      <c r="M31" s="15"/>
      <c r="N31" s="15">
        <f t="shared" ref="N31" si="21">L31+M31</f>
        <v>3500</v>
      </c>
      <c r="O31" s="15"/>
      <c r="P31" s="15">
        <f>N31+O31</f>
        <v>3500</v>
      </c>
    </row>
    <row r="32" spans="1:16" s="13" customFormat="1" ht="12.75" customHeight="1" x14ac:dyDescent="0.25">
      <c r="A32" s="468" t="s">
        <v>57</v>
      </c>
      <c r="B32" s="468"/>
      <c r="C32" s="32" t="s">
        <v>10</v>
      </c>
      <c r="D32" s="19" t="s">
        <v>10</v>
      </c>
      <c r="E32" s="50">
        <v>851</v>
      </c>
      <c r="F32" s="11" t="s">
        <v>10</v>
      </c>
      <c r="G32" s="11" t="s">
        <v>58</v>
      </c>
      <c r="H32" s="11"/>
      <c r="I32" s="11"/>
      <c r="J32" s="12">
        <f>J33+J43+J50+J53</f>
        <v>2347000</v>
      </c>
      <c r="K32" s="12">
        <f t="shared" ref="K32:P32" si="22">K33+K43+K50+K53</f>
        <v>550000</v>
      </c>
      <c r="L32" s="12">
        <f t="shared" si="22"/>
        <v>2897000</v>
      </c>
      <c r="M32" s="12">
        <f t="shared" si="22"/>
        <v>0</v>
      </c>
      <c r="N32" s="12">
        <f t="shared" si="22"/>
        <v>2897000</v>
      </c>
      <c r="O32" s="12">
        <f t="shared" si="22"/>
        <v>0</v>
      </c>
      <c r="P32" s="12">
        <f t="shared" si="22"/>
        <v>2897000</v>
      </c>
    </row>
    <row r="33" spans="1:16" s="1" customFormat="1" ht="25.5" customHeight="1" x14ac:dyDescent="0.25">
      <c r="A33" s="467" t="s">
        <v>59</v>
      </c>
      <c r="B33" s="467"/>
      <c r="C33" s="19" t="s">
        <v>10</v>
      </c>
      <c r="D33" s="19" t="s">
        <v>10</v>
      </c>
      <c r="E33" s="297">
        <v>851</v>
      </c>
      <c r="F33" s="14" t="s">
        <v>10</v>
      </c>
      <c r="G33" s="14" t="s">
        <v>58</v>
      </c>
      <c r="H33" s="14" t="s">
        <v>60</v>
      </c>
      <c r="I33" s="14"/>
      <c r="J33" s="15">
        <f>J34+J40</f>
        <v>325000</v>
      </c>
      <c r="K33" s="15">
        <f t="shared" ref="K33:P33" si="23">K34+K40</f>
        <v>0</v>
      </c>
      <c r="L33" s="15">
        <f t="shared" si="23"/>
        <v>325000</v>
      </c>
      <c r="M33" s="15">
        <f t="shared" si="23"/>
        <v>0</v>
      </c>
      <c r="N33" s="15">
        <f t="shared" si="23"/>
        <v>325000</v>
      </c>
      <c r="O33" s="15">
        <f t="shared" si="23"/>
        <v>0</v>
      </c>
      <c r="P33" s="15">
        <f t="shared" si="23"/>
        <v>325000</v>
      </c>
    </row>
    <row r="34" spans="1:16" s="1" customFormat="1" ht="12.75" customHeight="1" x14ac:dyDescent="0.25">
      <c r="A34" s="443" t="s">
        <v>61</v>
      </c>
      <c r="B34" s="444"/>
      <c r="C34" s="19" t="s">
        <v>10</v>
      </c>
      <c r="D34" s="19" t="s">
        <v>10</v>
      </c>
      <c r="E34" s="297">
        <v>851</v>
      </c>
      <c r="F34" s="14" t="s">
        <v>10</v>
      </c>
      <c r="G34" s="14" t="s">
        <v>58</v>
      </c>
      <c r="H34" s="14" t="s">
        <v>62</v>
      </c>
      <c r="I34" s="14"/>
      <c r="J34" s="15">
        <f>J35</f>
        <v>75000</v>
      </c>
      <c r="K34" s="15">
        <f t="shared" ref="K34:P34" si="24">K35</f>
        <v>0</v>
      </c>
      <c r="L34" s="15">
        <f t="shared" si="24"/>
        <v>75000</v>
      </c>
      <c r="M34" s="15">
        <f t="shared" si="24"/>
        <v>0</v>
      </c>
      <c r="N34" s="15">
        <f t="shared" si="24"/>
        <v>75000</v>
      </c>
      <c r="O34" s="15">
        <f t="shared" si="24"/>
        <v>0</v>
      </c>
      <c r="P34" s="15">
        <f t="shared" si="24"/>
        <v>75000</v>
      </c>
    </row>
    <row r="35" spans="1:16" s="1" customFormat="1" ht="15.75" customHeight="1" x14ac:dyDescent="0.25">
      <c r="A35" s="16"/>
      <c r="B35" s="304" t="s">
        <v>22</v>
      </c>
      <c r="C35" s="19" t="s">
        <v>10</v>
      </c>
      <c r="D35" s="19" t="s">
        <v>10</v>
      </c>
      <c r="E35" s="297">
        <v>851</v>
      </c>
      <c r="F35" s="14" t="s">
        <v>10</v>
      </c>
      <c r="G35" s="14" t="s">
        <v>58</v>
      </c>
      <c r="H35" s="14" t="s">
        <v>62</v>
      </c>
      <c r="I35" s="14" t="s">
        <v>23</v>
      </c>
      <c r="J35" s="15">
        <f t="shared" ref="J35:P35" si="25">J36</f>
        <v>75000</v>
      </c>
      <c r="K35" s="15">
        <f t="shared" si="25"/>
        <v>0</v>
      </c>
      <c r="L35" s="15">
        <f t="shared" si="25"/>
        <v>75000</v>
      </c>
      <c r="M35" s="15">
        <f t="shared" si="25"/>
        <v>0</v>
      </c>
      <c r="N35" s="15">
        <f t="shared" si="25"/>
        <v>75000</v>
      </c>
      <c r="O35" s="15">
        <f t="shared" si="25"/>
        <v>0</v>
      </c>
      <c r="P35" s="15">
        <f t="shared" si="25"/>
        <v>75000</v>
      </c>
    </row>
    <row r="36" spans="1:16" s="1" customFormat="1" ht="13.5" customHeight="1" x14ac:dyDescent="0.25">
      <c r="A36" s="16"/>
      <c r="B36" s="301" t="s">
        <v>24</v>
      </c>
      <c r="C36" s="19" t="s">
        <v>10</v>
      </c>
      <c r="D36" s="19" t="s">
        <v>10</v>
      </c>
      <c r="E36" s="297">
        <v>851</v>
      </c>
      <c r="F36" s="14" t="s">
        <v>10</v>
      </c>
      <c r="G36" s="14" t="s">
        <v>58</v>
      </c>
      <c r="H36" s="14" t="s">
        <v>62</v>
      </c>
      <c r="I36" s="14" t="s">
        <v>25</v>
      </c>
      <c r="J36" s="15">
        <v>75000</v>
      </c>
      <c r="K36" s="15"/>
      <c r="L36" s="15">
        <f t="shared" ref="L36" si="26">J36+K36</f>
        <v>75000</v>
      </c>
      <c r="M36" s="15"/>
      <c r="N36" s="15">
        <f t="shared" ref="N36" si="27">L36+M36</f>
        <v>75000</v>
      </c>
      <c r="O36" s="15"/>
      <c r="P36" s="15">
        <f>N36+O36</f>
        <v>75000</v>
      </c>
    </row>
    <row r="37" spans="1:16" s="1" customFormat="1" ht="12.75" hidden="1" customHeight="1" x14ac:dyDescent="0.25">
      <c r="A37" s="16"/>
      <c r="B37" s="301" t="s">
        <v>134</v>
      </c>
      <c r="C37" s="19" t="s">
        <v>10</v>
      </c>
      <c r="D37" s="19" t="s">
        <v>10</v>
      </c>
      <c r="E37" s="297">
        <v>851</v>
      </c>
      <c r="F37" s="14" t="s">
        <v>10</v>
      </c>
      <c r="G37" s="14" t="s">
        <v>58</v>
      </c>
      <c r="H37" s="14" t="s">
        <v>62</v>
      </c>
      <c r="I37" s="14" t="s">
        <v>135</v>
      </c>
      <c r="J37" s="15"/>
      <c r="K37" s="15"/>
      <c r="L37" s="15"/>
      <c r="M37" s="15"/>
      <c r="N37" s="15"/>
      <c r="O37" s="15"/>
      <c r="P37" s="15"/>
    </row>
    <row r="38" spans="1:16" s="1" customFormat="1" ht="26.25" hidden="1" customHeight="1" x14ac:dyDescent="0.25">
      <c r="A38" s="16"/>
      <c r="B38" s="301" t="s">
        <v>792</v>
      </c>
      <c r="C38" s="19" t="s">
        <v>10</v>
      </c>
      <c r="D38" s="19" t="s">
        <v>10</v>
      </c>
      <c r="E38" s="297">
        <v>851</v>
      </c>
      <c r="F38" s="14" t="s">
        <v>10</v>
      </c>
      <c r="G38" s="14" t="s">
        <v>58</v>
      </c>
      <c r="H38" s="14" t="s">
        <v>62</v>
      </c>
      <c r="I38" s="14" t="s">
        <v>706</v>
      </c>
      <c r="J38" s="15"/>
      <c r="K38" s="15"/>
      <c r="L38" s="15"/>
      <c r="M38" s="15"/>
      <c r="N38" s="15"/>
      <c r="O38" s="15"/>
      <c r="P38" s="15"/>
    </row>
    <row r="39" spans="1:16" s="1" customFormat="1" ht="25.5" hidden="1" customHeight="1" x14ac:dyDescent="0.25">
      <c r="A39" s="16"/>
      <c r="B39" s="301" t="s">
        <v>602</v>
      </c>
      <c r="C39" s="19" t="s">
        <v>10</v>
      </c>
      <c r="D39" s="19" t="s">
        <v>10</v>
      </c>
      <c r="E39" s="297">
        <v>851</v>
      </c>
      <c r="F39" s="14" t="s">
        <v>10</v>
      </c>
      <c r="G39" s="14" t="s">
        <v>58</v>
      </c>
      <c r="H39" s="14" t="s">
        <v>62</v>
      </c>
      <c r="I39" s="14" t="s">
        <v>601</v>
      </c>
      <c r="J39" s="15"/>
      <c r="K39" s="15"/>
      <c r="L39" s="15"/>
      <c r="M39" s="15"/>
      <c r="N39" s="15"/>
      <c r="O39" s="15"/>
      <c r="P39" s="15"/>
    </row>
    <row r="40" spans="1:16" s="1" customFormat="1" ht="12.75" customHeight="1" x14ac:dyDescent="0.25">
      <c r="A40" s="467" t="s">
        <v>300</v>
      </c>
      <c r="B40" s="467"/>
      <c r="C40" s="19" t="s">
        <v>10</v>
      </c>
      <c r="D40" s="19" t="s">
        <v>10</v>
      </c>
      <c r="E40" s="297">
        <v>851</v>
      </c>
      <c r="F40" s="14" t="s">
        <v>18</v>
      </c>
      <c r="G40" s="14" t="s">
        <v>58</v>
      </c>
      <c r="H40" s="14" t="s">
        <v>63</v>
      </c>
      <c r="I40" s="14"/>
      <c r="J40" s="15">
        <f t="shared" ref="J40:P41" si="28">J41</f>
        <v>250000</v>
      </c>
      <c r="K40" s="15">
        <f t="shared" si="28"/>
        <v>0</v>
      </c>
      <c r="L40" s="15">
        <f t="shared" si="28"/>
        <v>250000</v>
      </c>
      <c r="M40" s="15">
        <f t="shared" si="28"/>
        <v>0</v>
      </c>
      <c r="N40" s="15">
        <f t="shared" si="28"/>
        <v>250000</v>
      </c>
      <c r="O40" s="15">
        <f t="shared" si="28"/>
        <v>0</v>
      </c>
      <c r="P40" s="15">
        <f t="shared" si="28"/>
        <v>250000</v>
      </c>
    </row>
    <row r="41" spans="1:16" s="1" customFormat="1" x14ac:dyDescent="0.25">
      <c r="A41" s="16"/>
      <c r="B41" s="304" t="s">
        <v>22</v>
      </c>
      <c r="C41" s="19" t="s">
        <v>10</v>
      </c>
      <c r="D41" s="19" t="s">
        <v>10</v>
      </c>
      <c r="E41" s="297">
        <v>851</v>
      </c>
      <c r="F41" s="14" t="s">
        <v>10</v>
      </c>
      <c r="G41" s="14" t="s">
        <v>58</v>
      </c>
      <c r="H41" s="14" t="s">
        <v>63</v>
      </c>
      <c r="I41" s="14" t="s">
        <v>23</v>
      </c>
      <c r="J41" s="15">
        <f t="shared" si="28"/>
        <v>250000</v>
      </c>
      <c r="K41" s="15">
        <f t="shared" si="28"/>
        <v>0</v>
      </c>
      <c r="L41" s="15">
        <f t="shared" si="28"/>
        <v>250000</v>
      </c>
      <c r="M41" s="15">
        <f t="shared" si="28"/>
        <v>0</v>
      </c>
      <c r="N41" s="15">
        <f t="shared" si="28"/>
        <v>250000</v>
      </c>
      <c r="O41" s="15">
        <f t="shared" si="28"/>
        <v>0</v>
      </c>
      <c r="P41" s="15">
        <f t="shared" si="28"/>
        <v>250000</v>
      </c>
    </row>
    <row r="42" spans="1:16" s="1" customFormat="1" x14ac:dyDescent="0.25">
      <c r="A42" s="16"/>
      <c r="B42" s="301" t="s">
        <v>24</v>
      </c>
      <c r="C42" s="19" t="s">
        <v>10</v>
      </c>
      <c r="D42" s="19" t="s">
        <v>10</v>
      </c>
      <c r="E42" s="297">
        <v>851</v>
      </c>
      <c r="F42" s="14" t="s">
        <v>10</v>
      </c>
      <c r="G42" s="14" t="s">
        <v>58</v>
      </c>
      <c r="H42" s="14" t="s">
        <v>63</v>
      </c>
      <c r="I42" s="14" t="s">
        <v>25</v>
      </c>
      <c r="J42" s="15">
        <v>250000</v>
      </c>
      <c r="K42" s="15"/>
      <c r="L42" s="15">
        <f t="shared" si="8"/>
        <v>250000</v>
      </c>
      <c r="M42" s="15"/>
      <c r="N42" s="15">
        <f t="shared" ref="N42" si="29">L42+M42</f>
        <v>250000</v>
      </c>
      <c r="O42" s="15"/>
      <c r="P42" s="15">
        <f>N42+O42</f>
        <v>250000</v>
      </c>
    </row>
    <row r="43" spans="1:16" s="18" customFormat="1" ht="12.75" customHeight="1" x14ac:dyDescent="0.25">
      <c r="A43" s="467" t="s">
        <v>64</v>
      </c>
      <c r="B43" s="467"/>
      <c r="C43" s="19" t="s">
        <v>10</v>
      </c>
      <c r="D43" s="19" t="s">
        <v>10</v>
      </c>
      <c r="E43" s="297">
        <v>851</v>
      </c>
      <c r="F43" s="14" t="s">
        <v>10</v>
      </c>
      <c r="G43" s="14" t="s">
        <v>58</v>
      </c>
      <c r="H43" s="14" t="s">
        <v>65</v>
      </c>
      <c r="I43" s="5"/>
      <c r="J43" s="15">
        <f>J44</f>
        <v>287200</v>
      </c>
      <c r="K43" s="15">
        <f t="shared" ref="K43:P44" si="30">K44</f>
        <v>0</v>
      </c>
      <c r="L43" s="15">
        <f t="shared" si="30"/>
        <v>287200</v>
      </c>
      <c r="M43" s="15">
        <f t="shared" si="30"/>
        <v>0</v>
      </c>
      <c r="N43" s="15">
        <f t="shared" si="30"/>
        <v>287200</v>
      </c>
      <c r="O43" s="15">
        <f t="shared" si="30"/>
        <v>0</v>
      </c>
      <c r="P43" s="15">
        <f t="shared" si="30"/>
        <v>287200</v>
      </c>
    </row>
    <row r="44" spans="1:16" s="1" customFormat="1" ht="12.75" customHeight="1" x14ac:dyDescent="0.25">
      <c r="A44" s="467" t="s">
        <v>66</v>
      </c>
      <c r="B44" s="467"/>
      <c r="C44" s="19" t="s">
        <v>10</v>
      </c>
      <c r="D44" s="19" t="s">
        <v>10</v>
      </c>
      <c r="E44" s="297">
        <v>851</v>
      </c>
      <c r="F44" s="19" t="s">
        <v>10</v>
      </c>
      <c r="G44" s="19" t="s">
        <v>58</v>
      </c>
      <c r="H44" s="19" t="s">
        <v>67</v>
      </c>
      <c r="I44" s="20"/>
      <c r="J44" s="15">
        <f>J45</f>
        <v>287200</v>
      </c>
      <c r="K44" s="15">
        <f t="shared" si="30"/>
        <v>0</v>
      </c>
      <c r="L44" s="15">
        <f t="shared" si="30"/>
        <v>287200</v>
      </c>
      <c r="M44" s="15">
        <f t="shared" si="30"/>
        <v>0</v>
      </c>
      <c r="N44" s="15">
        <f t="shared" si="30"/>
        <v>287200</v>
      </c>
      <c r="O44" s="15">
        <f t="shared" si="30"/>
        <v>0</v>
      </c>
      <c r="P44" s="15">
        <f t="shared" si="30"/>
        <v>287200</v>
      </c>
    </row>
    <row r="45" spans="1:16" s="1" customFormat="1" ht="12.75" customHeight="1" x14ac:dyDescent="0.25">
      <c r="A45" s="467" t="s">
        <v>294</v>
      </c>
      <c r="B45" s="467"/>
      <c r="C45" s="19" t="s">
        <v>10</v>
      </c>
      <c r="D45" s="19" t="s">
        <v>10</v>
      </c>
      <c r="E45" s="297">
        <v>851</v>
      </c>
      <c r="F45" s="19" t="s">
        <v>10</v>
      </c>
      <c r="G45" s="19" t="s">
        <v>58</v>
      </c>
      <c r="H45" s="19" t="s">
        <v>68</v>
      </c>
      <c r="I45" s="19"/>
      <c r="J45" s="15">
        <f>J46+J48</f>
        <v>287200</v>
      </c>
      <c r="K45" s="15">
        <f t="shared" ref="K45:P45" si="31">K46+K48</f>
        <v>0</v>
      </c>
      <c r="L45" s="15">
        <f t="shared" si="31"/>
        <v>287200</v>
      </c>
      <c r="M45" s="15">
        <f t="shared" si="31"/>
        <v>0</v>
      </c>
      <c r="N45" s="15">
        <f t="shared" si="31"/>
        <v>287200</v>
      </c>
      <c r="O45" s="15">
        <f t="shared" si="31"/>
        <v>0</v>
      </c>
      <c r="P45" s="15">
        <f t="shared" si="31"/>
        <v>287200</v>
      </c>
    </row>
    <row r="46" spans="1:16" s="1" customFormat="1" ht="25.5" x14ac:dyDescent="0.25">
      <c r="A46" s="301"/>
      <c r="B46" s="301" t="s">
        <v>17</v>
      </c>
      <c r="C46" s="19" t="s">
        <v>10</v>
      </c>
      <c r="D46" s="19" t="s">
        <v>10</v>
      </c>
      <c r="E46" s="297">
        <v>851</v>
      </c>
      <c r="F46" s="14" t="s">
        <v>18</v>
      </c>
      <c r="G46" s="14" t="s">
        <v>58</v>
      </c>
      <c r="H46" s="19" t="s">
        <v>68</v>
      </c>
      <c r="I46" s="14" t="s">
        <v>19</v>
      </c>
      <c r="J46" s="15">
        <f>J47</f>
        <v>168000</v>
      </c>
      <c r="K46" s="15">
        <f t="shared" ref="K46:P46" si="32">K47</f>
        <v>0</v>
      </c>
      <c r="L46" s="15">
        <f t="shared" si="32"/>
        <v>168000</v>
      </c>
      <c r="M46" s="15">
        <f t="shared" si="32"/>
        <v>0</v>
      </c>
      <c r="N46" s="15">
        <f t="shared" si="32"/>
        <v>168000</v>
      </c>
      <c r="O46" s="15">
        <f t="shared" si="32"/>
        <v>0</v>
      </c>
      <c r="P46" s="15">
        <f t="shared" si="32"/>
        <v>168000</v>
      </c>
    </row>
    <row r="47" spans="1:16" s="1" customFormat="1" x14ac:dyDescent="0.25">
      <c r="A47" s="16"/>
      <c r="B47" s="304" t="s">
        <v>20</v>
      </c>
      <c r="C47" s="19" t="s">
        <v>10</v>
      </c>
      <c r="D47" s="19" t="s">
        <v>10</v>
      </c>
      <c r="E47" s="297">
        <v>851</v>
      </c>
      <c r="F47" s="14" t="s">
        <v>10</v>
      </c>
      <c r="G47" s="14" t="s">
        <v>58</v>
      </c>
      <c r="H47" s="19" t="s">
        <v>68</v>
      </c>
      <c r="I47" s="14" t="s">
        <v>21</v>
      </c>
      <c r="J47" s="15">
        <v>168000</v>
      </c>
      <c r="K47" s="15"/>
      <c r="L47" s="15">
        <f t="shared" si="8"/>
        <v>168000</v>
      </c>
      <c r="M47" s="15"/>
      <c r="N47" s="15">
        <f t="shared" ref="N47" si="33">L47+M47</f>
        <v>168000</v>
      </c>
      <c r="O47" s="15"/>
      <c r="P47" s="15">
        <f>N47+O47</f>
        <v>168000</v>
      </c>
    </row>
    <row r="48" spans="1:16" s="1" customFormat="1" x14ac:dyDescent="0.25">
      <c r="A48" s="16"/>
      <c r="B48" s="304" t="s">
        <v>22</v>
      </c>
      <c r="C48" s="19" t="s">
        <v>10</v>
      </c>
      <c r="D48" s="19" t="s">
        <v>10</v>
      </c>
      <c r="E48" s="297">
        <v>851</v>
      </c>
      <c r="F48" s="14" t="s">
        <v>10</v>
      </c>
      <c r="G48" s="14" t="s">
        <v>58</v>
      </c>
      <c r="H48" s="19" t="s">
        <v>68</v>
      </c>
      <c r="I48" s="14" t="s">
        <v>23</v>
      </c>
      <c r="J48" s="15">
        <f>J49</f>
        <v>119200</v>
      </c>
      <c r="K48" s="15">
        <f t="shared" ref="K48:P48" si="34">K49</f>
        <v>0</v>
      </c>
      <c r="L48" s="15">
        <f t="shared" si="34"/>
        <v>119200</v>
      </c>
      <c r="M48" s="15">
        <f t="shared" si="34"/>
        <v>0</v>
      </c>
      <c r="N48" s="15">
        <f t="shared" si="34"/>
        <v>119200</v>
      </c>
      <c r="O48" s="15">
        <f t="shared" si="34"/>
        <v>0</v>
      </c>
      <c r="P48" s="15">
        <f t="shared" si="34"/>
        <v>119200</v>
      </c>
    </row>
    <row r="49" spans="1:16" s="1" customFormat="1" x14ac:dyDescent="0.25">
      <c r="A49" s="16"/>
      <c r="B49" s="301" t="s">
        <v>24</v>
      </c>
      <c r="C49" s="19" t="s">
        <v>10</v>
      </c>
      <c r="D49" s="19" t="s">
        <v>10</v>
      </c>
      <c r="E49" s="297">
        <v>851</v>
      </c>
      <c r="F49" s="14" t="s">
        <v>10</v>
      </c>
      <c r="G49" s="14" t="s">
        <v>58</v>
      </c>
      <c r="H49" s="19" t="s">
        <v>68</v>
      </c>
      <c r="I49" s="14" t="s">
        <v>25</v>
      </c>
      <c r="J49" s="15">
        <v>119200</v>
      </c>
      <c r="K49" s="15"/>
      <c r="L49" s="15">
        <f t="shared" si="8"/>
        <v>119200</v>
      </c>
      <c r="M49" s="15"/>
      <c r="N49" s="15">
        <f t="shared" ref="N49" si="35">L49+M49</f>
        <v>119200</v>
      </c>
      <c r="O49" s="15"/>
      <c r="P49" s="15">
        <f>N49+O49</f>
        <v>119200</v>
      </c>
    </row>
    <row r="50" spans="1:16" s="1" customFormat="1" ht="12.75" customHeight="1" x14ac:dyDescent="0.25">
      <c r="A50" s="467" t="s">
        <v>74</v>
      </c>
      <c r="B50" s="467"/>
      <c r="C50" s="19" t="s">
        <v>10</v>
      </c>
      <c r="D50" s="19" t="s">
        <v>10</v>
      </c>
      <c r="E50" s="297">
        <v>851</v>
      </c>
      <c r="F50" s="14" t="s">
        <v>10</v>
      </c>
      <c r="G50" s="14" t="s">
        <v>58</v>
      </c>
      <c r="H50" s="297" t="s">
        <v>75</v>
      </c>
      <c r="I50" s="14"/>
      <c r="J50" s="15">
        <f t="shared" ref="J50:P51" si="36">J51</f>
        <v>1200000</v>
      </c>
      <c r="K50" s="15">
        <f t="shared" si="36"/>
        <v>550000</v>
      </c>
      <c r="L50" s="15">
        <f t="shared" si="36"/>
        <v>1750000</v>
      </c>
      <c r="M50" s="15">
        <f t="shared" si="36"/>
        <v>0</v>
      </c>
      <c r="N50" s="15">
        <f t="shared" si="36"/>
        <v>1750000</v>
      </c>
      <c r="O50" s="15">
        <f t="shared" si="36"/>
        <v>0</v>
      </c>
      <c r="P50" s="15">
        <f t="shared" si="36"/>
        <v>1750000</v>
      </c>
    </row>
    <row r="51" spans="1:16" s="1" customFormat="1" x14ac:dyDescent="0.25">
      <c r="A51" s="16"/>
      <c r="B51" s="304" t="s">
        <v>22</v>
      </c>
      <c r="C51" s="19" t="s">
        <v>10</v>
      </c>
      <c r="D51" s="19" t="s">
        <v>10</v>
      </c>
      <c r="E51" s="297">
        <v>851</v>
      </c>
      <c r="F51" s="14" t="s">
        <v>10</v>
      </c>
      <c r="G51" s="19" t="s">
        <v>58</v>
      </c>
      <c r="H51" s="297" t="s">
        <v>75</v>
      </c>
      <c r="I51" s="14" t="s">
        <v>23</v>
      </c>
      <c r="J51" s="15">
        <f t="shared" si="36"/>
        <v>1200000</v>
      </c>
      <c r="K51" s="15">
        <f t="shared" si="36"/>
        <v>550000</v>
      </c>
      <c r="L51" s="15">
        <f t="shared" si="36"/>
        <v>1750000</v>
      </c>
      <c r="M51" s="15">
        <f t="shared" si="36"/>
        <v>0</v>
      </c>
      <c r="N51" s="15">
        <f t="shared" si="36"/>
        <v>1750000</v>
      </c>
      <c r="O51" s="15">
        <f t="shared" si="36"/>
        <v>0</v>
      </c>
      <c r="P51" s="15">
        <f t="shared" si="36"/>
        <v>1750000</v>
      </c>
    </row>
    <row r="52" spans="1:16" s="1" customFormat="1" x14ac:dyDescent="0.25">
      <c r="A52" s="16"/>
      <c r="B52" s="301" t="s">
        <v>24</v>
      </c>
      <c r="C52" s="19" t="s">
        <v>10</v>
      </c>
      <c r="D52" s="19" t="s">
        <v>10</v>
      </c>
      <c r="E52" s="297">
        <v>851</v>
      </c>
      <c r="F52" s="14" t="s">
        <v>10</v>
      </c>
      <c r="G52" s="19" t="s">
        <v>58</v>
      </c>
      <c r="H52" s="297" t="s">
        <v>75</v>
      </c>
      <c r="I52" s="14" t="s">
        <v>25</v>
      </c>
      <c r="J52" s="15">
        <f>1100000+100000</f>
        <v>1200000</v>
      </c>
      <c r="K52" s="15">
        <v>550000</v>
      </c>
      <c r="L52" s="15">
        <f t="shared" si="8"/>
        <v>1750000</v>
      </c>
      <c r="M52" s="15"/>
      <c r="N52" s="15">
        <f t="shared" ref="N52:N53" si="37">L52+M52</f>
        <v>1750000</v>
      </c>
      <c r="O52" s="15"/>
      <c r="P52" s="15">
        <f>N52+O52</f>
        <v>1750000</v>
      </c>
    </row>
    <row r="53" spans="1:16" s="1" customFormat="1" ht="12.75" customHeight="1" x14ac:dyDescent="0.25">
      <c r="A53" s="467" t="s">
        <v>76</v>
      </c>
      <c r="B53" s="467"/>
      <c r="C53" s="19" t="s">
        <v>10</v>
      </c>
      <c r="D53" s="19" t="s">
        <v>10</v>
      </c>
      <c r="E53" s="297">
        <v>851</v>
      </c>
      <c r="F53" s="14" t="s">
        <v>10</v>
      </c>
      <c r="G53" s="19" t="s">
        <v>58</v>
      </c>
      <c r="H53" s="19" t="s">
        <v>77</v>
      </c>
      <c r="I53" s="14"/>
      <c r="J53" s="15">
        <f t="shared" ref="J53:P54" si="38">J54</f>
        <v>534800</v>
      </c>
      <c r="K53" s="15"/>
      <c r="L53" s="15">
        <f t="shared" si="8"/>
        <v>534800</v>
      </c>
      <c r="M53" s="15"/>
      <c r="N53" s="15">
        <f t="shared" si="37"/>
        <v>534800</v>
      </c>
      <c r="O53" s="15"/>
      <c r="P53" s="15">
        <f>N53+O53</f>
        <v>534800</v>
      </c>
    </row>
    <row r="54" spans="1:16" s="1" customFormat="1" x14ac:dyDescent="0.25">
      <c r="A54" s="16"/>
      <c r="B54" s="304" t="s">
        <v>22</v>
      </c>
      <c r="C54" s="19" t="s">
        <v>10</v>
      </c>
      <c r="D54" s="19" t="s">
        <v>10</v>
      </c>
      <c r="E54" s="297">
        <v>851</v>
      </c>
      <c r="F54" s="14" t="s">
        <v>10</v>
      </c>
      <c r="G54" s="19" t="s">
        <v>58</v>
      </c>
      <c r="H54" s="19" t="s">
        <v>77</v>
      </c>
      <c r="I54" s="14" t="s">
        <v>23</v>
      </c>
      <c r="J54" s="15">
        <f t="shared" si="38"/>
        <v>534800</v>
      </c>
      <c r="K54" s="15">
        <f t="shared" si="38"/>
        <v>0</v>
      </c>
      <c r="L54" s="15">
        <f t="shared" si="38"/>
        <v>534800</v>
      </c>
      <c r="M54" s="15">
        <f t="shared" si="38"/>
        <v>0</v>
      </c>
      <c r="N54" s="15">
        <f t="shared" si="38"/>
        <v>534800</v>
      </c>
      <c r="O54" s="15">
        <f t="shared" si="38"/>
        <v>0</v>
      </c>
      <c r="P54" s="15">
        <f t="shared" si="38"/>
        <v>534800</v>
      </c>
    </row>
    <row r="55" spans="1:16" s="1" customFormat="1" x14ac:dyDescent="0.25">
      <c r="A55" s="16"/>
      <c r="B55" s="301" t="s">
        <v>24</v>
      </c>
      <c r="C55" s="19" t="s">
        <v>10</v>
      </c>
      <c r="D55" s="19" t="s">
        <v>10</v>
      </c>
      <c r="E55" s="297">
        <v>851</v>
      </c>
      <c r="F55" s="14" t="s">
        <v>10</v>
      </c>
      <c r="G55" s="19" t="s">
        <v>58</v>
      </c>
      <c r="H55" s="19" t="s">
        <v>77</v>
      </c>
      <c r="I55" s="14" t="s">
        <v>25</v>
      </c>
      <c r="J55" s="15">
        <v>534800</v>
      </c>
      <c r="K55" s="15"/>
      <c r="L55" s="15">
        <f t="shared" si="8"/>
        <v>534800</v>
      </c>
      <c r="M55" s="15"/>
      <c r="N55" s="15">
        <f t="shared" ref="N55" si="39">L55+M55</f>
        <v>534800</v>
      </c>
      <c r="O55" s="15"/>
      <c r="P55" s="15">
        <f>N55+O55</f>
        <v>534800</v>
      </c>
    </row>
    <row r="56" spans="1:16" s="10" customFormat="1" ht="12.75" customHeight="1" x14ac:dyDescent="0.25">
      <c r="A56" s="470" t="s">
        <v>88</v>
      </c>
      <c r="B56" s="470"/>
      <c r="C56" s="19" t="s">
        <v>10</v>
      </c>
      <c r="D56" s="19" t="s">
        <v>10</v>
      </c>
      <c r="E56" s="297">
        <v>851</v>
      </c>
      <c r="F56" s="7" t="s">
        <v>12</v>
      </c>
      <c r="G56" s="7"/>
      <c r="H56" s="7"/>
      <c r="I56" s="7"/>
      <c r="J56" s="8">
        <f>J57</f>
        <v>596900</v>
      </c>
      <c r="K56" s="8">
        <f t="shared" ref="K56:P56" si="40">K57</f>
        <v>672000</v>
      </c>
      <c r="L56" s="8">
        <f t="shared" si="40"/>
        <v>1268900</v>
      </c>
      <c r="M56" s="8">
        <f t="shared" si="40"/>
        <v>0</v>
      </c>
      <c r="N56" s="8">
        <f t="shared" si="40"/>
        <v>1268900</v>
      </c>
      <c r="O56" s="8">
        <f t="shared" si="40"/>
        <v>0</v>
      </c>
      <c r="P56" s="8">
        <f t="shared" si="40"/>
        <v>1268900</v>
      </c>
    </row>
    <row r="57" spans="1:16" s="13" customFormat="1" ht="12.75" customHeight="1" x14ac:dyDescent="0.25">
      <c r="A57" s="468" t="s">
        <v>89</v>
      </c>
      <c r="B57" s="468"/>
      <c r="C57" s="19" t="s">
        <v>10</v>
      </c>
      <c r="D57" s="19" t="s">
        <v>10</v>
      </c>
      <c r="E57" s="297">
        <v>851</v>
      </c>
      <c r="F57" s="11" t="s">
        <v>12</v>
      </c>
      <c r="G57" s="11" t="s">
        <v>90</v>
      </c>
      <c r="H57" s="11"/>
      <c r="I57" s="11"/>
      <c r="J57" s="12">
        <f>J58+J65</f>
        <v>596900</v>
      </c>
      <c r="K57" s="12">
        <f t="shared" ref="K57:P57" si="41">K58+K65</f>
        <v>672000</v>
      </c>
      <c r="L57" s="12">
        <f t="shared" si="41"/>
        <v>1268900</v>
      </c>
      <c r="M57" s="12">
        <f t="shared" si="41"/>
        <v>0</v>
      </c>
      <c r="N57" s="12">
        <f t="shared" si="41"/>
        <v>1268900</v>
      </c>
      <c r="O57" s="12">
        <f t="shared" si="41"/>
        <v>0</v>
      </c>
      <c r="P57" s="12">
        <f t="shared" si="41"/>
        <v>1268900</v>
      </c>
    </row>
    <row r="58" spans="1:16" s="1" customFormat="1" ht="12.75" customHeight="1" x14ac:dyDescent="0.25">
      <c r="A58" s="467" t="s">
        <v>91</v>
      </c>
      <c r="B58" s="467"/>
      <c r="C58" s="19" t="s">
        <v>10</v>
      </c>
      <c r="D58" s="19" t="s">
        <v>10</v>
      </c>
      <c r="E58" s="297">
        <v>851</v>
      </c>
      <c r="F58" s="14" t="s">
        <v>12</v>
      </c>
      <c r="G58" s="14" t="s">
        <v>90</v>
      </c>
      <c r="H58" s="14" t="s">
        <v>92</v>
      </c>
      <c r="I58" s="14"/>
      <c r="J58" s="15">
        <f>J59</f>
        <v>593400</v>
      </c>
      <c r="K58" s="15">
        <f t="shared" ref="K58:P58" si="42">K59</f>
        <v>672000</v>
      </c>
      <c r="L58" s="15">
        <f t="shared" si="42"/>
        <v>1265400</v>
      </c>
      <c r="M58" s="15">
        <f t="shared" si="42"/>
        <v>0</v>
      </c>
      <c r="N58" s="15">
        <f t="shared" si="42"/>
        <v>1265400</v>
      </c>
      <c r="O58" s="15">
        <f t="shared" si="42"/>
        <v>0</v>
      </c>
      <c r="P58" s="15">
        <f t="shared" si="42"/>
        <v>1265400</v>
      </c>
    </row>
    <row r="59" spans="1:16" s="1" customFormat="1" ht="12.75" customHeight="1" x14ac:dyDescent="0.25">
      <c r="A59" s="467" t="s">
        <v>93</v>
      </c>
      <c r="B59" s="467"/>
      <c r="C59" s="19" t="s">
        <v>10</v>
      </c>
      <c r="D59" s="19" t="s">
        <v>10</v>
      </c>
      <c r="E59" s="297">
        <v>851</v>
      </c>
      <c r="F59" s="14" t="s">
        <v>12</v>
      </c>
      <c r="G59" s="14" t="s">
        <v>90</v>
      </c>
      <c r="H59" s="14" t="s">
        <v>94</v>
      </c>
      <c r="I59" s="14"/>
      <c r="J59" s="15">
        <f>J60+J63</f>
        <v>593400</v>
      </c>
      <c r="K59" s="15">
        <f t="shared" ref="K59:P59" si="43">K60+K63</f>
        <v>672000</v>
      </c>
      <c r="L59" s="15">
        <f t="shared" si="43"/>
        <v>1265400</v>
      </c>
      <c r="M59" s="15">
        <f t="shared" si="43"/>
        <v>0</v>
      </c>
      <c r="N59" s="15">
        <f t="shared" si="43"/>
        <v>1265400</v>
      </c>
      <c r="O59" s="15">
        <f t="shared" si="43"/>
        <v>0</v>
      </c>
      <c r="P59" s="15">
        <f t="shared" si="43"/>
        <v>1265400</v>
      </c>
    </row>
    <row r="60" spans="1:16" s="1" customFormat="1" ht="25.5" x14ac:dyDescent="0.25">
      <c r="A60" s="26"/>
      <c r="B60" s="301" t="s">
        <v>17</v>
      </c>
      <c r="C60" s="19" t="s">
        <v>10</v>
      </c>
      <c r="D60" s="19" t="s">
        <v>10</v>
      </c>
      <c r="E60" s="297">
        <v>851</v>
      </c>
      <c r="F60" s="14" t="s">
        <v>12</v>
      </c>
      <c r="G60" s="19" t="s">
        <v>90</v>
      </c>
      <c r="H60" s="14" t="s">
        <v>94</v>
      </c>
      <c r="I60" s="14" t="s">
        <v>19</v>
      </c>
      <c r="J60" s="15">
        <f>J62+J61</f>
        <v>537700</v>
      </c>
      <c r="K60" s="15">
        <f t="shared" ref="K60:P60" si="44">K62+K61</f>
        <v>595000</v>
      </c>
      <c r="L60" s="15">
        <f t="shared" si="44"/>
        <v>1132700</v>
      </c>
      <c r="M60" s="15">
        <f t="shared" si="44"/>
        <v>0</v>
      </c>
      <c r="N60" s="15">
        <f t="shared" si="44"/>
        <v>1132700</v>
      </c>
      <c r="O60" s="15">
        <f t="shared" si="44"/>
        <v>0</v>
      </c>
      <c r="P60" s="15">
        <f t="shared" si="44"/>
        <v>1132700</v>
      </c>
    </row>
    <row r="61" spans="1:16" s="1" customFormat="1" x14ac:dyDescent="0.25">
      <c r="A61" s="26"/>
      <c r="B61" s="301" t="s">
        <v>726</v>
      </c>
      <c r="C61" s="19" t="s">
        <v>10</v>
      </c>
      <c r="D61" s="19" t="s">
        <v>10</v>
      </c>
      <c r="E61" s="297">
        <v>851</v>
      </c>
      <c r="F61" s="14" t="s">
        <v>12</v>
      </c>
      <c r="G61" s="19" t="s">
        <v>90</v>
      </c>
      <c r="H61" s="14" t="s">
        <v>94</v>
      </c>
      <c r="I61" s="14" t="s">
        <v>727</v>
      </c>
      <c r="J61" s="15"/>
      <c r="K61" s="15">
        <v>1035000</v>
      </c>
      <c r="L61" s="15">
        <f t="shared" ref="L61" si="45">J61+K61</f>
        <v>1035000</v>
      </c>
      <c r="M61" s="15"/>
      <c r="N61" s="15">
        <f t="shared" ref="N61:N62" si="46">L61+M61</f>
        <v>1035000</v>
      </c>
      <c r="O61" s="15"/>
      <c r="P61" s="15">
        <f>N61+O61</f>
        <v>1035000</v>
      </c>
    </row>
    <row r="62" spans="1:16" s="1" customFormat="1" ht="25.5" x14ac:dyDescent="0.25">
      <c r="A62" s="27"/>
      <c r="B62" s="304" t="s">
        <v>95</v>
      </c>
      <c r="C62" s="19" t="s">
        <v>10</v>
      </c>
      <c r="D62" s="19" t="s">
        <v>10</v>
      </c>
      <c r="E62" s="297">
        <v>851</v>
      </c>
      <c r="F62" s="14" t="s">
        <v>12</v>
      </c>
      <c r="G62" s="19" t="s">
        <v>90</v>
      </c>
      <c r="H62" s="14" t="s">
        <v>94</v>
      </c>
      <c r="I62" s="14" t="s">
        <v>96</v>
      </c>
      <c r="J62" s="15">
        <f>537694+6</f>
        <v>537700</v>
      </c>
      <c r="K62" s="15">
        <v>-440000</v>
      </c>
      <c r="L62" s="15">
        <f t="shared" si="8"/>
        <v>97700</v>
      </c>
      <c r="M62" s="15"/>
      <c r="N62" s="15">
        <f t="shared" si="46"/>
        <v>97700</v>
      </c>
      <c r="O62" s="15"/>
      <c r="P62" s="15">
        <f>N62+O62</f>
        <v>97700</v>
      </c>
    </row>
    <row r="63" spans="1:16" s="1" customFormat="1" x14ac:dyDescent="0.25">
      <c r="A63" s="27"/>
      <c r="B63" s="304" t="s">
        <v>22</v>
      </c>
      <c r="C63" s="19" t="s">
        <v>10</v>
      </c>
      <c r="D63" s="19" t="s">
        <v>10</v>
      </c>
      <c r="E63" s="297">
        <v>851</v>
      </c>
      <c r="F63" s="14" t="s">
        <v>12</v>
      </c>
      <c r="G63" s="19" t="s">
        <v>90</v>
      </c>
      <c r="H63" s="14" t="s">
        <v>94</v>
      </c>
      <c r="I63" s="14" t="s">
        <v>23</v>
      </c>
      <c r="J63" s="15">
        <f>J64</f>
        <v>55700</v>
      </c>
      <c r="K63" s="15">
        <f t="shared" ref="K63:P63" si="47">K64</f>
        <v>77000</v>
      </c>
      <c r="L63" s="15">
        <f t="shared" si="47"/>
        <v>132700</v>
      </c>
      <c r="M63" s="15">
        <f t="shared" si="47"/>
        <v>0</v>
      </c>
      <c r="N63" s="15">
        <f t="shared" si="47"/>
        <v>132700</v>
      </c>
      <c r="O63" s="15">
        <f t="shared" si="47"/>
        <v>0</v>
      </c>
      <c r="P63" s="15">
        <f t="shared" si="47"/>
        <v>132700</v>
      </c>
    </row>
    <row r="64" spans="1:16" s="1" customFormat="1" ht="12.75" customHeight="1" x14ac:dyDescent="0.25">
      <c r="A64" s="27"/>
      <c r="B64" s="301" t="s">
        <v>24</v>
      </c>
      <c r="C64" s="19" t="s">
        <v>10</v>
      </c>
      <c r="D64" s="19" t="s">
        <v>10</v>
      </c>
      <c r="E64" s="297">
        <v>851</v>
      </c>
      <c r="F64" s="14" t="s">
        <v>12</v>
      </c>
      <c r="G64" s="19" t="s">
        <v>90</v>
      </c>
      <c r="H64" s="14" t="s">
        <v>94</v>
      </c>
      <c r="I64" s="14" t="s">
        <v>25</v>
      </c>
      <c r="J64" s="15">
        <f>55735-35</f>
        <v>55700</v>
      </c>
      <c r="K64" s="15">
        <v>77000</v>
      </c>
      <c r="L64" s="15">
        <f t="shared" si="8"/>
        <v>132700</v>
      </c>
      <c r="M64" s="15"/>
      <c r="N64" s="15">
        <f t="shared" ref="N64" si="48">L64+M64</f>
        <v>132700</v>
      </c>
      <c r="O64" s="15"/>
      <c r="P64" s="15">
        <f>N64+O64</f>
        <v>132700</v>
      </c>
    </row>
    <row r="65" spans="1:16" s="1" customFormat="1" ht="12.75" customHeight="1" x14ac:dyDescent="0.25">
      <c r="A65" s="467" t="s">
        <v>32</v>
      </c>
      <c r="B65" s="467"/>
      <c r="C65" s="19" t="s">
        <v>10</v>
      </c>
      <c r="D65" s="19" t="s">
        <v>10</v>
      </c>
      <c r="E65" s="297">
        <v>851</v>
      </c>
      <c r="F65" s="14" t="s">
        <v>12</v>
      </c>
      <c r="G65" s="19" t="s">
        <v>90</v>
      </c>
      <c r="H65" s="14" t="s">
        <v>33</v>
      </c>
      <c r="I65" s="14"/>
      <c r="J65" s="15">
        <f>J66</f>
        <v>3500</v>
      </c>
      <c r="K65" s="15">
        <f t="shared" ref="K65:P68" si="49">K66</f>
        <v>0</v>
      </c>
      <c r="L65" s="15">
        <f t="shared" si="49"/>
        <v>3500</v>
      </c>
      <c r="M65" s="15">
        <f t="shared" si="49"/>
        <v>0</v>
      </c>
      <c r="N65" s="15">
        <f t="shared" si="49"/>
        <v>3500</v>
      </c>
      <c r="O65" s="15">
        <f t="shared" si="49"/>
        <v>0</v>
      </c>
      <c r="P65" s="15">
        <f t="shared" si="49"/>
        <v>3500</v>
      </c>
    </row>
    <row r="66" spans="1:16" s="1" customFormat="1" ht="40.5" customHeight="1" x14ac:dyDescent="0.25">
      <c r="A66" s="443" t="s">
        <v>34</v>
      </c>
      <c r="B66" s="444"/>
      <c r="C66" s="19" t="s">
        <v>10</v>
      </c>
      <c r="D66" s="19" t="s">
        <v>10</v>
      </c>
      <c r="E66" s="297">
        <v>851</v>
      </c>
      <c r="F66" s="14" t="s">
        <v>12</v>
      </c>
      <c r="G66" s="19" t="s">
        <v>90</v>
      </c>
      <c r="H66" s="14" t="s">
        <v>35</v>
      </c>
      <c r="I66" s="14"/>
      <c r="J66" s="15">
        <f>J67</f>
        <v>3500</v>
      </c>
      <c r="K66" s="15">
        <f t="shared" si="49"/>
        <v>0</v>
      </c>
      <c r="L66" s="15">
        <f t="shared" si="49"/>
        <v>3500</v>
      </c>
      <c r="M66" s="15">
        <f t="shared" si="49"/>
        <v>0</v>
      </c>
      <c r="N66" s="15">
        <f t="shared" si="49"/>
        <v>3500</v>
      </c>
      <c r="O66" s="15">
        <f t="shared" si="49"/>
        <v>0</v>
      </c>
      <c r="P66" s="15">
        <f t="shared" si="49"/>
        <v>3500</v>
      </c>
    </row>
    <row r="67" spans="1:16" s="1" customFormat="1" ht="53.25" customHeight="1" x14ac:dyDescent="0.25">
      <c r="A67" s="467" t="s">
        <v>97</v>
      </c>
      <c r="B67" s="467"/>
      <c r="C67" s="19" t="s">
        <v>10</v>
      </c>
      <c r="D67" s="19" t="s">
        <v>10</v>
      </c>
      <c r="E67" s="297">
        <v>851</v>
      </c>
      <c r="F67" s="14" t="s">
        <v>12</v>
      </c>
      <c r="G67" s="19" t="s">
        <v>90</v>
      </c>
      <c r="H67" s="14" t="s">
        <v>677</v>
      </c>
      <c r="I67" s="14"/>
      <c r="J67" s="15">
        <f>J68</f>
        <v>3500</v>
      </c>
      <c r="K67" s="15">
        <f t="shared" si="49"/>
        <v>0</v>
      </c>
      <c r="L67" s="15">
        <f t="shared" si="49"/>
        <v>3500</v>
      </c>
      <c r="M67" s="15">
        <f t="shared" si="49"/>
        <v>0</v>
      </c>
      <c r="N67" s="15">
        <f t="shared" si="49"/>
        <v>3500</v>
      </c>
      <c r="O67" s="15">
        <f t="shared" si="49"/>
        <v>0</v>
      </c>
      <c r="P67" s="15">
        <f t="shared" si="49"/>
        <v>3500</v>
      </c>
    </row>
    <row r="68" spans="1:16" s="1" customFormat="1" x14ac:dyDescent="0.25">
      <c r="A68" s="16"/>
      <c r="B68" s="304" t="s">
        <v>22</v>
      </c>
      <c r="C68" s="19" t="s">
        <v>10</v>
      </c>
      <c r="D68" s="19" t="s">
        <v>10</v>
      </c>
      <c r="E68" s="297">
        <v>851</v>
      </c>
      <c r="F68" s="14" t="s">
        <v>12</v>
      </c>
      <c r="G68" s="19" t="s">
        <v>90</v>
      </c>
      <c r="H68" s="14" t="s">
        <v>677</v>
      </c>
      <c r="I68" s="14" t="s">
        <v>23</v>
      </c>
      <c r="J68" s="15">
        <f>J69</f>
        <v>3500</v>
      </c>
      <c r="K68" s="15">
        <f t="shared" si="49"/>
        <v>0</v>
      </c>
      <c r="L68" s="15">
        <f t="shared" si="49"/>
        <v>3500</v>
      </c>
      <c r="M68" s="15">
        <f t="shared" si="49"/>
        <v>0</v>
      </c>
      <c r="N68" s="15">
        <f t="shared" si="49"/>
        <v>3500</v>
      </c>
      <c r="O68" s="15">
        <f t="shared" si="49"/>
        <v>0</v>
      </c>
      <c r="P68" s="15">
        <f t="shared" si="49"/>
        <v>3500</v>
      </c>
    </row>
    <row r="69" spans="1:16" s="1" customFormat="1" x14ac:dyDescent="0.25">
      <c r="A69" s="16"/>
      <c r="B69" s="301" t="s">
        <v>24</v>
      </c>
      <c r="C69" s="19" t="s">
        <v>10</v>
      </c>
      <c r="D69" s="19" t="s">
        <v>10</v>
      </c>
      <c r="E69" s="297">
        <v>851</v>
      </c>
      <c r="F69" s="14" t="s">
        <v>12</v>
      </c>
      <c r="G69" s="19" t="s">
        <v>90</v>
      </c>
      <c r="H69" s="14" t="s">
        <v>677</v>
      </c>
      <c r="I69" s="14" t="s">
        <v>25</v>
      </c>
      <c r="J69" s="15">
        <v>3500</v>
      </c>
      <c r="K69" s="15"/>
      <c r="L69" s="15">
        <f t="shared" si="8"/>
        <v>3500</v>
      </c>
      <c r="M69" s="15"/>
      <c r="N69" s="15">
        <f t="shared" ref="N69" si="50">L69+M69</f>
        <v>3500</v>
      </c>
      <c r="O69" s="15"/>
      <c r="P69" s="15">
        <f>N69+O69</f>
        <v>3500</v>
      </c>
    </row>
    <row r="70" spans="1:16" s="10" customFormat="1" x14ac:dyDescent="0.25">
      <c r="A70" s="470" t="s">
        <v>98</v>
      </c>
      <c r="B70" s="470"/>
      <c r="C70" s="19" t="s">
        <v>10</v>
      </c>
      <c r="D70" s="19" t="s">
        <v>10</v>
      </c>
      <c r="E70" s="297">
        <v>851</v>
      </c>
      <c r="F70" s="7" t="s">
        <v>39</v>
      </c>
      <c r="G70" s="7"/>
      <c r="H70" s="7"/>
      <c r="I70" s="7"/>
      <c r="J70" s="8">
        <f>J71+J78</f>
        <v>848500</v>
      </c>
      <c r="K70" s="8">
        <f t="shared" ref="K70:P70" si="51">K71+K78</f>
        <v>0</v>
      </c>
      <c r="L70" s="8">
        <f t="shared" si="51"/>
        <v>848500</v>
      </c>
      <c r="M70" s="8">
        <f t="shared" si="51"/>
        <v>699992</v>
      </c>
      <c r="N70" s="8">
        <f t="shared" si="51"/>
        <v>1548492</v>
      </c>
      <c r="O70" s="8">
        <f t="shared" si="51"/>
        <v>0</v>
      </c>
      <c r="P70" s="8">
        <f t="shared" si="51"/>
        <v>1548492</v>
      </c>
    </row>
    <row r="71" spans="1:16" s="13" customFormat="1" x14ac:dyDescent="0.25">
      <c r="A71" s="468" t="s">
        <v>99</v>
      </c>
      <c r="B71" s="468"/>
      <c r="C71" s="19" t="s">
        <v>10</v>
      </c>
      <c r="D71" s="19" t="s">
        <v>10</v>
      </c>
      <c r="E71" s="297">
        <v>851</v>
      </c>
      <c r="F71" s="11" t="s">
        <v>39</v>
      </c>
      <c r="G71" s="11" t="s">
        <v>100</v>
      </c>
      <c r="H71" s="11"/>
      <c r="I71" s="11"/>
      <c r="J71" s="12">
        <f>J72+J75</f>
        <v>705000</v>
      </c>
      <c r="K71" s="12">
        <f t="shared" ref="K71:P71" si="52">K72+K75</f>
        <v>0</v>
      </c>
      <c r="L71" s="12">
        <f t="shared" si="52"/>
        <v>705000</v>
      </c>
      <c r="M71" s="12">
        <f t="shared" si="52"/>
        <v>699992</v>
      </c>
      <c r="N71" s="12">
        <f t="shared" si="52"/>
        <v>1404992</v>
      </c>
      <c r="O71" s="12">
        <f t="shared" si="52"/>
        <v>0</v>
      </c>
      <c r="P71" s="12">
        <f t="shared" si="52"/>
        <v>1404992</v>
      </c>
    </row>
    <row r="72" spans="1:16" s="1" customFormat="1" ht="28.5" customHeight="1" x14ac:dyDescent="0.25">
      <c r="A72" s="467" t="s">
        <v>101</v>
      </c>
      <c r="B72" s="467"/>
      <c r="C72" s="19" t="s">
        <v>10</v>
      </c>
      <c r="D72" s="19" t="s">
        <v>10</v>
      </c>
      <c r="E72" s="297">
        <v>851</v>
      </c>
      <c r="F72" s="14" t="s">
        <v>39</v>
      </c>
      <c r="G72" s="14" t="s">
        <v>100</v>
      </c>
      <c r="H72" s="14" t="s">
        <v>102</v>
      </c>
      <c r="I72" s="14"/>
      <c r="J72" s="15">
        <f t="shared" ref="J72:P73" si="53">J73</f>
        <v>55000</v>
      </c>
      <c r="K72" s="15">
        <f t="shared" si="53"/>
        <v>0</v>
      </c>
      <c r="L72" s="15">
        <f t="shared" si="53"/>
        <v>55000</v>
      </c>
      <c r="M72" s="15">
        <f t="shared" si="53"/>
        <v>0</v>
      </c>
      <c r="N72" s="15">
        <f t="shared" si="53"/>
        <v>55000</v>
      </c>
      <c r="O72" s="15">
        <f t="shared" si="53"/>
        <v>0</v>
      </c>
      <c r="P72" s="15">
        <f t="shared" si="53"/>
        <v>55000</v>
      </c>
    </row>
    <row r="73" spans="1:16" s="1" customFormat="1" x14ac:dyDescent="0.25">
      <c r="A73" s="27"/>
      <c r="B73" s="304" t="s">
        <v>22</v>
      </c>
      <c r="C73" s="19" t="s">
        <v>10</v>
      </c>
      <c r="D73" s="19" t="s">
        <v>10</v>
      </c>
      <c r="E73" s="297">
        <v>851</v>
      </c>
      <c r="F73" s="14" t="s">
        <v>39</v>
      </c>
      <c r="G73" s="14" t="s">
        <v>100</v>
      </c>
      <c r="H73" s="14" t="s">
        <v>102</v>
      </c>
      <c r="I73" s="14" t="s">
        <v>23</v>
      </c>
      <c r="J73" s="15">
        <f t="shared" si="53"/>
        <v>55000</v>
      </c>
      <c r="K73" s="15">
        <f t="shared" si="53"/>
        <v>0</v>
      </c>
      <c r="L73" s="15">
        <f t="shared" si="53"/>
        <v>55000</v>
      </c>
      <c r="M73" s="15">
        <f t="shared" si="53"/>
        <v>0</v>
      </c>
      <c r="N73" s="15">
        <f t="shared" si="53"/>
        <v>55000</v>
      </c>
      <c r="O73" s="15">
        <f t="shared" si="53"/>
        <v>0</v>
      </c>
      <c r="P73" s="15">
        <f t="shared" si="53"/>
        <v>55000</v>
      </c>
    </row>
    <row r="74" spans="1:16" s="1" customFormat="1" x14ac:dyDescent="0.25">
      <c r="A74" s="27"/>
      <c r="B74" s="301" t="s">
        <v>24</v>
      </c>
      <c r="C74" s="19" t="s">
        <v>10</v>
      </c>
      <c r="D74" s="19" t="s">
        <v>10</v>
      </c>
      <c r="E74" s="297">
        <v>851</v>
      </c>
      <c r="F74" s="14" t="s">
        <v>39</v>
      </c>
      <c r="G74" s="14" t="s">
        <v>100</v>
      </c>
      <c r="H74" s="14" t="s">
        <v>102</v>
      </c>
      <c r="I74" s="14" t="s">
        <v>25</v>
      </c>
      <c r="J74" s="15">
        <v>55000</v>
      </c>
      <c r="K74" s="15"/>
      <c r="L74" s="15">
        <f t="shared" si="8"/>
        <v>55000</v>
      </c>
      <c r="M74" s="15"/>
      <c r="N74" s="15">
        <f t="shared" ref="N74" si="54">L74+M74</f>
        <v>55000</v>
      </c>
      <c r="O74" s="15"/>
      <c r="P74" s="15">
        <f>N74+O74</f>
        <v>55000</v>
      </c>
    </row>
    <row r="75" spans="1:16" s="224" customFormat="1" ht="16.5" customHeight="1" x14ac:dyDescent="0.25">
      <c r="A75" s="473" t="s">
        <v>627</v>
      </c>
      <c r="B75" s="474"/>
      <c r="C75" s="19" t="s">
        <v>10</v>
      </c>
      <c r="D75" s="19" t="s">
        <v>10</v>
      </c>
      <c r="E75" s="297">
        <v>851</v>
      </c>
      <c r="F75" s="14" t="s">
        <v>39</v>
      </c>
      <c r="G75" s="14" t="s">
        <v>100</v>
      </c>
      <c r="H75" s="297" t="s">
        <v>600</v>
      </c>
      <c r="I75" s="222"/>
      <c r="J75" s="223">
        <f>J76</f>
        <v>650000</v>
      </c>
      <c r="K75" s="223">
        <f t="shared" ref="K75:P76" si="55">K76</f>
        <v>0</v>
      </c>
      <c r="L75" s="223">
        <f t="shared" si="55"/>
        <v>650000</v>
      </c>
      <c r="M75" s="223">
        <f t="shared" si="55"/>
        <v>699992</v>
      </c>
      <c r="N75" s="223">
        <f t="shared" si="55"/>
        <v>1349992</v>
      </c>
      <c r="O75" s="223">
        <f t="shared" si="55"/>
        <v>0</v>
      </c>
      <c r="P75" s="223">
        <f t="shared" si="55"/>
        <v>1349992</v>
      </c>
    </row>
    <row r="76" spans="1:16" s="1" customFormat="1" x14ac:dyDescent="0.25">
      <c r="A76" s="301"/>
      <c r="B76" s="301" t="s">
        <v>26</v>
      </c>
      <c r="C76" s="19" t="s">
        <v>10</v>
      </c>
      <c r="D76" s="19" t="s">
        <v>10</v>
      </c>
      <c r="E76" s="297">
        <v>851</v>
      </c>
      <c r="F76" s="14" t="s">
        <v>39</v>
      </c>
      <c r="G76" s="14" t="s">
        <v>100</v>
      </c>
      <c r="H76" s="297" t="s">
        <v>600</v>
      </c>
      <c r="I76" s="14" t="s">
        <v>27</v>
      </c>
      <c r="J76" s="126">
        <f>J77</f>
        <v>650000</v>
      </c>
      <c r="K76" s="126">
        <f t="shared" si="55"/>
        <v>0</v>
      </c>
      <c r="L76" s="126">
        <f t="shared" si="55"/>
        <v>650000</v>
      </c>
      <c r="M76" s="126">
        <f t="shared" si="55"/>
        <v>699992</v>
      </c>
      <c r="N76" s="126">
        <f t="shared" si="55"/>
        <v>1349992</v>
      </c>
      <c r="O76" s="126">
        <f t="shared" si="55"/>
        <v>0</v>
      </c>
      <c r="P76" s="126">
        <f t="shared" si="55"/>
        <v>1349992</v>
      </c>
    </row>
    <row r="77" spans="1:16" s="1" customFormat="1" ht="25.5" x14ac:dyDescent="0.25">
      <c r="A77" s="301"/>
      <c r="B77" s="301" t="s">
        <v>625</v>
      </c>
      <c r="C77" s="19" t="s">
        <v>10</v>
      </c>
      <c r="D77" s="19" t="s">
        <v>10</v>
      </c>
      <c r="E77" s="297">
        <v>851</v>
      </c>
      <c r="F77" s="14" t="s">
        <v>39</v>
      </c>
      <c r="G77" s="14" t="s">
        <v>100</v>
      </c>
      <c r="H77" s="297" t="s">
        <v>600</v>
      </c>
      <c r="I77" s="14" t="s">
        <v>626</v>
      </c>
      <c r="J77" s="126">
        <v>650000</v>
      </c>
      <c r="K77" s="126"/>
      <c r="L77" s="15">
        <f t="shared" si="8"/>
        <v>650000</v>
      </c>
      <c r="M77" s="126">
        <v>699992</v>
      </c>
      <c r="N77" s="15">
        <f t="shared" ref="N77" si="56">L77+M77</f>
        <v>1349992</v>
      </c>
      <c r="O77" s="126"/>
      <c r="P77" s="15">
        <f>N77+O77</f>
        <v>1349992</v>
      </c>
    </row>
    <row r="78" spans="1:16" s="13" customFormat="1" x14ac:dyDescent="0.25">
      <c r="A78" s="468" t="s">
        <v>106</v>
      </c>
      <c r="B78" s="468"/>
      <c r="C78" s="19" t="s">
        <v>10</v>
      </c>
      <c r="D78" s="19" t="s">
        <v>10</v>
      </c>
      <c r="E78" s="297">
        <v>851</v>
      </c>
      <c r="F78" s="11" t="s">
        <v>39</v>
      </c>
      <c r="G78" s="11" t="s">
        <v>107</v>
      </c>
      <c r="H78" s="11"/>
      <c r="I78" s="11"/>
      <c r="J78" s="12">
        <f t="shared" ref="J78:P80" si="57">J79</f>
        <v>143500</v>
      </c>
      <c r="K78" s="12">
        <f t="shared" si="57"/>
        <v>0</v>
      </c>
      <c r="L78" s="12">
        <f t="shared" si="57"/>
        <v>143500</v>
      </c>
      <c r="M78" s="12">
        <f t="shared" si="57"/>
        <v>0</v>
      </c>
      <c r="N78" s="12">
        <f t="shared" si="57"/>
        <v>143500</v>
      </c>
      <c r="O78" s="12">
        <f t="shared" si="57"/>
        <v>0</v>
      </c>
      <c r="P78" s="12">
        <f t="shared" si="57"/>
        <v>143500</v>
      </c>
    </row>
    <row r="79" spans="1:16" s="18" customFormat="1" x14ac:dyDescent="0.25">
      <c r="A79" s="467" t="s">
        <v>64</v>
      </c>
      <c r="B79" s="467"/>
      <c r="C79" s="19" t="s">
        <v>10</v>
      </c>
      <c r="D79" s="19" t="s">
        <v>10</v>
      </c>
      <c r="E79" s="297">
        <v>851</v>
      </c>
      <c r="F79" s="14" t="s">
        <v>39</v>
      </c>
      <c r="G79" s="14" t="s">
        <v>107</v>
      </c>
      <c r="H79" s="14" t="s">
        <v>65</v>
      </c>
      <c r="I79" s="5"/>
      <c r="J79" s="15">
        <f t="shared" si="57"/>
        <v>143500</v>
      </c>
      <c r="K79" s="15">
        <f t="shared" si="57"/>
        <v>0</v>
      </c>
      <c r="L79" s="15">
        <f t="shared" si="57"/>
        <v>143500</v>
      </c>
      <c r="M79" s="15">
        <f t="shared" si="57"/>
        <v>0</v>
      </c>
      <c r="N79" s="15">
        <f t="shared" si="57"/>
        <v>143500</v>
      </c>
      <c r="O79" s="15">
        <f t="shared" si="57"/>
        <v>0</v>
      </c>
      <c r="P79" s="15">
        <f t="shared" si="57"/>
        <v>143500</v>
      </c>
    </row>
    <row r="80" spans="1:16" s="1" customFormat="1" ht="52.5" customHeight="1" x14ac:dyDescent="0.25">
      <c r="A80" s="467" t="s">
        <v>66</v>
      </c>
      <c r="B80" s="467"/>
      <c r="C80" s="19" t="s">
        <v>10</v>
      </c>
      <c r="D80" s="19" t="s">
        <v>10</v>
      </c>
      <c r="E80" s="297">
        <v>851</v>
      </c>
      <c r="F80" s="19" t="s">
        <v>39</v>
      </c>
      <c r="G80" s="19" t="s">
        <v>107</v>
      </c>
      <c r="H80" s="19" t="s">
        <v>67</v>
      </c>
      <c r="I80" s="20"/>
      <c r="J80" s="15">
        <f t="shared" si="57"/>
        <v>143500</v>
      </c>
      <c r="K80" s="15">
        <f t="shared" si="57"/>
        <v>0</v>
      </c>
      <c r="L80" s="15">
        <f t="shared" si="57"/>
        <v>143500</v>
      </c>
      <c r="M80" s="15">
        <f t="shared" si="57"/>
        <v>0</v>
      </c>
      <c r="N80" s="15">
        <f t="shared" si="57"/>
        <v>143500</v>
      </c>
      <c r="O80" s="15">
        <f t="shared" si="57"/>
        <v>0</v>
      </c>
      <c r="P80" s="15">
        <f t="shared" si="57"/>
        <v>143500</v>
      </c>
    </row>
    <row r="81" spans="1:16" s="1" customFormat="1" ht="27.75" customHeight="1" x14ac:dyDescent="0.25">
      <c r="A81" s="467" t="s">
        <v>108</v>
      </c>
      <c r="B81" s="467"/>
      <c r="C81" s="19" t="s">
        <v>10</v>
      </c>
      <c r="D81" s="19" t="s">
        <v>10</v>
      </c>
      <c r="E81" s="297">
        <v>851</v>
      </c>
      <c r="F81" s="19" t="s">
        <v>39</v>
      </c>
      <c r="G81" s="19" t="s">
        <v>107</v>
      </c>
      <c r="H81" s="19" t="s">
        <v>109</v>
      </c>
      <c r="I81" s="19"/>
      <c r="J81" s="15">
        <f>J82+J84</f>
        <v>143500</v>
      </c>
      <c r="K81" s="15">
        <f t="shared" ref="K81:P81" si="58">K82+K84</f>
        <v>0</v>
      </c>
      <c r="L81" s="15">
        <f t="shared" si="58"/>
        <v>143500</v>
      </c>
      <c r="M81" s="15">
        <f t="shared" si="58"/>
        <v>0</v>
      </c>
      <c r="N81" s="15">
        <f t="shared" si="58"/>
        <v>143500</v>
      </c>
      <c r="O81" s="15">
        <f t="shared" si="58"/>
        <v>0</v>
      </c>
      <c r="P81" s="15">
        <f t="shared" si="58"/>
        <v>143500</v>
      </c>
    </row>
    <row r="82" spans="1:16" s="1" customFormat="1" ht="17.25" customHeight="1" x14ac:dyDescent="0.25">
      <c r="A82" s="301"/>
      <c r="B82" s="301" t="s">
        <v>17</v>
      </c>
      <c r="C82" s="19" t="s">
        <v>10</v>
      </c>
      <c r="D82" s="19" t="s">
        <v>10</v>
      </c>
      <c r="E82" s="297">
        <v>851</v>
      </c>
      <c r="F82" s="19" t="s">
        <v>39</v>
      </c>
      <c r="G82" s="19" t="s">
        <v>107</v>
      </c>
      <c r="H82" s="19" t="s">
        <v>109</v>
      </c>
      <c r="I82" s="14" t="s">
        <v>19</v>
      </c>
      <c r="J82" s="15">
        <f>J83</f>
        <v>73900</v>
      </c>
      <c r="K82" s="15">
        <f t="shared" ref="K82:P82" si="59">K83</f>
        <v>0</v>
      </c>
      <c r="L82" s="15">
        <f t="shared" si="59"/>
        <v>73900</v>
      </c>
      <c r="M82" s="15">
        <f t="shared" si="59"/>
        <v>0</v>
      </c>
      <c r="N82" s="15">
        <f t="shared" si="59"/>
        <v>73900</v>
      </c>
      <c r="O82" s="15">
        <f t="shared" si="59"/>
        <v>0</v>
      </c>
      <c r="P82" s="15">
        <f t="shared" si="59"/>
        <v>73900</v>
      </c>
    </row>
    <row r="83" spans="1:16" s="1" customFormat="1" ht="17.25" customHeight="1" x14ac:dyDescent="0.25">
      <c r="A83" s="16"/>
      <c r="B83" s="304" t="s">
        <v>20</v>
      </c>
      <c r="C83" s="19" t="s">
        <v>10</v>
      </c>
      <c r="D83" s="19" t="s">
        <v>10</v>
      </c>
      <c r="E83" s="297">
        <v>851</v>
      </c>
      <c r="F83" s="19" t="s">
        <v>39</v>
      </c>
      <c r="G83" s="19" t="s">
        <v>107</v>
      </c>
      <c r="H83" s="19" t="s">
        <v>109</v>
      </c>
      <c r="I83" s="14" t="s">
        <v>21</v>
      </c>
      <c r="J83" s="15">
        <f>73883+17</f>
        <v>73900</v>
      </c>
      <c r="K83" s="15"/>
      <c r="L83" s="15">
        <f t="shared" ref="L83:L171" si="60">J83+K83</f>
        <v>73900</v>
      </c>
      <c r="M83" s="15"/>
      <c r="N83" s="15">
        <f t="shared" ref="N83" si="61">L83+M83</f>
        <v>73900</v>
      </c>
      <c r="O83" s="15"/>
      <c r="P83" s="15">
        <f>N83+O83</f>
        <v>73900</v>
      </c>
    </row>
    <row r="84" spans="1:16" s="1" customFormat="1" ht="17.25" customHeight="1" x14ac:dyDescent="0.25">
      <c r="A84" s="16"/>
      <c r="B84" s="304" t="s">
        <v>22</v>
      </c>
      <c r="C84" s="19" t="s">
        <v>10</v>
      </c>
      <c r="D84" s="19" t="s">
        <v>10</v>
      </c>
      <c r="E84" s="297">
        <v>851</v>
      </c>
      <c r="F84" s="19" t="s">
        <v>39</v>
      </c>
      <c r="G84" s="19" t="s">
        <v>107</v>
      </c>
      <c r="H84" s="19" t="s">
        <v>109</v>
      </c>
      <c r="I84" s="14" t="s">
        <v>23</v>
      </c>
      <c r="J84" s="15">
        <f>J85</f>
        <v>69600</v>
      </c>
      <c r="K84" s="15">
        <f t="shared" ref="K84:P84" si="62">K85</f>
        <v>0</v>
      </c>
      <c r="L84" s="15">
        <f t="shared" si="62"/>
        <v>69600</v>
      </c>
      <c r="M84" s="15">
        <f t="shared" si="62"/>
        <v>0</v>
      </c>
      <c r="N84" s="15">
        <f t="shared" si="62"/>
        <v>69600</v>
      </c>
      <c r="O84" s="15">
        <f t="shared" si="62"/>
        <v>0</v>
      </c>
      <c r="P84" s="15">
        <f t="shared" si="62"/>
        <v>69600</v>
      </c>
    </row>
    <row r="85" spans="1:16" s="1" customFormat="1" ht="12.75" customHeight="1" x14ac:dyDescent="0.25">
      <c r="A85" s="16"/>
      <c r="B85" s="301" t="s">
        <v>24</v>
      </c>
      <c r="C85" s="19" t="s">
        <v>10</v>
      </c>
      <c r="D85" s="19" t="s">
        <v>10</v>
      </c>
      <c r="E85" s="297">
        <v>851</v>
      </c>
      <c r="F85" s="19" t="s">
        <v>39</v>
      </c>
      <c r="G85" s="19" t="s">
        <v>107</v>
      </c>
      <c r="H85" s="19" t="s">
        <v>109</v>
      </c>
      <c r="I85" s="14" t="s">
        <v>25</v>
      </c>
      <c r="J85" s="15">
        <f>69617-17</f>
        <v>69600</v>
      </c>
      <c r="K85" s="15"/>
      <c r="L85" s="15">
        <f t="shared" si="60"/>
        <v>69600</v>
      </c>
      <c r="M85" s="15"/>
      <c r="N85" s="15">
        <f t="shared" ref="N85" si="63">L85+M85</f>
        <v>69600</v>
      </c>
      <c r="O85" s="15"/>
      <c r="P85" s="15">
        <f>N85+O85</f>
        <v>69600</v>
      </c>
    </row>
    <row r="86" spans="1:16" s="13" customFormat="1" x14ac:dyDescent="0.25">
      <c r="A86" s="307" t="s">
        <v>700</v>
      </c>
      <c r="B86" s="302"/>
      <c r="C86" s="32" t="s">
        <v>10</v>
      </c>
      <c r="D86" s="32" t="s">
        <v>10</v>
      </c>
      <c r="E86" s="50">
        <v>851</v>
      </c>
      <c r="F86" s="32" t="s">
        <v>100</v>
      </c>
      <c r="G86" s="32"/>
      <c r="H86" s="32"/>
      <c r="I86" s="11"/>
      <c r="J86" s="124">
        <v>0</v>
      </c>
      <c r="K86" s="124">
        <v>320000</v>
      </c>
      <c r="L86" s="124">
        <v>320000</v>
      </c>
      <c r="M86" s="124">
        <v>0</v>
      </c>
      <c r="N86" s="124">
        <v>320000</v>
      </c>
      <c r="O86" s="124">
        <v>0</v>
      </c>
      <c r="P86" s="124">
        <v>320000</v>
      </c>
    </row>
    <row r="87" spans="1:16" s="13" customFormat="1" ht="15" customHeight="1" x14ac:dyDescent="0.25">
      <c r="A87" s="453" t="s">
        <v>798</v>
      </c>
      <c r="B87" s="454"/>
      <c r="C87" s="32" t="s">
        <v>10</v>
      </c>
      <c r="D87" s="32" t="s">
        <v>10</v>
      </c>
      <c r="E87" s="50">
        <v>851</v>
      </c>
      <c r="F87" s="32" t="s">
        <v>100</v>
      </c>
      <c r="G87" s="32" t="s">
        <v>10</v>
      </c>
      <c r="H87" s="32"/>
      <c r="I87" s="11"/>
      <c r="J87" s="124"/>
      <c r="K87" s="124"/>
      <c r="L87" s="15"/>
      <c r="M87" s="124"/>
      <c r="N87" s="124"/>
      <c r="O87" s="124"/>
      <c r="P87" s="124"/>
    </row>
    <row r="88" spans="1:16" s="329" customFormat="1" ht="27" customHeight="1" x14ac:dyDescent="0.25">
      <c r="A88" s="327"/>
      <c r="B88" s="328" t="s">
        <v>803</v>
      </c>
      <c r="C88" s="19" t="s">
        <v>10</v>
      </c>
      <c r="D88" s="19" t="s">
        <v>10</v>
      </c>
      <c r="E88" s="297">
        <v>851</v>
      </c>
      <c r="F88" s="330"/>
      <c r="G88" s="330"/>
      <c r="H88" s="330" t="s">
        <v>804</v>
      </c>
      <c r="I88" s="331"/>
      <c r="J88" s="332"/>
      <c r="K88" s="332"/>
      <c r="L88" s="326"/>
      <c r="M88" s="332"/>
      <c r="N88" s="332"/>
      <c r="O88" s="332"/>
      <c r="P88" s="332"/>
    </row>
    <row r="89" spans="1:16" s="1" customFormat="1" ht="12.75" customHeight="1" x14ac:dyDescent="0.25">
      <c r="A89" s="299"/>
      <c r="B89" s="301" t="s">
        <v>134</v>
      </c>
      <c r="C89" s="19" t="s">
        <v>10</v>
      </c>
      <c r="D89" s="19" t="s">
        <v>10</v>
      </c>
      <c r="E89" s="297">
        <v>851</v>
      </c>
      <c r="F89" s="19" t="s">
        <v>100</v>
      </c>
      <c r="G89" s="19" t="s">
        <v>10</v>
      </c>
      <c r="H89" s="19" t="s">
        <v>804</v>
      </c>
      <c r="I89" s="14" t="s">
        <v>135</v>
      </c>
      <c r="J89" s="15">
        <v>0</v>
      </c>
      <c r="K89" s="15">
        <v>200000</v>
      </c>
      <c r="L89" s="15">
        <v>200000</v>
      </c>
      <c r="M89" s="15">
        <v>0</v>
      </c>
      <c r="N89" s="15">
        <v>200000</v>
      </c>
      <c r="O89" s="15">
        <v>0</v>
      </c>
      <c r="P89" s="15">
        <v>200000</v>
      </c>
    </row>
    <row r="90" spans="1:16" s="1" customFormat="1" ht="25.5" customHeight="1" x14ac:dyDescent="0.25">
      <c r="A90" s="299"/>
      <c r="B90" s="301" t="s">
        <v>707</v>
      </c>
      <c r="C90" s="19" t="s">
        <v>10</v>
      </c>
      <c r="D90" s="19" t="s">
        <v>10</v>
      </c>
      <c r="E90" s="297">
        <v>851</v>
      </c>
      <c r="F90" s="19" t="s">
        <v>100</v>
      </c>
      <c r="G90" s="19" t="s">
        <v>10</v>
      </c>
      <c r="H90" s="19" t="s">
        <v>804</v>
      </c>
      <c r="I90" s="14" t="s">
        <v>706</v>
      </c>
      <c r="J90" s="15"/>
      <c r="K90" s="15">
        <v>200000</v>
      </c>
      <c r="L90" s="15">
        <v>200000</v>
      </c>
      <c r="M90" s="15"/>
      <c r="N90" s="15">
        <v>200000</v>
      </c>
      <c r="O90" s="15"/>
      <c r="P90" s="15">
        <v>200000</v>
      </c>
    </row>
    <row r="91" spans="1:16" s="10" customFormat="1" ht="12.75" customHeight="1" x14ac:dyDescent="0.25">
      <c r="A91" s="470" t="s">
        <v>110</v>
      </c>
      <c r="B91" s="470"/>
      <c r="C91" s="19" t="s">
        <v>10</v>
      </c>
      <c r="D91" s="19" t="s">
        <v>10</v>
      </c>
      <c r="E91" s="297">
        <v>851</v>
      </c>
      <c r="F91" s="7" t="s">
        <v>111</v>
      </c>
      <c r="G91" s="7"/>
      <c r="H91" s="7"/>
      <c r="I91" s="7"/>
      <c r="J91" s="8">
        <f t="shared" ref="J91:P91" si="64">J92+J104</f>
        <v>2892400</v>
      </c>
      <c r="K91" s="8">
        <f t="shared" si="64"/>
        <v>6768861</v>
      </c>
      <c r="L91" s="8">
        <f t="shared" si="64"/>
        <v>9661261</v>
      </c>
      <c r="M91" s="8">
        <f t="shared" si="64"/>
        <v>-887528</v>
      </c>
      <c r="N91" s="8">
        <f t="shared" si="64"/>
        <v>8773733</v>
      </c>
      <c r="O91" s="8">
        <f t="shared" si="64"/>
        <v>0</v>
      </c>
      <c r="P91" s="8">
        <f t="shared" si="64"/>
        <v>8773733</v>
      </c>
    </row>
    <row r="92" spans="1:16" s="13" customFormat="1" ht="12.75" customHeight="1" x14ac:dyDescent="0.25">
      <c r="A92" s="468" t="s">
        <v>112</v>
      </c>
      <c r="B92" s="468"/>
      <c r="C92" s="19" t="s">
        <v>10</v>
      </c>
      <c r="D92" s="19" t="s">
        <v>10</v>
      </c>
      <c r="E92" s="297">
        <v>851</v>
      </c>
      <c r="F92" s="11" t="s">
        <v>111</v>
      </c>
      <c r="G92" s="11" t="s">
        <v>10</v>
      </c>
      <c r="H92" s="11"/>
      <c r="I92" s="11"/>
      <c r="J92" s="12">
        <f>J97+J100</f>
        <v>500000</v>
      </c>
      <c r="K92" s="12">
        <f t="shared" ref="K92:P92" si="65">K97+K100</f>
        <v>1000000</v>
      </c>
      <c r="L92" s="12">
        <f t="shared" si="65"/>
        <v>1500000</v>
      </c>
      <c r="M92" s="12">
        <f t="shared" si="65"/>
        <v>0</v>
      </c>
      <c r="N92" s="12">
        <f t="shared" si="65"/>
        <v>1500000</v>
      </c>
      <c r="O92" s="12">
        <f t="shared" si="65"/>
        <v>560366</v>
      </c>
      <c r="P92" s="12">
        <f t="shared" si="65"/>
        <v>2060366</v>
      </c>
    </row>
    <row r="93" spans="1:16" s="1" customFormat="1" ht="12.75" customHeight="1" x14ac:dyDescent="0.25">
      <c r="A93" s="443" t="s">
        <v>712</v>
      </c>
      <c r="B93" s="444"/>
      <c r="C93" s="19" t="s">
        <v>10</v>
      </c>
      <c r="D93" s="19" t="s">
        <v>10</v>
      </c>
      <c r="E93" s="297">
        <v>851</v>
      </c>
      <c r="F93" s="14" t="s">
        <v>111</v>
      </c>
      <c r="G93" s="14" t="s">
        <v>10</v>
      </c>
      <c r="H93" s="14" t="s">
        <v>713</v>
      </c>
      <c r="I93" s="14"/>
      <c r="J93" s="15"/>
      <c r="K93" s="15"/>
      <c r="L93" s="15"/>
      <c r="M93" s="15"/>
      <c r="N93" s="15"/>
      <c r="O93" s="15"/>
      <c r="P93" s="15"/>
    </row>
    <row r="94" spans="1:16" s="1" customFormat="1" ht="12.75" customHeight="1" x14ac:dyDescent="0.25">
      <c r="A94" s="443" t="s">
        <v>813</v>
      </c>
      <c r="B94" s="444"/>
      <c r="C94" s="19" t="s">
        <v>10</v>
      </c>
      <c r="D94" s="19" t="s">
        <v>10</v>
      </c>
      <c r="E94" s="297">
        <v>851</v>
      </c>
      <c r="F94" s="14" t="s">
        <v>111</v>
      </c>
      <c r="G94" s="14" t="s">
        <v>10</v>
      </c>
      <c r="H94" s="14" t="s">
        <v>814</v>
      </c>
      <c r="I94" s="14"/>
      <c r="J94" s="15"/>
      <c r="K94" s="15"/>
      <c r="L94" s="15"/>
      <c r="M94" s="15"/>
      <c r="N94" s="15"/>
      <c r="O94" s="15"/>
      <c r="P94" s="15"/>
    </row>
    <row r="95" spans="1:16" s="1" customFormat="1" ht="12.75" customHeight="1" x14ac:dyDescent="0.25">
      <c r="A95" s="301"/>
      <c r="B95" s="301" t="s">
        <v>134</v>
      </c>
      <c r="C95" s="19" t="s">
        <v>10</v>
      </c>
      <c r="D95" s="19" t="s">
        <v>10</v>
      </c>
      <c r="E95" s="297">
        <v>851</v>
      </c>
      <c r="F95" s="14" t="s">
        <v>111</v>
      </c>
      <c r="G95" s="14" t="s">
        <v>10</v>
      </c>
      <c r="H95" s="14" t="s">
        <v>814</v>
      </c>
      <c r="I95" s="14" t="s">
        <v>135</v>
      </c>
      <c r="J95" s="15">
        <f>J96</f>
        <v>0</v>
      </c>
      <c r="K95" s="15">
        <f t="shared" ref="K95:P95" si="66">K96</f>
        <v>1000000</v>
      </c>
      <c r="L95" s="15">
        <f t="shared" ref="L95:L96" si="67">J95+K95</f>
        <v>1000000</v>
      </c>
      <c r="M95" s="15">
        <f t="shared" si="66"/>
        <v>0</v>
      </c>
      <c r="N95" s="15">
        <f t="shared" si="66"/>
        <v>1000000</v>
      </c>
      <c r="O95" s="15">
        <f t="shared" si="66"/>
        <v>0</v>
      </c>
      <c r="P95" s="15">
        <f t="shared" si="66"/>
        <v>1000000</v>
      </c>
    </row>
    <row r="96" spans="1:16" s="1" customFormat="1" ht="25.5" customHeight="1" x14ac:dyDescent="0.25">
      <c r="A96" s="16"/>
      <c r="B96" s="301" t="s">
        <v>707</v>
      </c>
      <c r="C96" s="19" t="s">
        <v>10</v>
      </c>
      <c r="D96" s="19" t="s">
        <v>10</v>
      </c>
      <c r="E96" s="297">
        <v>851</v>
      </c>
      <c r="F96" s="14" t="s">
        <v>111</v>
      </c>
      <c r="G96" s="14" t="s">
        <v>10</v>
      </c>
      <c r="H96" s="14" t="s">
        <v>814</v>
      </c>
      <c r="I96" s="14" t="s">
        <v>706</v>
      </c>
      <c r="J96" s="15">
        <v>0</v>
      </c>
      <c r="K96" s="15">
        <v>1000000</v>
      </c>
      <c r="L96" s="15">
        <f t="shared" si="67"/>
        <v>1000000</v>
      </c>
      <c r="M96" s="15"/>
      <c r="N96" s="15">
        <f>L96+M96</f>
        <v>1000000</v>
      </c>
      <c r="O96" s="15"/>
      <c r="P96" s="15">
        <f>N96+O96</f>
        <v>1000000</v>
      </c>
    </row>
    <row r="97" spans="1:16" s="1" customFormat="1" ht="12.75" customHeight="1" x14ac:dyDescent="0.25">
      <c r="A97" s="467" t="s">
        <v>709</v>
      </c>
      <c r="B97" s="467"/>
      <c r="C97" s="19" t="s">
        <v>10</v>
      </c>
      <c r="D97" s="19" t="s">
        <v>10</v>
      </c>
      <c r="E97" s="297">
        <v>851</v>
      </c>
      <c r="F97" s="14" t="s">
        <v>111</v>
      </c>
      <c r="G97" s="14" t="s">
        <v>10</v>
      </c>
      <c r="H97" s="14" t="s">
        <v>710</v>
      </c>
      <c r="I97" s="14"/>
      <c r="J97" s="15">
        <f>J98</f>
        <v>0</v>
      </c>
      <c r="K97" s="15">
        <f t="shared" ref="K97:P98" si="68">K98</f>
        <v>1000000</v>
      </c>
      <c r="L97" s="15">
        <f t="shared" si="68"/>
        <v>1000000</v>
      </c>
      <c r="M97" s="15">
        <f t="shared" si="68"/>
        <v>0</v>
      </c>
      <c r="N97" s="15">
        <f t="shared" si="68"/>
        <v>1000000</v>
      </c>
      <c r="O97" s="15">
        <f t="shared" si="68"/>
        <v>0</v>
      </c>
      <c r="P97" s="15">
        <f t="shared" si="68"/>
        <v>1000000</v>
      </c>
    </row>
    <row r="98" spans="1:16" s="1" customFormat="1" x14ac:dyDescent="0.25">
      <c r="A98" s="301"/>
      <c r="B98" s="301" t="s">
        <v>134</v>
      </c>
      <c r="C98" s="19" t="s">
        <v>10</v>
      </c>
      <c r="D98" s="19" t="s">
        <v>10</v>
      </c>
      <c r="E98" s="297">
        <v>851</v>
      </c>
      <c r="F98" s="14" t="s">
        <v>111</v>
      </c>
      <c r="G98" s="14" t="s">
        <v>10</v>
      </c>
      <c r="H98" s="14" t="s">
        <v>710</v>
      </c>
      <c r="I98" s="14" t="s">
        <v>135</v>
      </c>
      <c r="J98" s="15">
        <f>J99</f>
        <v>0</v>
      </c>
      <c r="K98" s="15">
        <f t="shared" si="68"/>
        <v>1000000</v>
      </c>
      <c r="L98" s="15">
        <f t="shared" si="68"/>
        <v>1000000</v>
      </c>
      <c r="M98" s="15">
        <f t="shared" si="68"/>
        <v>0</v>
      </c>
      <c r="N98" s="15">
        <f t="shared" si="68"/>
        <v>1000000</v>
      </c>
      <c r="O98" s="15">
        <f t="shared" si="68"/>
        <v>0</v>
      </c>
      <c r="P98" s="15">
        <f t="shared" si="68"/>
        <v>1000000</v>
      </c>
    </row>
    <row r="99" spans="1:16" s="1" customFormat="1" ht="12.75" customHeight="1" x14ac:dyDescent="0.25">
      <c r="A99" s="16"/>
      <c r="B99" s="301" t="s">
        <v>707</v>
      </c>
      <c r="C99" s="19" t="s">
        <v>10</v>
      </c>
      <c r="D99" s="19" t="s">
        <v>10</v>
      </c>
      <c r="E99" s="297">
        <v>851</v>
      </c>
      <c r="F99" s="14" t="s">
        <v>111</v>
      </c>
      <c r="G99" s="14" t="s">
        <v>10</v>
      </c>
      <c r="H99" s="14" t="s">
        <v>710</v>
      </c>
      <c r="I99" s="14" t="s">
        <v>706</v>
      </c>
      <c r="J99" s="15">
        <v>0</v>
      </c>
      <c r="K99" s="15">
        <v>1000000</v>
      </c>
      <c r="L99" s="15">
        <f t="shared" ref="L99" si="69">J99+K99</f>
        <v>1000000</v>
      </c>
      <c r="M99" s="15"/>
      <c r="N99" s="15">
        <f t="shared" ref="N99" si="70">L99+M99</f>
        <v>1000000</v>
      </c>
      <c r="O99" s="15"/>
      <c r="P99" s="15">
        <f>N99+O99</f>
        <v>1000000</v>
      </c>
    </row>
    <row r="100" spans="1:16" s="13" customFormat="1" ht="12.75" customHeight="1" x14ac:dyDescent="0.25">
      <c r="A100" s="467" t="s">
        <v>132</v>
      </c>
      <c r="B100" s="467"/>
      <c r="C100" s="19" t="s">
        <v>10</v>
      </c>
      <c r="D100" s="19" t="s">
        <v>10</v>
      </c>
      <c r="E100" s="297">
        <v>851</v>
      </c>
      <c r="F100" s="14" t="s">
        <v>111</v>
      </c>
      <c r="G100" s="14" t="s">
        <v>10</v>
      </c>
      <c r="H100" s="14" t="s">
        <v>133</v>
      </c>
      <c r="I100" s="14"/>
      <c r="J100" s="15">
        <f t="shared" ref="J100:P100" si="71">J101</f>
        <v>500000</v>
      </c>
      <c r="K100" s="15">
        <f t="shared" si="71"/>
        <v>0</v>
      </c>
      <c r="L100" s="15">
        <f t="shared" si="71"/>
        <v>500000</v>
      </c>
      <c r="M100" s="15">
        <f t="shared" si="71"/>
        <v>0</v>
      </c>
      <c r="N100" s="15">
        <f t="shared" si="71"/>
        <v>500000</v>
      </c>
      <c r="O100" s="15">
        <f t="shared" si="71"/>
        <v>560366</v>
      </c>
      <c r="P100" s="15">
        <f t="shared" si="71"/>
        <v>1060366</v>
      </c>
    </row>
    <row r="101" spans="1:16" s="1" customFormat="1" x14ac:dyDescent="0.25">
      <c r="A101" s="301"/>
      <c r="B101" s="301" t="s">
        <v>134</v>
      </c>
      <c r="C101" s="19" t="s">
        <v>10</v>
      </c>
      <c r="D101" s="19" t="s">
        <v>10</v>
      </c>
      <c r="E101" s="297">
        <v>851</v>
      </c>
      <c r="F101" s="19" t="s">
        <v>111</v>
      </c>
      <c r="G101" s="14" t="s">
        <v>10</v>
      </c>
      <c r="H101" s="19" t="s">
        <v>133</v>
      </c>
      <c r="I101" s="19" t="s">
        <v>135</v>
      </c>
      <c r="J101" s="15">
        <f>J103+J102</f>
        <v>500000</v>
      </c>
      <c r="K101" s="15">
        <f t="shared" ref="K101:P101" si="72">K103+K102</f>
        <v>0</v>
      </c>
      <c r="L101" s="15">
        <f t="shared" si="72"/>
        <v>500000</v>
      </c>
      <c r="M101" s="15">
        <f t="shared" si="72"/>
        <v>0</v>
      </c>
      <c r="N101" s="15">
        <f t="shared" si="72"/>
        <v>500000</v>
      </c>
      <c r="O101" s="15">
        <f t="shared" si="72"/>
        <v>560366</v>
      </c>
      <c r="P101" s="15">
        <f t="shared" si="72"/>
        <v>1060366</v>
      </c>
    </row>
    <row r="102" spans="1:16" s="1" customFormat="1" ht="25.5" x14ac:dyDescent="0.25">
      <c r="A102" s="16"/>
      <c r="B102" s="301" t="s">
        <v>707</v>
      </c>
      <c r="C102" s="19" t="s">
        <v>10</v>
      </c>
      <c r="D102" s="19" t="s">
        <v>10</v>
      </c>
      <c r="E102" s="297">
        <v>851</v>
      </c>
      <c r="F102" s="14" t="s">
        <v>111</v>
      </c>
      <c r="G102" s="14" t="s">
        <v>10</v>
      </c>
      <c r="H102" s="19" t="s">
        <v>133</v>
      </c>
      <c r="I102" s="14" t="s">
        <v>706</v>
      </c>
      <c r="J102" s="15">
        <v>0</v>
      </c>
      <c r="K102" s="15">
        <v>500000</v>
      </c>
      <c r="L102" s="15">
        <f t="shared" ref="L102:L103" si="73">J102+K102</f>
        <v>500000</v>
      </c>
      <c r="M102" s="15"/>
      <c r="N102" s="15">
        <f t="shared" ref="N102:N103" si="74">L102+M102</f>
        <v>500000</v>
      </c>
      <c r="O102" s="15">
        <v>560366</v>
      </c>
      <c r="P102" s="15">
        <f>N102+O102</f>
        <v>1060366</v>
      </c>
    </row>
    <row r="103" spans="1:16" s="1" customFormat="1" ht="12.75" customHeight="1" x14ac:dyDescent="0.25">
      <c r="A103" s="301"/>
      <c r="B103" s="301" t="s">
        <v>136</v>
      </c>
      <c r="C103" s="19" t="s">
        <v>10</v>
      </c>
      <c r="D103" s="19" t="s">
        <v>10</v>
      </c>
      <c r="E103" s="297">
        <v>851</v>
      </c>
      <c r="F103" s="19" t="s">
        <v>111</v>
      </c>
      <c r="G103" s="14" t="s">
        <v>10</v>
      </c>
      <c r="H103" s="19" t="s">
        <v>133</v>
      </c>
      <c r="I103" s="19" t="s">
        <v>137</v>
      </c>
      <c r="J103" s="15">
        <v>500000</v>
      </c>
      <c r="K103" s="15">
        <v>-500000</v>
      </c>
      <c r="L103" s="15">
        <f t="shared" si="73"/>
        <v>0</v>
      </c>
      <c r="M103" s="15"/>
      <c r="N103" s="15">
        <f t="shared" si="74"/>
        <v>0</v>
      </c>
      <c r="O103" s="15"/>
      <c r="P103" s="15">
        <f>N103+O103</f>
        <v>0</v>
      </c>
    </row>
    <row r="104" spans="1:16" s="13" customFormat="1" ht="12.75" customHeight="1" x14ac:dyDescent="0.25">
      <c r="A104" s="468" t="s">
        <v>138</v>
      </c>
      <c r="B104" s="468"/>
      <c r="C104" s="19" t="s">
        <v>10</v>
      </c>
      <c r="D104" s="19" t="s">
        <v>10</v>
      </c>
      <c r="E104" s="297">
        <v>851</v>
      </c>
      <c r="F104" s="11" t="s">
        <v>111</v>
      </c>
      <c r="G104" s="11" t="s">
        <v>79</v>
      </c>
      <c r="H104" s="11"/>
      <c r="I104" s="11"/>
      <c r="J104" s="12">
        <f>J105+J109</f>
        <v>2392400</v>
      </c>
      <c r="K104" s="12">
        <f t="shared" ref="K104:P104" si="75">K105+K109</f>
        <v>5768861</v>
      </c>
      <c r="L104" s="12">
        <f t="shared" si="75"/>
        <v>8161261</v>
      </c>
      <c r="M104" s="12">
        <f t="shared" si="75"/>
        <v>-887528</v>
      </c>
      <c r="N104" s="12">
        <f t="shared" si="75"/>
        <v>7273733</v>
      </c>
      <c r="O104" s="12">
        <f t="shared" si="75"/>
        <v>-560366</v>
      </c>
      <c r="P104" s="12">
        <f t="shared" si="75"/>
        <v>6713367</v>
      </c>
    </row>
    <row r="105" spans="1:16" s="1" customFormat="1" ht="12.75" customHeight="1" x14ac:dyDescent="0.25">
      <c r="A105" s="443" t="s">
        <v>712</v>
      </c>
      <c r="B105" s="444"/>
      <c r="C105" s="19" t="s">
        <v>10</v>
      </c>
      <c r="D105" s="19" t="s">
        <v>10</v>
      </c>
      <c r="E105" s="297">
        <v>851</v>
      </c>
      <c r="F105" s="14" t="s">
        <v>111</v>
      </c>
      <c r="G105" s="19" t="s">
        <v>79</v>
      </c>
      <c r="H105" s="19" t="s">
        <v>713</v>
      </c>
      <c r="I105" s="14"/>
      <c r="J105" s="15">
        <f>J106</f>
        <v>0</v>
      </c>
      <c r="K105" s="15">
        <f t="shared" ref="K105:P105" si="76">K106</f>
        <v>2000000</v>
      </c>
      <c r="L105" s="15">
        <f t="shared" si="76"/>
        <v>2000000</v>
      </c>
      <c r="M105" s="15">
        <f t="shared" si="76"/>
        <v>0</v>
      </c>
      <c r="N105" s="15">
        <f t="shared" si="76"/>
        <v>2000000</v>
      </c>
      <c r="O105" s="15">
        <f t="shared" si="76"/>
        <v>0</v>
      </c>
      <c r="P105" s="15">
        <f t="shared" si="76"/>
        <v>2000000</v>
      </c>
    </row>
    <row r="106" spans="1:16" s="1" customFormat="1" ht="12.75" customHeight="1" x14ac:dyDescent="0.25">
      <c r="A106" s="301"/>
      <c r="B106" s="301" t="s">
        <v>766</v>
      </c>
      <c r="C106" s="19" t="s">
        <v>10</v>
      </c>
      <c r="D106" s="19" t="s">
        <v>10</v>
      </c>
      <c r="E106" s="297">
        <v>851</v>
      </c>
      <c r="F106" s="14" t="s">
        <v>111</v>
      </c>
      <c r="G106" s="19" t="s">
        <v>79</v>
      </c>
      <c r="H106" s="19" t="s">
        <v>714</v>
      </c>
      <c r="I106" s="14"/>
      <c r="J106" s="15">
        <f t="shared" ref="J106:P106" si="77">J108</f>
        <v>0</v>
      </c>
      <c r="K106" s="15">
        <f t="shared" si="77"/>
        <v>2000000</v>
      </c>
      <c r="L106" s="15">
        <f t="shared" si="77"/>
        <v>2000000</v>
      </c>
      <c r="M106" s="15">
        <f t="shared" si="77"/>
        <v>0</v>
      </c>
      <c r="N106" s="15">
        <f t="shared" si="77"/>
        <v>2000000</v>
      </c>
      <c r="O106" s="15">
        <f t="shared" si="77"/>
        <v>0</v>
      </c>
      <c r="P106" s="15">
        <f t="shared" si="77"/>
        <v>2000000</v>
      </c>
    </row>
    <row r="107" spans="1:16" s="1" customFormat="1" ht="12.75" customHeight="1" x14ac:dyDescent="0.25">
      <c r="A107" s="301"/>
      <c r="B107" s="301" t="s">
        <v>134</v>
      </c>
      <c r="C107" s="19" t="s">
        <v>10</v>
      </c>
      <c r="D107" s="19" t="s">
        <v>10</v>
      </c>
      <c r="E107" s="297">
        <v>851</v>
      </c>
      <c r="F107" s="14" t="s">
        <v>111</v>
      </c>
      <c r="G107" s="19" t="s">
        <v>79</v>
      </c>
      <c r="H107" s="19" t="s">
        <v>714</v>
      </c>
      <c r="I107" s="14" t="s">
        <v>135</v>
      </c>
      <c r="J107" s="15">
        <f t="shared" ref="J107:P107" si="78">J108</f>
        <v>0</v>
      </c>
      <c r="K107" s="15">
        <f t="shared" si="78"/>
        <v>2000000</v>
      </c>
      <c r="L107" s="15">
        <f t="shared" si="78"/>
        <v>2000000</v>
      </c>
      <c r="M107" s="15">
        <f t="shared" si="78"/>
        <v>0</v>
      </c>
      <c r="N107" s="15">
        <f t="shared" si="78"/>
        <v>2000000</v>
      </c>
      <c r="O107" s="15">
        <f t="shared" si="78"/>
        <v>0</v>
      </c>
      <c r="P107" s="15">
        <f t="shared" si="78"/>
        <v>2000000</v>
      </c>
    </row>
    <row r="108" spans="1:16" s="1" customFormat="1" ht="25.5" x14ac:dyDescent="0.25">
      <c r="A108" s="301"/>
      <c r="B108" s="301" t="s">
        <v>707</v>
      </c>
      <c r="C108" s="19" t="s">
        <v>10</v>
      </c>
      <c r="D108" s="19" t="s">
        <v>10</v>
      </c>
      <c r="E108" s="297">
        <v>851</v>
      </c>
      <c r="F108" s="14" t="s">
        <v>111</v>
      </c>
      <c r="G108" s="19" t="s">
        <v>79</v>
      </c>
      <c r="H108" s="19" t="s">
        <v>714</v>
      </c>
      <c r="I108" s="14" t="s">
        <v>706</v>
      </c>
      <c r="J108" s="15">
        <v>0</v>
      </c>
      <c r="K108" s="15">
        <v>2000000</v>
      </c>
      <c r="L108" s="15">
        <f t="shared" ref="L108" si="79">J108+K108</f>
        <v>2000000</v>
      </c>
      <c r="M108" s="15"/>
      <c r="N108" s="15">
        <f t="shared" ref="N108" si="80">L108+M108</f>
        <v>2000000</v>
      </c>
      <c r="O108" s="15"/>
      <c r="P108" s="15">
        <f>N108+O108</f>
        <v>2000000</v>
      </c>
    </row>
    <row r="109" spans="1:16" s="13" customFormat="1" ht="16.5" customHeight="1" x14ac:dyDescent="0.25">
      <c r="A109" s="467" t="s">
        <v>132</v>
      </c>
      <c r="B109" s="467"/>
      <c r="C109" s="19" t="s">
        <v>10</v>
      </c>
      <c r="D109" s="19" t="s">
        <v>10</v>
      </c>
      <c r="E109" s="297">
        <v>851</v>
      </c>
      <c r="F109" s="14" t="s">
        <v>111</v>
      </c>
      <c r="G109" s="14" t="s">
        <v>79</v>
      </c>
      <c r="H109" s="14" t="s">
        <v>133</v>
      </c>
      <c r="I109" s="14"/>
      <c r="J109" s="15">
        <f t="shared" ref="J109:P109" si="81">J110</f>
        <v>2392400</v>
      </c>
      <c r="K109" s="15">
        <f t="shared" si="81"/>
        <v>3768861</v>
      </c>
      <c r="L109" s="15">
        <f t="shared" si="81"/>
        <v>6161261</v>
      </c>
      <c r="M109" s="15">
        <f t="shared" si="81"/>
        <v>-887528</v>
      </c>
      <c r="N109" s="15">
        <f t="shared" si="81"/>
        <v>5273733</v>
      </c>
      <c r="O109" s="15">
        <f t="shared" si="81"/>
        <v>-560366</v>
      </c>
      <c r="P109" s="15">
        <f t="shared" si="81"/>
        <v>4713367</v>
      </c>
    </row>
    <row r="110" spans="1:16" s="1" customFormat="1" ht="12.75" customHeight="1" x14ac:dyDescent="0.25">
      <c r="A110" s="301"/>
      <c r="B110" s="301" t="s">
        <v>134</v>
      </c>
      <c r="C110" s="19" t="s">
        <v>10</v>
      </c>
      <c r="D110" s="19" t="s">
        <v>10</v>
      </c>
      <c r="E110" s="297">
        <v>851</v>
      </c>
      <c r="F110" s="19" t="s">
        <v>111</v>
      </c>
      <c r="G110" s="14" t="s">
        <v>79</v>
      </c>
      <c r="H110" s="19" t="s">
        <v>133</v>
      </c>
      <c r="I110" s="19" t="s">
        <v>135</v>
      </c>
      <c r="J110" s="15">
        <f>J111+J112</f>
        <v>2392400</v>
      </c>
      <c r="K110" s="15">
        <f t="shared" ref="K110:P110" si="82">K111+K112</f>
        <v>3768861</v>
      </c>
      <c r="L110" s="15">
        <f t="shared" si="82"/>
        <v>6161261</v>
      </c>
      <c r="M110" s="15">
        <f t="shared" si="82"/>
        <v>-887528</v>
      </c>
      <c r="N110" s="15">
        <f t="shared" si="82"/>
        <v>5273733</v>
      </c>
      <c r="O110" s="15">
        <f t="shared" si="82"/>
        <v>-560366</v>
      </c>
      <c r="P110" s="15">
        <f t="shared" si="82"/>
        <v>4713367</v>
      </c>
    </row>
    <row r="111" spans="1:16" s="1" customFormat="1" ht="24" customHeight="1" x14ac:dyDescent="0.25">
      <c r="A111" s="301"/>
      <c r="B111" s="301" t="s">
        <v>707</v>
      </c>
      <c r="C111" s="19" t="s">
        <v>10</v>
      </c>
      <c r="D111" s="19" t="s">
        <v>10</v>
      </c>
      <c r="E111" s="297">
        <v>851</v>
      </c>
      <c r="F111" s="14" t="s">
        <v>111</v>
      </c>
      <c r="G111" s="19" t="s">
        <v>79</v>
      </c>
      <c r="H111" s="19" t="s">
        <v>133</v>
      </c>
      <c r="I111" s="14" t="s">
        <v>706</v>
      </c>
      <c r="J111" s="15">
        <v>0</v>
      </c>
      <c r="K111" s="15">
        <v>6161261</v>
      </c>
      <c r="L111" s="15">
        <f t="shared" ref="L111" si="83">J111+K111</f>
        <v>6161261</v>
      </c>
      <c r="M111" s="15">
        <v>-887528</v>
      </c>
      <c r="N111" s="15">
        <f t="shared" ref="N111:N112" si="84">L111+M111</f>
        <v>5273733</v>
      </c>
      <c r="O111" s="15">
        <v>-560366</v>
      </c>
      <c r="P111" s="15">
        <f>N111+O111</f>
        <v>4713367</v>
      </c>
    </row>
    <row r="112" spans="1:16" s="1" customFormat="1" ht="25.5" customHeight="1" x14ac:dyDescent="0.25">
      <c r="A112" s="301"/>
      <c r="B112" s="301" t="s">
        <v>136</v>
      </c>
      <c r="C112" s="19" t="s">
        <v>10</v>
      </c>
      <c r="D112" s="19" t="s">
        <v>10</v>
      </c>
      <c r="E112" s="297">
        <v>851</v>
      </c>
      <c r="F112" s="19" t="s">
        <v>111</v>
      </c>
      <c r="G112" s="14" t="s">
        <v>79</v>
      </c>
      <c r="H112" s="19" t="s">
        <v>133</v>
      </c>
      <c r="I112" s="19" t="s">
        <v>137</v>
      </c>
      <c r="J112" s="15">
        <f>3842400-800000-650000</f>
        <v>2392400</v>
      </c>
      <c r="K112" s="15">
        <v>-2392400</v>
      </c>
      <c r="L112" s="15">
        <f t="shared" si="60"/>
        <v>0</v>
      </c>
      <c r="M112" s="15"/>
      <c r="N112" s="15">
        <f t="shared" si="84"/>
        <v>0</v>
      </c>
      <c r="O112" s="15"/>
      <c r="P112" s="15">
        <f>N112+O112</f>
        <v>0</v>
      </c>
    </row>
    <row r="113" spans="1:16" s="1" customFormat="1" ht="12.75" customHeight="1" x14ac:dyDescent="0.25">
      <c r="A113" s="470" t="s">
        <v>194</v>
      </c>
      <c r="B113" s="470"/>
      <c r="C113" s="19" t="s">
        <v>10</v>
      </c>
      <c r="D113" s="19" t="s">
        <v>10</v>
      </c>
      <c r="E113" s="297">
        <v>851</v>
      </c>
      <c r="F113" s="7" t="s">
        <v>195</v>
      </c>
      <c r="G113" s="7"/>
      <c r="H113" s="7"/>
      <c r="I113" s="7"/>
      <c r="J113" s="8">
        <f>J114+J153</f>
        <v>4800540</v>
      </c>
      <c r="K113" s="8">
        <f t="shared" ref="K113:P113" si="85">K114+K153</f>
        <v>3180</v>
      </c>
      <c r="L113" s="8">
        <f t="shared" si="85"/>
        <v>4803720</v>
      </c>
      <c r="M113" s="8">
        <f t="shared" si="85"/>
        <v>0</v>
      </c>
      <c r="N113" s="8">
        <f t="shared" si="85"/>
        <v>4803720</v>
      </c>
      <c r="O113" s="8">
        <f t="shared" si="85"/>
        <v>0</v>
      </c>
      <c r="P113" s="8">
        <f t="shared" si="85"/>
        <v>4803720</v>
      </c>
    </row>
    <row r="114" spans="1:16" s="1" customFormat="1" ht="12.75" customHeight="1" x14ac:dyDescent="0.25">
      <c r="A114" s="468" t="s">
        <v>196</v>
      </c>
      <c r="B114" s="468"/>
      <c r="C114" s="19" t="s">
        <v>10</v>
      </c>
      <c r="D114" s="19" t="s">
        <v>10</v>
      </c>
      <c r="E114" s="297">
        <v>851</v>
      </c>
      <c r="F114" s="11" t="s">
        <v>195</v>
      </c>
      <c r="G114" s="11" t="s">
        <v>10</v>
      </c>
      <c r="H114" s="11"/>
      <c r="I114" s="11"/>
      <c r="J114" s="12">
        <f>J115+J123+J133+J140+J147+J150</f>
        <v>4785540</v>
      </c>
      <c r="K114" s="12">
        <f t="shared" ref="K114:P114" si="86">K115+K123+K133+K140+K147+K150</f>
        <v>3180</v>
      </c>
      <c r="L114" s="12">
        <f t="shared" si="86"/>
        <v>4788720</v>
      </c>
      <c r="M114" s="12">
        <f t="shared" si="86"/>
        <v>0</v>
      </c>
      <c r="N114" s="12">
        <f t="shared" si="86"/>
        <v>4788720</v>
      </c>
      <c r="O114" s="12">
        <f t="shared" si="86"/>
        <v>0</v>
      </c>
      <c r="P114" s="12">
        <f t="shared" si="86"/>
        <v>4788720</v>
      </c>
    </row>
    <row r="115" spans="1:16" s="1" customFormat="1" ht="12.75" customHeight="1" x14ac:dyDescent="0.25">
      <c r="A115" s="467" t="s">
        <v>197</v>
      </c>
      <c r="B115" s="467"/>
      <c r="C115" s="19" t="s">
        <v>10</v>
      </c>
      <c r="D115" s="19" t="s">
        <v>10</v>
      </c>
      <c r="E115" s="297">
        <v>851</v>
      </c>
      <c r="F115" s="14" t="s">
        <v>195</v>
      </c>
      <c r="G115" s="14" t="s">
        <v>10</v>
      </c>
      <c r="H115" s="14" t="s">
        <v>198</v>
      </c>
      <c r="I115" s="14"/>
      <c r="J115" s="15">
        <f>J116</f>
        <v>1380000</v>
      </c>
      <c r="K115" s="15">
        <f t="shared" ref="K115:P115" si="87">K116</f>
        <v>0</v>
      </c>
      <c r="L115" s="15">
        <f t="shared" si="87"/>
        <v>1380000</v>
      </c>
      <c r="M115" s="15">
        <f t="shared" si="87"/>
        <v>0</v>
      </c>
      <c r="N115" s="15">
        <f t="shared" si="87"/>
        <v>1380000</v>
      </c>
      <c r="O115" s="15">
        <f t="shared" si="87"/>
        <v>0</v>
      </c>
      <c r="P115" s="15">
        <f t="shared" si="87"/>
        <v>1380000</v>
      </c>
    </row>
    <row r="116" spans="1:16" s="1" customFormat="1" ht="12.75" customHeight="1" x14ac:dyDescent="0.25">
      <c r="A116" s="467" t="s">
        <v>115</v>
      </c>
      <c r="B116" s="467"/>
      <c r="C116" s="19" t="s">
        <v>10</v>
      </c>
      <c r="D116" s="19" t="s">
        <v>10</v>
      </c>
      <c r="E116" s="297">
        <v>851</v>
      </c>
      <c r="F116" s="14" t="s">
        <v>195</v>
      </c>
      <c r="G116" s="14" t="s">
        <v>10</v>
      </c>
      <c r="H116" s="14" t="s">
        <v>199</v>
      </c>
      <c r="I116" s="14"/>
      <c r="J116" s="15">
        <f>J117+J120</f>
        <v>1380000</v>
      </c>
      <c r="K116" s="15">
        <f t="shared" ref="K116:P116" si="88">K117+K120</f>
        <v>0</v>
      </c>
      <c r="L116" s="15">
        <f t="shared" si="88"/>
        <v>1380000</v>
      </c>
      <c r="M116" s="15">
        <f t="shared" si="88"/>
        <v>0</v>
      </c>
      <c r="N116" s="15">
        <f t="shared" si="88"/>
        <v>1380000</v>
      </c>
      <c r="O116" s="15">
        <f t="shared" si="88"/>
        <v>0</v>
      </c>
      <c r="P116" s="15">
        <f t="shared" si="88"/>
        <v>1380000</v>
      </c>
    </row>
    <row r="117" spans="1:16" s="2" customFormat="1" ht="12.75" customHeight="1" x14ac:dyDescent="0.25">
      <c r="A117" s="467" t="s">
        <v>200</v>
      </c>
      <c r="B117" s="467"/>
      <c r="C117" s="19" t="s">
        <v>10</v>
      </c>
      <c r="D117" s="19" t="s">
        <v>10</v>
      </c>
      <c r="E117" s="297">
        <v>851</v>
      </c>
      <c r="F117" s="19" t="s">
        <v>195</v>
      </c>
      <c r="G117" s="19" t="s">
        <v>10</v>
      </c>
      <c r="H117" s="19" t="s">
        <v>201</v>
      </c>
      <c r="I117" s="19"/>
      <c r="J117" s="21">
        <f t="shared" ref="J117:P118" si="89">J118</f>
        <v>180000</v>
      </c>
      <c r="K117" s="21">
        <f t="shared" si="89"/>
        <v>0</v>
      </c>
      <c r="L117" s="21">
        <f t="shared" si="89"/>
        <v>180000</v>
      </c>
      <c r="M117" s="21">
        <f t="shared" si="89"/>
        <v>0</v>
      </c>
      <c r="N117" s="21">
        <f t="shared" si="89"/>
        <v>180000</v>
      </c>
      <c r="O117" s="21">
        <f t="shared" si="89"/>
        <v>0</v>
      </c>
      <c r="P117" s="21">
        <f t="shared" si="89"/>
        <v>180000</v>
      </c>
    </row>
    <row r="118" spans="1:16" s="1" customFormat="1" x14ac:dyDescent="0.25">
      <c r="A118" s="26"/>
      <c r="B118" s="301" t="s">
        <v>26</v>
      </c>
      <c r="C118" s="19" t="s">
        <v>10</v>
      </c>
      <c r="D118" s="19" t="s">
        <v>10</v>
      </c>
      <c r="E118" s="297">
        <v>851</v>
      </c>
      <c r="F118" s="14" t="s">
        <v>195</v>
      </c>
      <c r="G118" s="14" t="s">
        <v>10</v>
      </c>
      <c r="H118" s="14" t="s">
        <v>201</v>
      </c>
      <c r="I118" s="14" t="s">
        <v>27</v>
      </c>
      <c r="J118" s="15">
        <f t="shared" si="89"/>
        <v>180000</v>
      </c>
      <c r="K118" s="15">
        <f t="shared" si="89"/>
        <v>0</v>
      </c>
      <c r="L118" s="15">
        <f t="shared" si="89"/>
        <v>180000</v>
      </c>
      <c r="M118" s="15">
        <f t="shared" si="89"/>
        <v>0</v>
      </c>
      <c r="N118" s="15">
        <f t="shared" si="89"/>
        <v>180000</v>
      </c>
      <c r="O118" s="15">
        <f t="shared" si="89"/>
        <v>0</v>
      </c>
      <c r="P118" s="15">
        <f t="shared" si="89"/>
        <v>180000</v>
      </c>
    </row>
    <row r="119" spans="1:16" s="1" customFormat="1" x14ac:dyDescent="0.25">
      <c r="A119" s="26"/>
      <c r="B119" s="301" t="s">
        <v>191</v>
      </c>
      <c r="C119" s="19" t="s">
        <v>10</v>
      </c>
      <c r="D119" s="19" t="s">
        <v>10</v>
      </c>
      <c r="E119" s="297">
        <v>851</v>
      </c>
      <c r="F119" s="14" t="s">
        <v>195</v>
      </c>
      <c r="G119" s="14" t="s">
        <v>10</v>
      </c>
      <c r="H119" s="14" t="s">
        <v>201</v>
      </c>
      <c r="I119" s="14" t="s">
        <v>29</v>
      </c>
      <c r="J119" s="15">
        <v>180000</v>
      </c>
      <c r="K119" s="15"/>
      <c r="L119" s="15">
        <f t="shared" si="60"/>
        <v>180000</v>
      </c>
      <c r="M119" s="15"/>
      <c r="N119" s="15">
        <f t="shared" ref="N119" si="90">L119+M119</f>
        <v>180000</v>
      </c>
      <c r="O119" s="15"/>
      <c r="P119" s="15">
        <f>N119+O119</f>
        <v>180000</v>
      </c>
    </row>
    <row r="120" spans="1:16" s="1" customFormat="1" ht="12.75" customHeight="1" x14ac:dyDescent="0.25">
      <c r="A120" s="467" t="s">
        <v>202</v>
      </c>
      <c r="B120" s="467"/>
      <c r="C120" s="19" t="s">
        <v>10</v>
      </c>
      <c r="D120" s="19" t="s">
        <v>10</v>
      </c>
      <c r="E120" s="297">
        <v>851</v>
      </c>
      <c r="F120" s="19" t="s">
        <v>195</v>
      </c>
      <c r="G120" s="19" t="s">
        <v>10</v>
      </c>
      <c r="H120" s="19" t="s">
        <v>203</v>
      </c>
      <c r="I120" s="19"/>
      <c r="J120" s="21">
        <f t="shared" ref="J120:P121" si="91">J121</f>
        <v>1200000</v>
      </c>
      <c r="K120" s="21">
        <f t="shared" si="91"/>
        <v>0</v>
      </c>
      <c r="L120" s="21">
        <f t="shared" si="91"/>
        <v>1200000</v>
      </c>
      <c r="M120" s="21">
        <f t="shared" si="91"/>
        <v>0</v>
      </c>
      <c r="N120" s="21">
        <f t="shared" si="91"/>
        <v>1200000</v>
      </c>
      <c r="O120" s="21">
        <f t="shared" si="91"/>
        <v>0</v>
      </c>
      <c r="P120" s="21">
        <f t="shared" si="91"/>
        <v>1200000</v>
      </c>
    </row>
    <row r="121" spans="1:16" s="1" customFormat="1" x14ac:dyDescent="0.25">
      <c r="A121" s="16"/>
      <c r="B121" s="304" t="s">
        <v>22</v>
      </c>
      <c r="C121" s="19" t="s">
        <v>10</v>
      </c>
      <c r="D121" s="19" t="s">
        <v>10</v>
      </c>
      <c r="E121" s="297">
        <v>851</v>
      </c>
      <c r="F121" s="19" t="s">
        <v>195</v>
      </c>
      <c r="G121" s="19" t="s">
        <v>10</v>
      </c>
      <c r="H121" s="19" t="s">
        <v>203</v>
      </c>
      <c r="I121" s="14" t="s">
        <v>23</v>
      </c>
      <c r="J121" s="15">
        <f t="shared" si="91"/>
        <v>1200000</v>
      </c>
      <c r="K121" s="15">
        <f t="shared" si="91"/>
        <v>0</v>
      </c>
      <c r="L121" s="15">
        <f t="shared" si="91"/>
        <v>1200000</v>
      </c>
      <c r="M121" s="15">
        <f t="shared" si="91"/>
        <v>0</v>
      </c>
      <c r="N121" s="15">
        <f t="shared" si="91"/>
        <v>1200000</v>
      </c>
      <c r="O121" s="15">
        <f t="shared" si="91"/>
        <v>0</v>
      </c>
      <c r="P121" s="15">
        <f t="shared" si="91"/>
        <v>1200000</v>
      </c>
    </row>
    <row r="122" spans="1:16" s="1" customFormat="1" x14ac:dyDescent="0.25">
      <c r="A122" s="16"/>
      <c r="B122" s="301" t="s">
        <v>24</v>
      </c>
      <c r="C122" s="19" t="s">
        <v>10</v>
      </c>
      <c r="D122" s="19" t="s">
        <v>10</v>
      </c>
      <c r="E122" s="297">
        <v>851</v>
      </c>
      <c r="F122" s="19" t="s">
        <v>195</v>
      </c>
      <c r="G122" s="19" t="s">
        <v>10</v>
      </c>
      <c r="H122" s="19" t="s">
        <v>203</v>
      </c>
      <c r="I122" s="14" t="s">
        <v>25</v>
      </c>
      <c r="J122" s="15">
        <v>1200000</v>
      </c>
      <c r="K122" s="15"/>
      <c r="L122" s="15">
        <f t="shared" si="60"/>
        <v>1200000</v>
      </c>
      <c r="M122" s="15"/>
      <c r="N122" s="15">
        <f t="shared" ref="N122" si="92">L122+M122</f>
        <v>1200000</v>
      </c>
      <c r="O122" s="15"/>
      <c r="P122" s="15">
        <f>N122+O122</f>
        <v>1200000</v>
      </c>
    </row>
    <row r="123" spans="1:16" s="1" customFormat="1" ht="12.75" customHeight="1" x14ac:dyDescent="0.25">
      <c r="A123" s="467" t="s">
        <v>204</v>
      </c>
      <c r="B123" s="467"/>
      <c r="C123" s="19" t="s">
        <v>10</v>
      </c>
      <c r="D123" s="19" t="s">
        <v>10</v>
      </c>
      <c r="E123" s="297">
        <v>851</v>
      </c>
      <c r="F123" s="14" t="s">
        <v>195</v>
      </c>
      <c r="G123" s="14" t="s">
        <v>10</v>
      </c>
      <c r="H123" s="14" t="s">
        <v>205</v>
      </c>
      <c r="I123" s="14"/>
      <c r="J123" s="15">
        <f>J124</f>
        <v>3154200</v>
      </c>
      <c r="K123" s="15">
        <f t="shared" ref="K123:P123" si="93">K124</f>
        <v>0</v>
      </c>
      <c r="L123" s="15">
        <f t="shared" si="93"/>
        <v>3154200</v>
      </c>
      <c r="M123" s="15">
        <f t="shared" si="93"/>
        <v>0</v>
      </c>
      <c r="N123" s="15">
        <f t="shared" si="93"/>
        <v>3154200</v>
      </c>
      <c r="O123" s="15">
        <f t="shared" si="93"/>
        <v>0</v>
      </c>
      <c r="P123" s="15">
        <f t="shared" si="93"/>
        <v>3154200</v>
      </c>
    </row>
    <row r="124" spans="1:16" s="1" customFormat="1" ht="12.75" customHeight="1" x14ac:dyDescent="0.25">
      <c r="A124" s="467" t="s">
        <v>115</v>
      </c>
      <c r="B124" s="467"/>
      <c r="C124" s="19" t="s">
        <v>10</v>
      </c>
      <c r="D124" s="19" t="s">
        <v>10</v>
      </c>
      <c r="E124" s="297">
        <v>851</v>
      </c>
      <c r="F124" s="14" t="s">
        <v>195</v>
      </c>
      <c r="G124" s="14" t="s">
        <v>10</v>
      </c>
      <c r="H124" s="14" t="s">
        <v>206</v>
      </c>
      <c r="I124" s="14"/>
      <c r="J124" s="15">
        <f>J125+J130</f>
        <v>3154200</v>
      </c>
      <c r="K124" s="15">
        <f t="shared" ref="K124:P124" si="94">K125+K130</f>
        <v>0</v>
      </c>
      <c r="L124" s="15">
        <f t="shared" si="94"/>
        <v>3154200</v>
      </c>
      <c r="M124" s="15">
        <f t="shared" si="94"/>
        <v>0</v>
      </c>
      <c r="N124" s="15">
        <f t="shared" si="94"/>
        <v>3154200</v>
      </c>
      <c r="O124" s="15">
        <f t="shared" si="94"/>
        <v>0</v>
      </c>
      <c r="P124" s="15">
        <f t="shared" si="94"/>
        <v>3154200</v>
      </c>
    </row>
    <row r="125" spans="1:16" s="2" customFormat="1" ht="12.75" customHeight="1" x14ac:dyDescent="0.25">
      <c r="A125" s="467" t="s">
        <v>207</v>
      </c>
      <c r="B125" s="467"/>
      <c r="C125" s="19" t="s">
        <v>10</v>
      </c>
      <c r="D125" s="19" t="s">
        <v>10</v>
      </c>
      <c r="E125" s="297">
        <v>851</v>
      </c>
      <c r="F125" s="14" t="s">
        <v>195</v>
      </c>
      <c r="G125" s="14" t="s">
        <v>10</v>
      </c>
      <c r="H125" s="14" t="s">
        <v>208</v>
      </c>
      <c r="I125" s="14"/>
      <c r="J125" s="15">
        <f>J126+J128</f>
        <v>564200</v>
      </c>
      <c r="K125" s="15">
        <f t="shared" ref="K125:P125" si="95">K126+K128</f>
        <v>0</v>
      </c>
      <c r="L125" s="15">
        <f t="shared" si="95"/>
        <v>564200</v>
      </c>
      <c r="M125" s="15">
        <f t="shared" si="95"/>
        <v>0</v>
      </c>
      <c r="N125" s="15">
        <f t="shared" si="95"/>
        <v>564200</v>
      </c>
      <c r="O125" s="15">
        <f t="shared" si="95"/>
        <v>0</v>
      </c>
      <c r="P125" s="15">
        <f t="shared" si="95"/>
        <v>564200</v>
      </c>
    </row>
    <row r="126" spans="1:16" s="1" customFormat="1" ht="25.5" x14ac:dyDescent="0.25">
      <c r="A126" s="301"/>
      <c r="B126" s="301" t="s">
        <v>119</v>
      </c>
      <c r="C126" s="19" t="s">
        <v>10</v>
      </c>
      <c r="D126" s="19" t="s">
        <v>10</v>
      </c>
      <c r="E126" s="297">
        <v>851</v>
      </c>
      <c r="F126" s="14" t="s">
        <v>195</v>
      </c>
      <c r="G126" s="14" t="s">
        <v>10</v>
      </c>
      <c r="H126" s="14" t="s">
        <v>208</v>
      </c>
      <c r="I126" s="14" t="s">
        <v>120</v>
      </c>
      <c r="J126" s="15">
        <f>J127</f>
        <v>474200</v>
      </c>
      <c r="K126" s="15">
        <f t="shared" ref="K126:P126" si="96">K127</f>
        <v>90000</v>
      </c>
      <c r="L126" s="15">
        <f t="shared" si="96"/>
        <v>564200</v>
      </c>
      <c r="M126" s="15">
        <f t="shared" si="96"/>
        <v>0</v>
      </c>
      <c r="N126" s="15">
        <f t="shared" si="96"/>
        <v>564200</v>
      </c>
      <c r="O126" s="15">
        <f t="shared" si="96"/>
        <v>0</v>
      </c>
      <c r="P126" s="15">
        <f t="shared" si="96"/>
        <v>564200</v>
      </c>
    </row>
    <row r="127" spans="1:16" s="1" customFormat="1" ht="25.5" x14ac:dyDescent="0.25">
      <c r="A127" s="301"/>
      <c r="B127" s="301" t="s">
        <v>121</v>
      </c>
      <c r="C127" s="19" t="s">
        <v>10</v>
      </c>
      <c r="D127" s="19" t="s">
        <v>10</v>
      </c>
      <c r="E127" s="297">
        <v>851</v>
      </c>
      <c r="F127" s="14" t="s">
        <v>195</v>
      </c>
      <c r="G127" s="14" t="s">
        <v>10</v>
      </c>
      <c r="H127" s="14" t="s">
        <v>208</v>
      </c>
      <c r="I127" s="14" t="s">
        <v>122</v>
      </c>
      <c r="J127" s="15">
        <v>474200</v>
      </c>
      <c r="K127" s="15">
        <v>90000</v>
      </c>
      <c r="L127" s="15">
        <f t="shared" si="60"/>
        <v>564200</v>
      </c>
      <c r="M127" s="15"/>
      <c r="N127" s="15">
        <f t="shared" ref="N127" si="97">L127+M127</f>
        <v>564200</v>
      </c>
      <c r="O127" s="15"/>
      <c r="P127" s="15">
        <f>N127+O127</f>
        <v>564200</v>
      </c>
    </row>
    <row r="128" spans="1:16" s="1" customFormat="1" ht="12.75" customHeight="1" x14ac:dyDescent="0.25">
      <c r="A128" s="26"/>
      <c r="B128" s="301" t="s">
        <v>26</v>
      </c>
      <c r="C128" s="19" t="s">
        <v>10</v>
      </c>
      <c r="D128" s="19" t="s">
        <v>10</v>
      </c>
      <c r="E128" s="297">
        <v>851</v>
      </c>
      <c r="F128" s="14" t="s">
        <v>195</v>
      </c>
      <c r="G128" s="14" t="s">
        <v>10</v>
      </c>
      <c r="H128" s="14" t="s">
        <v>208</v>
      </c>
      <c r="I128" s="14" t="s">
        <v>27</v>
      </c>
      <c r="J128" s="15">
        <f>J129</f>
        <v>90000</v>
      </c>
      <c r="K128" s="15">
        <f t="shared" ref="K128:P128" si="98">K129</f>
        <v>-90000</v>
      </c>
      <c r="L128" s="15">
        <f t="shared" si="98"/>
        <v>0</v>
      </c>
      <c r="M128" s="15">
        <f t="shared" si="98"/>
        <v>0</v>
      </c>
      <c r="N128" s="15">
        <f t="shared" si="98"/>
        <v>0</v>
      </c>
      <c r="O128" s="15">
        <f t="shared" si="98"/>
        <v>0</v>
      </c>
      <c r="P128" s="15">
        <f t="shared" si="98"/>
        <v>0</v>
      </c>
    </row>
    <row r="129" spans="1:16" s="1" customFormat="1" ht="12.75" customHeight="1" x14ac:dyDescent="0.25">
      <c r="A129" s="26"/>
      <c r="B129" s="301" t="s">
        <v>191</v>
      </c>
      <c r="C129" s="19" t="s">
        <v>10</v>
      </c>
      <c r="D129" s="19" t="s">
        <v>10</v>
      </c>
      <c r="E129" s="297">
        <v>851</v>
      </c>
      <c r="F129" s="14" t="s">
        <v>195</v>
      </c>
      <c r="G129" s="14" t="s">
        <v>10</v>
      </c>
      <c r="H129" s="14" t="s">
        <v>208</v>
      </c>
      <c r="I129" s="14" t="s">
        <v>29</v>
      </c>
      <c r="J129" s="15">
        <v>90000</v>
      </c>
      <c r="K129" s="15">
        <v>-90000</v>
      </c>
      <c r="L129" s="15">
        <f t="shared" si="60"/>
        <v>0</v>
      </c>
      <c r="M129" s="15"/>
      <c r="N129" s="15">
        <f t="shared" ref="N129" si="99">L129+M129</f>
        <v>0</v>
      </c>
      <c r="O129" s="15"/>
      <c r="P129" s="15">
        <f>N129+O129</f>
        <v>0</v>
      </c>
    </row>
    <row r="130" spans="1:16" s="10" customFormat="1" ht="12.75" customHeight="1" x14ac:dyDescent="0.25">
      <c r="A130" s="467" t="s">
        <v>209</v>
      </c>
      <c r="B130" s="467"/>
      <c r="C130" s="19" t="s">
        <v>10</v>
      </c>
      <c r="D130" s="19" t="s">
        <v>10</v>
      </c>
      <c r="E130" s="297">
        <v>851</v>
      </c>
      <c r="F130" s="14" t="s">
        <v>195</v>
      </c>
      <c r="G130" s="14" t="s">
        <v>10</v>
      </c>
      <c r="H130" s="14" t="s">
        <v>210</v>
      </c>
      <c r="I130" s="14"/>
      <c r="J130" s="15">
        <f t="shared" ref="J130:P131" si="100">J131</f>
        <v>2590000</v>
      </c>
      <c r="K130" s="15">
        <f t="shared" si="100"/>
        <v>0</v>
      </c>
      <c r="L130" s="15">
        <f t="shared" si="100"/>
        <v>2590000</v>
      </c>
      <c r="M130" s="15">
        <f t="shared" si="100"/>
        <v>0</v>
      </c>
      <c r="N130" s="15">
        <f t="shared" si="100"/>
        <v>2590000</v>
      </c>
      <c r="O130" s="15">
        <f t="shared" si="100"/>
        <v>0</v>
      </c>
      <c r="P130" s="15">
        <f t="shared" si="100"/>
        <v>2590000</v>
      </c>
    </row>
    <row r="131" spans="1:16" s="1" customFormat="1" ht="25.5" x14ac:dyDescent="0.25">
      <c r="A131" s="301"/>
      <c r="B131" s="301" t="s">
        <v>119</v>
      </c>
      <c r="C131" s="19" t="s">
        <v>10</v>
      </c>
      <c r="D131" s="19" t="s">
        <v>10</v>
      </c>
      <c r="E131" s="297">
        <v>851</v>
      </c>
      <c r="F131" s="14" t="s">
        <v>195</v>
      </c>
      <c r="G131" s="14" t="s">
        <v>10</v>
      </c>
      <c r="H131" s="14" t="s">
        <v>210</v>
      </c>
      <c r="I131" s="14" t="s">
        <v>120</v>
      </c>
      <c r="J131" s="15">
        <f t="shared" si="100"/>
        <v>2590000</v>
      </c>
      <c r="K131" s="15">
        <f t="shared" si="100"/>
        <v>0</v>
      </c>
      <c r="L131" s="15">
        <f t="shared" si="100"/>
        <v>2590000</v>
      </c>
      <c r="M131" s="15">
        <f t="shared" si="100"/>
        <v>0</v>
      </c>
      <c r="N131" s="15">
        <f t="shared" si="100"/>
        <v>2590000</v>
      </c>
      <c r="O131" s="15">
        <f t="shared" si="100"/>
        <v>0</v>
      </c>
      <c r="P131" s="15">
        <f t="shared" si="100"/>
        <v>2590000</v>
      </c>
    </row>
    <row r="132" spans="1:16" s="1" customFormat="1" ht="25.5" x14ac:dyDescent="0.25">
      <c r="A132" s="301"/>
      <c r="B132" s="301" t="s">
        <v>121</v>
      </c>
      <c r="C132" s="19" t="s">
        <v>10</v>
      </c>
      <c r="D132" s="19" t="s">
        <v>10</v>
      </c>
      <c r="E132" s="297">
        <v>851</v>
      </c>
      <c r="F132" s="14" t="s">
        <v>195</v>
      </c>
      <c r="G132" s="14" t="s">
        <v>10</v>
      </c>
      <c r="H132" s="14" t="s">
        <v>210</v>
      </c>
      <c r="I132" s="14" t="s">
        <v>122</v>
      </c>
      <c r="J132" s="15">
        <v>2590000</v>
      </c>
      <c r="K132" s="15"/>
      <c r="L132" s="15">
        <f t="shared" si="60"/>
        <v>2590000</v>
      </c>
      <c r="M132" s="15"/>
      <c r="N132" s="15">
        <f t="shared" ref="N132" si="101">L132+M132</f>
        <v>2590000</v>
      </c>
      <c r="O132" s="15"/>
      <c r="P132" s="15">
        <f>N132+O132</f>
        <v>2590000</v>
      </c>
    </row>
    <row r="133" spans="1:16" s="1" customFormat="1" ht="12.75" customHeight="1" x14ac:dyDescent="0.25">
      <c r="A133" s="467" t="s">
        <v>64</v>
      </c>
      <c r="B133" s="467"/>
      <c r="C133" s="19" t="s">
        <v>10</v>
      </c>
      <c r="D133" s="19" t="s">
        <v>10</v>
      </c>
      <c r="E133" s="297">
        <v>851</v>
      </c>
      <c r="F133" s="19" t="s">
        <v>195</v>
      </c>
      <c r="G133" s="14" t="s">
        <v>10</v>
      </c>
      <c r="H133" s="19" t="s">
        <v>65</v>
      </c>
      <c r="I133" s="19"/>
      <c r="J133" s="21">
        <f t="shared" ref="J133:P134" si="102">J134</f>
        <v>9540</v>
      </c>
      <c r="K133" s="21">
        <f t="shared" si="102"/>
        <v>3180</v>
      </c>
      <c r="L133" s="21">
        <f t="shared" si="102"/>
        <v>12720</v>
      </c>
      <c r="M133" s="21">
        <f t="shared" si="102"/>
        <v>0</v>
      </c>
      <c r="N133" s="21">
        <f t="shared" si="102"/>
        <v>12720</v>
      </c>
      <c r="O133" s="21">
        <f t="shared" si="102"/>
        <v>0</v>
      </c>
      <c r="P133" s="21">
        <f t="shared" si="102"/>
        <v>12720</v>
      </c>
    </row>
    <row r="134" spans="1:16" s="1" customFormat="1" ht="12.75" customHeight="1" x14ac:dyDescent="0.25">
      <c r="A134" s="467" t="s">
        <v>66</v>
      </c>
      <c r="B134" s="467"/>
      <c r="C134" s="19" t="s">
        <v>10</v>
      </c>
      <c r="D134" s="19" t="s">
        <v>10</v>
      </c>
      <c r="E134" s="297">
        <v>851</v>
      </c>
      <c r="F134" s="14" t="s">
        <v>195</v>
      </c>
      <c r="G134" s="14" t="s">
        <v>10</v>
      </c>
      <c r="H134" s="14" t="s">
        <v>67</v>
      </c>
      <c r="I134" s="14"/>
      <c r="J134" s="15">
        <f t="shared" si="102"/>
        <v>9540</v>
      </c>
      <c r="K134" s="15">
        <f t="shared" si="102"/>
        <v>3180</v>
      </c>
      <c r="L134" s="15">
        <f t="shared" si="102"/>
        <v>12720</v>
      </c>
      <c r="M134" s="15">
        <f t="shared" si="102"/>
        <v>0</v>
      </c>
      <c r="N134" s="15">
        <f t="shared" si="102"/>
        <v>12720</v>
      </c>
      <c r="O134" s="15">
        <f t="shared" si="102"/>
        <v>0</v>
      </c>
      <c r="P134" s="15">
        <f t="shared" si="102"/>
        <v>12720</v>
      </c>
    </row>
    <row r="135" spans="1:16" s="1" customFormat="1" ht="12.75" customHeight="1" x14ac:dyDescent="0.25">
      <c r="A135" s="467" t="s">
        <v>296</v>
      </c>
      <c r="B135" s="467"/>
      <c r="C135" s="19" t="s">
        <v>10</v>
      </c>
      <c r="D135" s="19" t="s">
        <v>10</v>
      </c>
      <c r="E135" s="297">
        <v>851</v>
      </c>
      <c r="F135" s="14" t="s">
        <v>195</v>
      </c>
      <c r="G135" s="14" t="s">
        <v>10</v>
      </c>
      <c r="H135" s="14" t="s">
        <v>126</v>
      </c>
      <c r="I135" s="14"/>
      <c r="J135" s="15">
        <f>J136+J138</f>
        <v>9540</v>
      </c>
      <c r="K135" s="15">
        <f t="shared" ref="K135:P135" si="103">K136+K138</f>
        <v>3180</v>
      </c>
      <c r="L135" s="15">
        <f t="shared" si="103"/>
        <v>12720</v>
      </c>
      <c r="M135" s="15">
        <f t="shared" si="103"/>
        <v>0</v>
      </c>
      <c r="N135" s="15">
        <f t="shared" si="103"/>
        <v>12720</v>
      </c>
      <c r="O135" s="15">
        <f t="shared" si="103"/>
        <v>0</v>
      </c>
      <c r="P135" s="15">
        <f t="shared" si="103"/>
        <v>12720</v>
      </c>
    </row>
    <row r="136" spans="1:16" s="1" customFormat="1" ht="12.75" customHeight="1" x14ac:dyDescent="0.25">
      <c r="A136" s="16"/>
      <c r="B136" s="304" t="s">
        <v>127</v>
      </c>
      <c r="C136" s="19" t="s">
        <v>10</v>
      </c>
      <c r="D136" s="19" t="s">
        <v>10</v>
      </c>
      <c r="E136" s="297">
        <v>851</v>
      </c>
      <c r="F136" s="14" t="s">
        <v>195</v>
      </c>
      <c r="G136" s="14" t="s">
        <v>10</v>
      </c>
      <c r="H136" s="14" t="s">
        <v>126</v>
      </c>
      <c r="I136" s="14" t="s">
        <v>128</v>
      </c>
      <c r="J136" s="15">
        <f>J137</f>
        <v>9540</v>
      </c>
      <c r="K136" s="15">
        <f t="shared" ref="K136:P136" si="104">K137</f>
        <v>-9540</v>
      </c>
      <c r="L136" s="15">
        <f t="shared" si="104"/>
        <v>0</v>
      </c>
      <c r="M136" s="15">
        <f t="shared" si="104"/>
        <v>0</v>
      </c>
      <c r="N136" s="15">
        <f t="shared" si="104"/>
        <v>0</v>
      </c>
      <c r="O136" s="15">
        <f t="shared" si="104"/>
        <v>0</v>
      </c>
      <c r="P136" s="15">
        <f t="shared" si="104"/>
        <v>0</v>
      </c>
    </row>
    <row r="137" spans="1:16" s="1" customFormat="1" x14ac:dyDescent="0.25">
      <c r="A137" s="26"/>
      <c r="B137" s="301" t="s">
        <v>129</v>
      </c>
      <c r="C137" s="19" t="s">
        <v>10</v>
      </c>
      <c r="D137" s="19" t="s">
        <v>10</v>
      </c>
      <c r="E137" s="297">
        <v>851</v>
      </c>
      <c r="F137" s="14" t="s">
        <v>195</v>
      </c>
      <c r="G137" s="14" t="s">
        <v>10</v>
      </c>
      <c r="H137" s="14" t="s">
        <v>126</v>
      </c>
      <c r="I137" s="14" t="s">
        <v>130</v>
      </c>
      <c r="J137" s="15">
        <v>9540</v>
      </c>
      <c r="K137" s="15">
        <v>-9540</v>
      </c>
      <c r="L137" s="15">
        <f t="shared" si="60"/>
        <v>0</v>
      </c>
      <c r="M137" s="15"/>
      <c r="N137" s="15">
        <f t="shared" ref="N137" si="105">L137+M137</f>
        <v>0</v>
      </c>
      <c r="O137" s="15"/>
      <c r="P137" s="15">
        <f>N137+O137</f>
        <v>0</v>
      </c>
    </row>
    <row r="138" spans="1:16" s="1" customFormat="1" ht="25.5" x14ac:dyDescent="0.25">
      <c r="A138" s="26"/>
      <c r="B138" s="301" t="s">
        <v>119</v>
      </c>
      <c r="C138" s="19" t="s">
        <v>10</v>
      </c>
      <c r="D138" s="19" t="s">
        <v>10</v>
      </c>
      <c r="E138" s="297">
        <v>851</v>
      </c>
      <c r="F138" s="14" t="s">
        <v>195</v>
      </c>
      <c r="G138" s="14" t="s">
        <v>10</v>
      </c>
      <c r="H138" s="14" t="s">
        <v>126</v>
      </c>
      <c r="I138" s="14" t="s">
        <v>120</v>
      </c>
      <c r="J138" s="15">
        <f>J139</f>
        <v>0</v>
      </c>
      <c r="K138" s="15">
        <f t="shared" ref="K138:P138" si="106">K139</f>
        <v>12720</v>
      </c>
      <c r="L138" s="15">
        <f t="shared" si="106"/>
        <v>12720</v>
      </c>
      <c r="M138" s="15">
        <f t="shared" si="106"/>
        <v>0</v>
      </c>
      <c r="N138" s="15">
        <f t="shared" si="106"/>
        <v>12720</v>
      </c>
      <c r="O138" s="15">
        <f t="shared" si="106"/>
        <v>0</v>
      </c>
      <c r="P138" s="15">
        <f t="shared" si="106"/>
        <v>12720</v>
      </c>
    </row>
    <row r="139" spans="1:16" s="1" customFormat="1" ht="12.75" customHeight="1" x14ac:dyDescent="0.25">
      <c r="A139" s="26"/>
      <c r="B139" s="301" t="s">
        <v>121</v>
      </c>
      <c r="C139" s="19" t="s">
        <v>10</v>
      </c>
      <c r="D139" s="19" t="s">
        <v>10</v>
      </c>
      <c r="E139" s="297">
        <v>851</v>
      </c>
      <c r="F139" s="14" t="s">
        <v>195</v>
      </c>
      <c r="G139" s="14" t="s">
        <v>10</v>
      </c>
      <c r="H139" s="14" t="s">
        <v>126</v>
      </c>
      <c r="I139" s="14" t="s">
        <v>122</v>
      </c>
      <c r="J139" s="15"/>
      <c r="K139" s="15">
        <f>9540+3180</f>
        <v>12720</v>
      </c>
      <c r="L139" s="15">
        <f t="shared" ref="L139" si="107">J139+K139</f>
        <v>12720</v>
      </c>
      <c r="M139" s="15"/>
      <c r="N139" s="15">
        <f t="shared" ref="N139" si="108">L139+M139</f>
        <v>12720</v>
      </c>
      <c r="O139" s="15"/>
      <c r="P139" s="15">
        <f>N139+O139</f>
        <v>12720</v>
      </c>
    </row>
    <row r="140" spans="1:16" s="1" customFormat="1" ht="12.75" customHeight="1" x14ac:dyDescent="0.25">
      <c r="A140" s="467" t="s">
        <v>32</v>
      </c>
      <c r="B140" s="467"/>
      <c r="C140" s="19" t="s">
        <v>10</v>
      </c>
      <c r="D140" s="19" t="s">
        <v>10</v>
      </c>
      <c r="E140" s="297">
        <v>851</v>
      </c>
      <c r="F140" s="14" t="s">
        <v>195</v>
      </c>
      <c r="G140" s="14" t="s">
        <v>10</v>
      </c>
      <c r="H140" s="14" t="s">
        <v>33</v>
      </c>
      <c r="I140" s="14"/>
      <c r="J140" s="15">
        <f t="shared" ref="J140:P143" si="109">J141</f>
        <v>31800</v>
      </c>
      <c r="K140" s="15">
        <f t="shared" si="109"/>
        <v>0</v>
      </c>
      <c r="L140" s="15">
        <f t="shared" si="109"/>
        <v>31800</v>
      </c>
      <c r="M140" s="15">
        <f t="shared" si="109"/>
        <v>0</v>
      </c>
      <c r="N140" s="15">
        <f t="shared" si="109"/>
        <v>31800</v>
      </c>
      <c r="O140" s="15">
        <f t="shared" si="109"/>
        <v>0</v>
      </c>
      <c r="P140" s="15">
        <f t="shared" si="109"/>
        <v>31800</v>
      </c>
    </row>
    <row r="141" spans="1:16" s="13" customFormat="1" ht="12.75" customHeight="1" x14ac:dyDescent="0.25">
      <c r="A141" s="467" t="s">
        <v>211</v>
      </c>
      <c r="B141" s="467"/>
      <c r="C141" s="19" t="s">
        <v>10</v>
      </c>
      <c r="D141" s="19" t="s">
        <v>10</v>
      </c>
      <c r="E141" s="297">
        <v>851</v>
      </c>
      <c r="F141" s="14" t="s">
        <v>195</v>
      </c>
      <c r="G141" s="14" t="s">
        <v>10</v>
      </c>
      <c r="H141" s="14" t="s">
        <v>212</v>
      </c>
      <c r="I141" s="14"/>
      <c r="J141" s="15">
        <f t="shared" si="109"/>
        <v>31800</v>
      </c>
      <c r="K141" s="15">
        <f t="shared" si="109"/>
        <v>0</v>
      </c>
      <c r="L141" s="15">
        <f t="shared" si="109"/>
        <v>31800</v>
      </c>
      <c r="M141" s="15">
        <f t="shared" si="109"/>
        <v>0</v>
      </c>
      <c r="N141" s="15">
        <f t="shared" si="109"/>
        <v>31800</v>
      </c>
      <c r="O141" s="15">
        <f t="shared" si="109"/>
        <v>0</v>
      </c>
      <c r="P141" s="15">
        <f t="shared" si="109"/>
        <v>31800</v>
      </c>
    </row>
    <row r="142" spans="1:16" s="1" customFormat="1" ht="12.75" customHeight="1" x14ac:dyDescent="0.25">
      <c r="A142" s="467" t="s">
        <v>213</v>
      </c>
      <c r="B142" s="467"/>
      <c r="C142" s="19" t="s">
        <v>10</v>
      </c>
      <c r="D142" s="19" t="s">
        <v>10</v>
      </c>
      <c r="E142" s="297">
        <v>851</v>
      </c>
      <c r="F142" s="14" t="s">
        <v>195</v>
      </c>
      <c r="G142" s="14" t="s">
        <v>10</v>
      </c>
      <c r="H142" s="14" t="s">
        <v>214</v>
      </c>
      <c r="I142" s="14"/>
      <c r="J142" s="15">
        <f>J143+J145</f>
        <v>31800</v>
      </c>
      <c r="K142" s="15">
        <f t="shared" ref="K142:P142" si="110">K143+K145</f>
        <v>0</v>
      </c>
      <c r="L142" s="15">
        <f t="shared" si="110"/>
        <v>31800</v>
      </c>
      <c r="M142" s="15">
        <f t="shared" si="110"/>
        <v>0</v>
      </c>
      <c r="N142" s="15">
        <f t="shared" si="110"/>
        <v>31800</v>
      </c>
      <c r="O142" s="15">
        <f t="shared" si="110"/>
        <v>0</v>
      </c>
      <c r="P142" s="15">
        <f t="shared" si="110"/>
        <v>31800</v>
      </c>
    </row>
    <row r="143" spans="1:16" s="1" customFormat="1" ht="12.75" customHeight="1" x14ac:dyDescent="0.25">
      <c r="A143" s="16"/>
      <c r="B143" s="304" t="s">
        <v>127</v>
      </c>
      <c r="C143" s="19" t="s">
        <v>10</v>
      </c>
      <c r="D143" s="19" t="s">
        <v>10</v>
      </c>
      <c r="E143" s="297">
        <v>851</v>
      </c>
      <c r="F143" s="14" t="s">
        <v>195</v>
      </c>
      <c r="G143" s="14" t="s">
        <v>10</v>
      </c>
      <c r="H143" s="14" t="s">
        <v>214</v>
      </c>
      <c r="I143" s="14" t="s">
        <v>128</v>
      </c>
      <c r="J143" s="15">
        <f>J144</f>
        <v>31800</v>
      </c>
      <c r="K143" s="15">
        <f t="shared" si="109"/>
        <v>-31800</v>
      </c>
      <c r="L143" s="15">
        <f t="shared" si="109"/>
        <v>0</v>
      </c>
      <c r="M143" s="15">
        <f t="shared" si="109"/>
        <v>0</v>
      </c>
      <c r="N143" s="15">
        <f t="shared" si="109"/>
        <v>0</v>
      </c>
      <c r="O143" s="15">
        <f t="shared" si="109"/>
        <v>0</v>
      </c>
      <c r="P143" s="15">
        <f t="shared" si="109"/>
        <v>0</v>
      </c>
    </row>
    <row r="144" spans="1:16" s="1" customFormat="1" ht="12.75" customHeight="1" x14ac:dyDescent="0.25">
      <c r="A144" s="16"/>
      <c r="B144" s="301" t="s">
        <v>129</v>
      </c>
      <c r="C144" s="19" t="s">
        <v>10</v>
      </c>
      <c r="D144" s="19" t="s">
        <v>10</v>
      </c>
      <c r="E144" s="297">
        <v>851</v>
      </c>
      <c r="F144" s="14" t="s">
        <v>195</v>
      </c>
      <c r="G144" s="14" t="s">
        <v>10</v>
      </c>
      <c r="H144" s="14" t="s">
        <v>214</v>
      </c>
      <c r="I144" s="14" t="s">
        <v>130</v>
      </c>
      <c r="J144" s="15">
        <v>31800</v>
      </c>
      <c r="K144" s="15">
        <v>-31800</v>
      </c>
      <c r="L144" s="15">
        <f t="shared" si="60"/>
        <v>0</v>
      </c>
      <c r="M144" s="15"/>
      <c r="N144" s="15">
        <f t="shared" ref="N144" si="111">L144+M144</f>
        <v>0</v>
      </c>
      <c r="O144" s="15"/>
      <c r="P144" s="15">
        <f>N144+O144</f>
        <v>0</v>
      </c>
    </row>
    <row r="145" spans="1:16" s="1" customFormat="1" ht="12.75" customHeight="1" x14ac:dyDescent="0.25">
      <c r="A145" s="16"/>
      <c r="B145" s="301" t="s">
        <v>119</v>
      </c>
      <c r="C145" s="19" t="s">
        <v>10</v>
      </c>
      <c r="D145" s="19" t="s">
        <v>10</v>
      </c>
      <c r="E145" s="297">
        <v>851</v>
      </c>
      <c r="F145" s="14" t="s">
        <v>195</v>
      </c>
      <c r="G145" s="14" t="s">
        <v>10</v>
      </c>
      <c r="H145" s="14" t="s">
        <v>214</v>
      </c>
      <c r="I145" s="14" t="s">
        <v>120</v>
      </c>
      <c r="J145" s="15">
        <f>J146</f>
        <v>0</v>
      </c>
      <c r="K145" s="15">
        <f t="shared" ref="K145:P145" si="112">K146</f>
        <v>31800</v>
      </c>
      <c r="L145" s="15">
        <f t="shared" si="112"/>
        <v>31800</v>
      </c>
      <c r="M145" s="15">
        <f t="shared" si="112"/>
        <v>0</v>
      </c>
      <c r="N145" s="15">
        <f t="shared" si="112"/>
        <v>31800</v>
      </c>
      <c r="O145" s="15">
        <f t="shared" si="112"/>
        <v>0</v>
      </c>
      <c r="P145" s="15">
        <f t="shared" si="112"/>
        <v>31800</v>
      </c>
    </row>
    <row r="146" spans="1:16" s="1" customFormat="1" ht="12.75" customHeight="1" x14ac:dyDescent="0.25">
      <c r="A146" s="16"/>
      <c r="B146" s="301" t="s">
        <v>121</v>
      </c>
      <c r="C146" s="19" t="s">
        <v>10</v>
      </c>
      <c r="D146" s="19" t="s">
        <v>10</v>
      </c>
      <c r="E146" s="297">
        <v>851</v>
      </c>
      <c r="F146" s="14" t="s">
        <v>195</v>
      </c>
      <c r="G146" s="14" t="s">
        <v>10</v>
      </c>
      <c r="H146" s="14" t="s">
        <v>214</v>
      </c>
      <c r="I146" s="14" t="s">
        <v>122</v>
      </c>
      <c r="J146" s="15"/>
      <c r="K146" s="15">
        <v>31800</v>
      </c>
      <c r="L146" s="15">
        <f t="shared" ref="L146" si="113">J146+K146</f>
        <v>31800</v>
      </c>
      <c r="M146" s="15"/>
      <c r="N146" s="15">
        <f t="shared" ref="N146" si="114">L146+M146</f>
        <v>31800</v>
      </c>
      <c r="O146" s="15"/>
      <c r="P146" s="15">
        <f>N146+O146</f>
        <v>31800</v>
      </c>
    </row>
    <row r="147" spans="1:16" s="1" customFormat="1" ht="26.25" customHeight="1" x14ac:dyDescent="0.25">
      <c r="A147" s="467" t="s">
        <v>215</v>
      </c>
      <c r="B147" s="467"/>
      <c r="C147" s="19" t="s">
        <v>10</v>
      </c>
      <c r="D147" s="19" t="s">
        <v>10</v>
      </c>
      <c r="E147" s="297">
        <v>851</v>
      </c>
      <c r="F147" s="14" t="s">
        <v>195</v>
      </c>
      <c r="G147" s="14" t="s">
        <v>10</v>
      </c>
      <c r="H147" s="14" t="s">
        <v>216</v>
      </c>
      <c r="I147" s="14"/>
      <c r="J147" s="15">
        <f t="shared" ref="J147:P148" si="115">J148</f>
        <v>50000</v>
      </c>
      <c r="K147" s="15">
        <f t="shared" si="115"/>
        <v>0</v>
      </c>
      <c r="L147" s="15">
        <f t="shared" si="115"/>
        <v>50000</v>
      </c>
      <c r="M147" s="15">
        <f t="shared" si="115"/>
        <v>0</v>
      </c>
      <c r="N147" s="15">
        <f t="shared" si="115"/>
        <v>50000</v>
      </c>
      <c r="O147" s="15">
        <f t="shared" si="115"/>
        <v>0</v>
      </c>
      <c r="P147" s="15">
        <f t="shared" si="115"/>
        <v>50000</v>
      </c>
    </row>
    <row r="148" spans="1:16" s="1" customFormat="1" ht="14.25" customHeight="1" x14ac:dyDescent="0.25">
      <c r="A148" s="16"/>
      <c r="B148" s="304" t="s">
        <v>22</v>
      </c>
      <c r="C148" s="19" t="s">
        <v>10</v>
      </c>
      <c r="D148" s="19" t="s">
        <v>10</v>
      </c>
      <c r="E148" s="297">
        <v>851</v>
      </c>
      <c r="F148" s="14" t="s">
        <v>195</v>
      </c>
      <c r="G148" s="14" t="s">
        <v>10</v>
      </c>
      <c r="H148" s="14" t="s">
        <v>216</v>
      </c>
      <c r="I148" s="14" t="s">
        <v>23</v>
      </c>
      <c r="J148" s="15">
        <f t="shared" si="115"/>
        <v>50000</v>
      </c>
      <c r="K148" s="15">
        <f t="shared" si="115"/>
        <v>0</v>
      </c>
      <c r="L148" s="15">
        <f t="shared" si="115"/>
        <v>50000</v>
      </c>
      <c r="M148" s="15">
        <f t="shared" si="115"/>
        <v>0</v>
      </c>
      <c r="N148" s="15">
        <f t="shared" si="115"/>
        <v>50000</v>
      </c>
      <c r="O148" s="15">
        <f t="shared" si="115"/>
        <v>0</v>
      </c>
      <c r="P148" s="15">
        <f t="shared" si="115"/>
        <v>50000</v>
      </c>
    </row>
    <row r="149" spans="1:16" s="1" customFormat="1" ht="15" customHeight="1" x14ac:dyDescent="0.25">
      <c r="A149" s="16"/>
      <c r="B149" s="301" t="s">
        <v>24</v>
      </c>
      <c r="C149" s="19" t="s">
        <v>10</v>
      </c>
      <c r="D149" s="19" t="s">
        <v>10</v>
      </c>
      <c r="E149" s="297">
        <v>851</v>
      </c>
      <c r="F149" s="14" t="s">
        <v>195</v>
      </c>
      <c r="G149" s="14" t="s">
        <v>10</v>
      </c>
      <c r="H149" s="14" t="s">
        <v>216</v>
      </c>
      <c r="I149" s="14" t="s">
        <v>25</v>
      </c>
      <c r="J149" s="15">
        <v>50000</v>
      </c>
      <c r="K149" s="15"/>
      <c r="L149" s="15">
        <f t="shared" si="60"/>
        <v>50000</v>
      </c>
      <c r="M149" s="15"/>
      <c r="N149" s="15">
        <f t="shared" ref="N149" si="116">L149+M149</f>
        <v>50000</v>
      </c>
      <c r="O149" s="15"/>
      <c r="P149" s="15">
        <f>N149+O149</f>
        <v>50000</v>
      </c>
    </row>
    <row r="150" spans="1:16" s="1" customFormat="1" ht="12.75" customHeight="1" x14ac:dyDescent="0.25">
      <c r="A150" s="467" t="s">
        <v>217</v>
      </c>
      <c r="B150" s="467"/>
      <c r="C150" s="19" t="s">
        <v>10</v>
      </c>
      <c r="D150" s="19" t="s">
        <v>10</v>
      </c>
      <c r="E150" s="297">
        <v>851</v>
      </c>
      <c r="F150" s="14" t="s">
        <v>195</v>
      </c>
      <c r="G150" s="14" t="s">
        <v>10</v>
      </c>
      <c r="H150" s="14" t="s">
        <v>218</v>
      </c>
      <c r="I150" s="14"/>
      <c r="J150" s="15">
        <f t="shared" ref="J150:P151" si="117">J151</f>
        <v>160000</v>
      </c>
      <c r="K150" s="15">
        <f t="shared" si="117"/>
        <v>0</v>
      </c>
      <c r="L150" s="15">
        <f t="shared" si="117"/>
        <v>160000</v>
      </c>
      <c r="M150" s="15">
        <f t="shared" si="117"/>
        <v>0</v>
      </c>
      <c r="N150" s="15">
        <f t="shared" si="117"/>
        <v>160000</v>
      </c>
      <c r="O150" s="15">
        <f t="shared" si="117"/>
        <v>0</v>
      </c>
      <c r="P150" s="15">
        <f t="shared" si="117"/>
        <v>160000</v>
      </c>
    </row>
    <row r="151" spans="1:16" s="1" customFormat="1" ht="12.75" customHeight="1" x14ac:dyDescent="0.25">
      <c r="A151" s="16"/>
      <c r="B151" s="304" t="s">
        <v>22</v>
      </c>
      <c r="C151" s="19" t="s">
        <v>10</v>
      </c>
      <c r="D151" s="19" t="s">
        <v>10</v>
      </c>
      <c r="E151" s="297">
        <v>851</v>
      </c>
      <c r="F151" s="14" t="s">
        <v>195</v>
      </c>
      <c r="G151" s="14" t="s">
        <v>10</v>
      </c>
      <c r="H151" s="14" t="s">
        <v>218</v>
      </c>
      <c r="I151" s="14" t="s">
        <v>23</v>
      </c>
      <c r="J151" s="15">
        <f t="shared" si="117"/>
        <v>160000</v>
      </c>
      <c r="K151" s="15">
        <f t="shared" si="117"/>
        <v>0</v>
      </c>
      <c r="L151" s="15">
        <f t="shared" si="117"/>
        <v>160000</v>
      </c>
      <c r="M151" s="15">
        <f t="shared" si="117"/>
        <v>0</v>
      </c>
      <c r="N151" s="15">
        <f t="shared" si="117"/>
        <v>160000</v>
      </c>
      <c r="O151" s="15">
        <f t="shared" si="117"/>
        <v>0</v>
      </c>
      <c r="P151" s="15">
        <f t="shared" si="117"/>
        <v>160000</v>
      </c>
    </row>
    <row r="152" spans="1:16" s="1" customFormat="1" x14ac:dyDescent="0.25">
      <c r="A152" s="16"/>
      <c r="B152" s="301" t="s">
        <v>24</v>
      </c>
      <c r="C152" s="19" t="s">
        <v>10</v>
      </c>
      <c r="D152" s="19" t="s">
        <v>10</v>
      </c>
      <c r="E152" s="297">
        <v>851</v>
      </c>
      <c r="F152" s="14" t="s">
        <v>195</v>
      </c>
      <c r="G152" s="14" t="s">
        <v>10</v>
      </c>
      <c r="H152" s="14" t="s">
        <v>218</v>
      </c>
      <c r="I152" s="14" t="s">
        <v>25</v>
      </c>
      <c r="J152" s="15">
        <v>160000</v>
      </c>
      <c r="K152" s="15"/>
      <c r="L152" s="15">
        <f t="shared" si="60"/>
        <v>160000</v>
      </c>
      <c r="M152" s="15"/>
      <c r="N152" s="15">
        <f t="shared" ref="N152" si="118">L152+M152</f>
        <v>160000</v>
      </c>
      <c r="O152" s="15"/>
      <c r="P152" s="15">
        <f>N152+O152</f>
        <v>160000</v>
      </c>
    </row>
    <row r="153" spans="1:16" s="1" customFormat="1" ht="12.75" customHeight="1" x14ac:dyDescent="0.25">
      <c r="A153" s="468" t="s">
        <v>219</v>
      </c>
      <c r="B153" s="468"/>
      <c r="C153" s="19" t="s">
        <v>10</v>
      </c>
      <c r="D153" s="19" t="s">
        <v>10</v>
      </c>
      <c r="E153" s="297">
        <v>851</v>
      </c>
      <c r="F153" s="11" t="s">
        <v>195</v>
      </c>
      <c r="G153" s="11" t="s">
        <v>39</v>
      </c>
      <c r="H153" s="11"/>
      <c r="I153" s="11"/>
      <c r="J153" s="28">
        <f>J154</f>
        <v>15000</v>
      </c>
      <c r="K153" s="28">
        <f t="shared" ref="K153:P153" si="119">K154</f>
        <v>0</v>
      </c>
      <c r="L153" s="28">
        <f t="shared" si="119"/>
        <v>15000</v>
      </c>
      <c r="M153" s="28">
        <f t="shared" si="119"/>
        <v>0</v>
      </c>
      <c r="N153" s="28">
        <f t="shared" si="119"/>
        <v>15000</v>
      </c>
      <c r="O153" s="28">
        <f t="shared" si="119"/>
        <v>0</v>
      </c>
      <c r="P153" s="28">
        <f t="shared" si="119"/>
        <v>15000</v>
      </c>
    </row>
    <row r="154" spans="1:16" s="1" customFormat="1" ht="12.75" customHeight="1" x14ac:dyDescent="0.25">
      <c r="A154" s="467" t="s">
        <v>228</v>
      </c>
      <c r="B154" s="467"/>
      <c r="C154" s="19" t="s">
        <v>10</v>
      </c>
      <c r="D154" s="19" t="s">
        <v>10</v>
      </c>
      <c r="E154" s="297">
        <v>851</v>
      </c>
      <c r="F154" s="14" t="s">
        <v>195</v>
      </c>
      <c r="G154" s="14" t="s">
        <v>39</v>
      </c>
      <c r="H154" s="14" t="s">
        <v>229</v>
      </c>
      <c r="I154" s="14"/>
      <c r="J154" s="15">
        <f t="shared" ref="J154:P155" si="120">J155</f>
        <v>15000</v>
      </c>
      <c r="K154" s="15">
        <f t="shared" si="120"/>
        <v>0</v>
      </c>
      <c r="L154" s="15">
        <f t="shared" si="120"/>
        <v>15000</v>
      </c>
      <c r="M154" s="15">
        <f t="shared" si="120"/>
        <v>0</v>
      </c>
      <c r="N154" s="15">
        <f t="shared" si="120"/>
        <v>15000</v>
      </c>
      <c r="O154" s="15">
        <f t="shared" si="120"/>
        <v>0</v>
      </c>
      <c r="P154" s="15">
        <f t="shared" si="120"/>
        <v>15000</v>
      </c>
    </row>
    <row r="155" spans="1:16" s="1" customFormat="1" x14ac:dyDescent="0.25">
      <c r="A155" s="16"/>
      <c r="B155" s="304" t="s">
        <v>22</v>
      </c>
      <c r="C155" s="19" t="s">
        <v>10</v>
      </c>
      <c r="D155" s="19" t="s">
        <v>10</v>
      </c>
      <c r="E155" s="297">
        <v>851</v>
      </c>
      <c r="F155" s="14" t="s">
        <v>195</v>
      </c>
      <c r="G155" s="14" t="s">
        <v>39</v>
      </c>
      <c r="H155" s="14" t="s">
        <v>229</v>
      </c>
      <c r="I155" s="14" t="s">
        <v>23</v>
      </c>
      <c r="J155" s="15">
        <f t="shared" si="120"/>
        <v>15000</v>
      </c>
      <c r="K155" s="15">
        <f t="shared" si="120"/>
        <v>0</v>
      </c>
      <c r="L155" s="15">
        <f t="shared" si="120"/>
        <v>15000</v>
      </c>
      <c r="M155" s="15">
        <f t="shared" si="120"/>
        <v>0</v>
      </c>
      <c r="N155" s="15">
        <f t="shared" si="120"/>
        <v>15000</v>
      </c>
      <c r="O155" s="15">
        <f t="shared" si="120"/>
        <v>0</v>
      </c>
      <c r="P155" s="15">
        <f t="shared" si="120"/>
        <v>15000</v>
      </c>
    </row>
    <row r="156" spans="1:16" s="1" customFormat="1" ht="12.75" customHeight="1" x14ac:dyDescent="0.25">
      <c r="A156" s="16"/>
      <c r="B156" s="301" t="s">
        <v>24</v>
      </c>
      <c r="C156" s="19" t="s">
        <v>10</v>
      </c>
      <c r="D156" s="19" t="s">
        <v>10</v>
      </c>
      <c r="E156" s="297">
        <v>851</v>
      </c>
      <c r="F156" s="14" t="s">
        <v>195</v>
      </c>
      <c r="G156" s="14" t="s">
        <v>39</v>
      </c>
      <c r="H156" s="14" t="s">
        <v>229</v>
      </c>
      <c r="I156" s="14" t="s">
        <v>25</v>
      </c>
      <c r="J156" s="15">
        <v>15000</v>
      </c>
      <c r="K156" s="15"/>
      <c r="L156" s="15">
        <f t="shared" si="60"/>
        <v>15000</v>
      </c>
      <c r="M156" s="15"/>
      <c r="N156" s="15">
        <f t="shared" ref="N156" si="121">L156+M156</f>
        <v>15000</v>
      </c>
      <c r="O156" s="15"/>
      <c r="P156" s="15">
        <f>N156+O156</f>
        <v>15000</v>
      </c>
    </row>
    <row r="157" spans="1:16" s="1" customFormat="1" ht="12.75" customHeight="1" x14ac:dyDescent="0.25">
      <c r="A157" s="470" t="s">
        <v>230</v>
      </c>
      <c r="B157" s="470"/>
      <c r="C157" s="19" t="s">
        <v>10</v>
      </c>
      <c r="D157" s="19" t="s">
        <v>10</v>
      </c>
      <c r="E157" s="297">
        <v>851</v>
      </c>
      <c r="F157" s="7" t="s">
        <v>231</v>
      </c>
      <c r="G157" s="7"/>
      <c r="H157" s="7"/>
      <c r="I157" s="7"/>
      <c r="J157" s="8">
        <f t="shared" ref="J157:P157" si="122">J158+J164+J172+J180</f>
        <v>7009500</v>
      </c>
      <c r="K157" s="8">
        <f t="shared" si="122"/>
        <v>0</v>
      </c>
      <c r="L157" s="8">
        <f t="shared" si="122"/>
        <v>7009500</v>
      </c>
      <c r="M157" s="8">
        <f t="shared" si="122"/>
        <v>4000</v>
      </c>
      <c r="N157" s="8">
        <f t="shared" si="122"/>
        <v>7013500</v>
      </c>
      <c r="O157" s="8">
        <f t="shared" si="122"/>
        <v>0</v>
      </c>
      <c r="P157" s="8">
        <f t="shared" si="122"/>
        <v>7013500</v>
      </c>
    </row>
    <row r="158" spans="1:16" s="1" customFormat="1" ht="15" customHeight="1" x14ac:dyDescent="0.25">
      <c r="A158" s="468" t="s">
        <v>232</v>
      </c>
      <c r="B158" s="468"/>
      <c r="C158" s="19" t="s">
        <v>10</v>
      </c>
      <c r="D158" s="19" t="s">
        <v>10</v>
      </c>
      <c r="E158" s="297">
        <v>851</v>
      </c>
      <c r="F158" s="11" t="s">
        <v>231</v>
      </c>
      <c r="G158" s="11" t="s">
        <v>10</v>
      </c>
      <c r="H158" s="11"/>
      <c r="I158" s="11"/>
      <c r="J158" s="12">
        <f t="shared" ref="J158:P162" si="123">J159</f>
        <v>2320300</v>
      </c>
      <c r="K158" s="12">
        <f t="shared" si="123"/>
        <v>0</v>
      </c>
      <c r="L158" s="12">
        <f t="shared" si="123"/>
        <v>2320300</v>
      </c>
      <c r="M158" s="12">
        <f t="shared" si="123"/>
        <v>0</v>
      </c>
      <c r="N158" s="12">
        <f t="shared" si="123"/>
        <v>2320300</v>
      </c>
      <c r="O158" s="12">
        <f t="shared" si="123"/>
        <v>0</v>
      </c>
      <c r="P158" s="12">
        <f t="shared" si="123"/>
        <v>2320300</v>
      </c>
    </row>
    <row r="159" spans="1:16" s="1" customFormat="1" ht="15" customHeight="1" x14ac:dyDescent="0.25">
      <c r="A159" s="467" t="s">
        <v>233</v>
      </c>
      <c r="B159" s="467"/>
      <c r="C159" s="19" t="s">
        <v>10</v>
      </c>
      <c r="D159" s="19" t="s">
        <v>10</v>
      </c>
      <c r="E159" s="297">
        <v>851</v>
      </c>
      <c r="F159" s="14" t="s">
        <v>231</v>
      </c>
      <c r="G159" s="14" t="s">
        <v>10</v>
      </c>
      <c r="H159" s="14" t="s">
        <v>234</v>
      </c>
      <c r="I159" s="14"/>
      <c r="J159" s="15">
        <f t="shared" si="123"/>
        <v>2320300</v>
      </c>
      <c r="K159" s="15">
        <f t="shared" si="123"/>
        <v>0</v>
      </c>
      <c r="L159" s="15">
        <f t="shared" si="123"/>
        <v>2320300</v>
      </c>
      <c r="M159" s="15">
        <f t="shared" si="123"/>
        <v>0</v>
      </c>
      <c r="N159" s="15">
        <f t="shared" si="123"/>
        <v>2320300</v>
      </c>
      <c r="O159" s="15">
        <f t="shared" si="123"/>
        <v>0</v>
      </c>
      <c r="P159" s="15">
        <f t="shared" si="123"/>
        <v>2320300</v>
      </c>
    </row>
    <row r="160" spans="1:16" s="1" customFormat="1" ht="17.25" customHeight="1" x14ac:dyDescent="0.25">
      <c r="A160" s="467" t="s">
        <v>235</v>
      </c>
      <c r="B160" s="467"/>
      <c r="C160" s="19" t="s">
        <v>10</v>
      </c>
      <c r="D160" s="19" t="s">
        <v>10</v>
      </c>
      <c r="E160" s="297">
        <v>851</v>
      </c>
      <c r="F160" s="14" t="s">
        <v>231</v>
      </c>
      <c r="G160" s="14" t="s">
        <v>10</v>
      </c>
      <c r="H160" s="14" t="s">
        <v>236</v>
      </c>
      <c r="I160" s="14"/>
      <c r="J160" s="15">
        <f t="shared" si="123"/>
        <v>2320300</v>
      </c>
      <c r="K160" s="15">
        <f t="shared" si="123"/>
        <v>0</v>
      </c>
      <c r="L160" s="15">
        <f t="shared" si="123"/>
        <v>2320300</v>
      </c>
      <c r="M160" s="15">
        <f t="shared" si="123"/>
        <v>0</v>
      </c>
      <c r="N160" s="15">
        <f t="shared" si="123"/>
        <v>2320300</v>
      </c>
      <c r="O160" s="15">
        <f t="shared" si="123"/>
        <v>0</v>
      </c>
      <c r="P160" s="15">
        <f t="shared" si="123"/>
        <v>2320300</v>
      </c>
    </row>
    <row r="161" spans="1:16" s="1" customFormat="1" ht="15" customHeight="1" x14ac:dyDescent="0.25">
      <c r="A161" s="467" t="s">
        <v>237</v>
      </c>
      <c r="B161" s="467"/>
      <c r="C161" s="19" t="s">
        <v>10</v>
      </c>
      <c r="D161" s="19" t="s">
        <v>10</v>
      </c>
      <c r="E161" s="297">
        <v>851</v>
      </c>
      <c r="F161" s="14" t="s">
        <v>231</v>
      </c>
      <c r="G161" s="14" t="s">
        <v>10</v>
      </c>
      <c r="H161" s="14" t="s">
        <v>238</v>
      </c>
      <c r="I161" s="14"/>
      <c r="J161" s="15">
        <f t="shared" si="123"/>
        <v>2320300</v>
      </c>
      <c r="K161" s="15">
        <f t="shared" si="123"/>
        <v>0</v>
      </c>
      <c r="L161" s="15">
        <f t="shared" si="123"/>
        <v>2320300</v>
      </c>
      <c r="M161" s="15">
        <f t="shared" si="123"/>
        <v>0</v>
      </c>
      <c r="N161" s="15">
        <f t="shared" si="123"/>
        <v>2320300</v>
      </c>
      <c r="O161" s="15">
        <f t="shared" si="123"/>
        <v>0</v>
      </c>
      <c r="P161" s="15">
        <f t="shared" si="123"/>
        <v>2320300</v>
      </c>
    </row>
    <row r="162" spans="1:16" s="1" customFormat="1" ht="15" customHeight="1" x14ac:dyDescent="0.25">
      <c r="A162" s="306"/>
      <c r="B162" s="304" t="s">
        <v>127</v>
      </c>
      <c r="C162" s="19" t="s">
        <v>10</v>
      </c>
      <c r="D162" s="19" t="s">
        <v>10</v>
      </c>
      <c r="E162" s="297">
        <v>851</v>
      </c>
      <c r="F162" s="14" t="s">
        <v>231</v>
      </c>
      <c r="G162" s="14" t="s">
        <v>10</v>
      </c>
      <c r="H162" s="14" t="s">
        <v>238</v>
      </c>
      <c r="I162" s="14" t="s">
        <v>128</v>
      </c>
      <c r="J162" s="15">
        <f t="shared" si="123"/>
        <v>2320300</v>
      </c>
      <c r="K162" s="15">
        <f t="shared" si="123"/>
        <v>0</v>
      </c>
      <c r="L162" s="15">
        <f t="shared" si="123"/>
        <v>2320300</v>
      </c>
      <c r="M162" s="15">
        <f t="shared" si="123"/>
        <v>0</v>
      </c>
      <c r="N162" s="15">
        <f t="shared" si="123"/>
        <v>2320300</v>
      </c>
      <c r="O162" s="15">
        <f t="shared" si="123"/>
        <v>0</v>
      </c>
      <c r="P162" s="15">
        <f t="shared" si="123"/>
        <v>2320300</v>
      </c>
    </row>
    <row r="163" spans="1:16" s="1" customFormat="1" ht="15" customHeight="1" x14ac:dyDescent="0.25">
      <c r="A163" s="306"/>
      <c r="B163" s="304" t="s">
        <v>244</v>
      </c>
      <c r="C163" s="19" t="s">
        <v>10</v>
      </c>
      <c r="D163" s="19" t="s">
        <v>10</v>
      </c>
      <c r="E163" s="297">
        <v>851</v>
      </c>
      <c r="F163" s="14" t="s">
        <v>231</v>
      </c>
      <c r="G163" s="14" t="s">
        <v>10</v>
      </c>
      <c r="H163" s="14" t="s">
        <v>238</v>
      </c>
      <c r="I163" s="14" t="s">
        <v>245</v>
      </c>
      <c r="J163" s="15">
        <v>2320300</v>
      </c>
      <c r="K163" s="15"/>
      <c r="L163" s="15">
        <f t="shared" si="60"/>
        <v>2320300</v>
      </c>
      <c r="M163" s="15"/>
      <c r="N163" s="15">
        <f t="shared" ref="N163" si="124">L163+M163</f>
        <v>2320300</v>
      </c>
      <c r="O163" s="15"/>
      <c r="P163" s="15">
        <f>N163+O163</f>
        <v>2320300</v>
      </c>
    </row>
    <row r="164" spans="1:16" s="1" customFormat="1" ht="12.75" customHeight="1" x14ac:dyDescent="0.25">
      <c r="A164" s="451" t="s">
        <v>239</v>
      </c>
      <c r="B164" s="452"/>
      <c r="C164" s="19" t="s">
        <v>10</v>
      </c>
      <c r="D164" s="19" t="s">
        <v>10</v>
      </c>
      <c r="E164" s="297">
        <v>851</v>
      </c>
      <c r="F164" s="11" t="s">
        <v>231</v>
      </c>
      <c r="G164" s="11" t="s">
        <v>12</v>
      </c>
      <c r="H164" s="11"/>
      <c r="I164" s="11"/>
      <c r="J164" s="12">
        <f>J169</f>
        <v>800000</v>
      </c>
      <c r="K164" s="12">
        <f>K169</f>
        <v>0</v>
      </c>
      <c r="L164" s="12">
        <f>L165+L169</f>
        <v>800000</v>
      </c>
      <c r="M164" s="12">
        <f t="shared" ref="M164:P164" si="125">M165+M169</f>
        <v>4000</v>
      </c>
      <c r="N164" s="12">
        <f t="shared" si="125"/>
        <v>804000</v>
      </c>
      <c r="O164" s="12">
        <f t="shared" si="125"/>
        <v>0</v>
      </c>
      <c r="P164" s="12">
        <f t="shared" si="125"/>
        <v>804000</v>
      </c>
    </row>
    <row r="165" spans="1:16" s="1" customFormat="1" ht="12.75" customHeight="1" x14ac:dyDescent="0.25">
      <c r="A165" s="467" t="s">
        <v>50</v>
      </c>
      <c r="B165" s="467"/>
      <c r="C165" s="19" t="s">
        <v>10</v>
      </c>
      <c r="D165" s="19" t="s">
        <v>10</v>
      </c>
      <c r="E165" s="297">
        <v>851</v>
      </c>
      <c r="F165" s="14" t="s">
        <v>231</v>
      </c>
      <c r="G165" s="14" t="s">
        <v>12</v>
      </c>
      <c r="H165" s="14" t="s">
        <v>52</v>
      </c>
      <c r="I165" s="14"/>
      <c r="J165" s="12"/>
      <c r="K165" s="12"/>
      <c r="L165" s="15">
        <f>L166</f>
        <v>0</v>
      </c>
      <c r="M165" s="15">
        <f t="shared" ref="M165:P167" si="126">M166</f>
        <v>4000</v>
      </c>
      <c r="N165" s="15">
        <f t="shared" si="126"/>
        <v>4000</v>
      </c>
      <c r="O165" s="15">
        <f t="shared" si="126"/>
        <v>0</v>
      </c>
      <c r="P165" s="15">
        <f t="shared" si="126"/>
        <v>4000</v>
      </c>
    </row>
    <row r="166" spans="1:16" s="1" customFormat="1" ht="12.75" customHeight="1" x14ac:dyDescent="0.25">
      <c r="A166" s="467" t="s">
        <v>53</v>
      </c>
      <c r="B166" s="467"/>
      <c r="C166" s="19" t="s">
        <v>10</v>
      </c>
      <c r="D166" s="19" t="s">
        <v>10</v>
      </c>
      <c r="E166" s="297">
        <v>851</v>
      </c>
      <c r="F166" s="14" t="s">
        <v>231</v>
      </c>
      <c r="G166" s="14" t="s">
        <v>12</v>
      </c>
      <c r="H166" s="14" t="s">
        <v>54</v>
      </c>
      <c r="I166" s="14"/>
      <c r="J166" s="12"/>
      <c r="K166" s="12"/>
      <c r="L166" s="15">
        <f>L167</f>
        <v>0</v>
      </c>
      <c r="M166" s="15">
        <f t="shared" si="126"/>
        <v>4000</v>
      </c>
      <c r="N166" s="15">
        <f t="shared" si="126"/>
        <v>4000</v>
      </c>
      <c r="O166" s="15">
        <f t="shared" si="126"/>
        <v>0</v>
      </c>
      <c r="P166" s="15">
        <f t="shared" si="126"/>
        <v>4000</v>
      </c>
    </row>
    <row r="167" spans="1:16" s="1" customFormat="1" x14ac:dyDescent="0.25">
      <c r="A167" s="16"/>
      <c r="B167" s="301" t="s">
        <v>26</v>
      </c>
      <c r="C167" s="19" t="s">
        <v>10</v>
      </c>
      <c r="D167" s="19" t="s">
        <v>10</v>
      </c>
      <c r="E167" s="297">
        <v>851</v>
      </c>
      <c r="F167" s="14" t="s">
        <v>231</v>
      </c>
      <c r="G167" s="14" t="s">
        <v>12</v>
      </c>
      <c r="H167" s="14" t="s">
        <v>54</v>
      </c>
      <c r="I167" s="14" t="s">
        <v>27</v>
      </c>
      <c r="J167" s="12"/>
      <c r="K167" s="12"/>
      <c r="L167" s="15">
        <f>L168</f>
        <v>0</v>
      </c>
      <c r="M167" s="15">
        <f t="shared" si="126"/>
        <v>4000</v>
      </c>
      <c r="N167" s="15">
        <f t="shared" si="126"/>
        <v>4000</v>
      </c>
      <c r="O167" s="15">
        <f t="shared" si="126"/>
        <v>0</v>
      </c>
      <c r="P167" s="15">
        <f t="shared" si="126"/>
        <v>4000</v>
      </c>
    </row>
    <row r="168" spans="1:16" s="1" customFormat="1" x14ac:dyDescent="0.25">
      <c r="A168" s="16"/>
      <c r="B168" s="304" t="s">
        <v>55</v>
      </c>
      <c r="C168" s="19" t="s">
        <v>10</v>
      </c>
      <c r="D168" s="19" t="s">
        <v>10</v>
      </c>
      <c r="E168" s="297">
        <v>851</v>
      </c>
      <c r="F168" s="14" t="s">
        <v>231</v>
      </c>
      <c r="G168" s="14" t="s">
        <v>12</v>
      </c>
      <c r="H168" s="14" t="s">
        <v>54</v>
      </c>
      <c r="I168" s="14" t="s">
        <v>56</v>
      </c>
      <c r="J168" s="12"/>
      <c r="K168" s="12"/>
      <c r="L168" s="15"/>
      <c r="M168" s="15">
        <v>4000</v>
      </c>
      <c r="N168" s="15">
        <f>L168+M168</f>
        <v>4000</v>
      </c>
      <c r="O168" s="15"/>
      <c r="P168" s="15">
        <f>N168+O168</f>
        <v>4000</v>
      </c>
    </row>
    <row r="169" spans="1:16" s="1" customFormat="1" ht="18.75" customHeight="1" x14ac:dyDescent="0.25">
      <c r="A169" s="443" t="s">
        <v>599</v>
      </c>
      <c r="B169" s="444"/>
      <c r="C169" s="19" t="s">
        <v>10</v>
      </c>
      <c r="D169" s="19" t="s">
        <v>10</v>
      </c>
      <c r="E169" s="297">
        <v>851</v>
      </c>
      <c r="F169" s="14" t="s">
        <v>231</v>
      </c>
      <c r="G169" s="14" t="s">
        <v>12</v>
      </c>
      <c r="H169" s="14" t="s">
        <v>674</v>
      </c>
      <c r="I169" s="14"/>
      <c r="J169" s="15">
        <f>J170</f>
        <v>800000</v>
      </c>
      <c r="K169" s="15">
        <f t="shared" ref="K169:P170" si="127">K170</f>
        <v>0</v>
      </c>
      <c r="L169" s="15">
        <f t="shared" si="127"/>
        <v>800000</v>
      </c>
      <c r="M169" s="15">
        <f t="shared" si="127"/>
        <v>0</v>
      </c>
      <c r="N169" s="15">
        <f t="shared" si="127"/>
        <v>800000</v>
      </c>
      <c r="O169" s="15">
        <f t="shared" si="127"/>
        <v>0</v>
      </c>
      <c r="P169" s="15">
        <f t="shared" si="127"/>
        <v>800000</v>
      </c>
    </row>
    <row r="170" spans="1:16" s="1" customFormat="1" ht="13.5" customHeight="1" x14ac:dyDescent="0.25">
      <c r="A170" s="306"/>
      <c r="B170" s="301" t="s">
        <v>134</v>
      </c>
      <c r="C170" s="19" t="s">
        <v>10</v>
      </c>
      <c r="D170" s="19" t="s">
        <v>10</v>
      </c>
      <c r="E170" s="297">
        <v>851</v>
      </c>
      <c r="F170" s="14" t="s">
        <v>231</v>
      </c>
      <c r="G170" s="14" t="s">
        <v>12</v>
      </c>
      <c r="H170" s="14" t="s">
        <v>674</v>
      </c>
      <c r="I170" s="14" t="s">
        <v>135</v>
      </c>
      <c r="J170" s="15">
        <f>J171</f>
        <v>800000</v>
      </c>
      <c r="K170" s="15">
        <f t="shared" si="127"/>
        <v>0</v>
      </c>
      <c r="L170" s="15">
        <f t="shared" si="127"/>
        <v>800000</v>
      </c>
      <c r="M170" s="15">
        <f t="shared" si="127"/>
        <v>0</v>
      </c>
      <c r="N170" s="15">
        <f t="shared" si="127"/>
        <v>800000</v>
      </c>
      <c r="O170" s="15">
        <f t="shared" si="127"/>
        <v>0</v>
      </c>
      <c r="P170" s="15">
        <f t="shared" si="127"/>
        <v>800000</v>
      </c>
    </row>
    <row r="171" spans="1:16" s="1" customFormat="1" ht="12.75" customHeight="1" x14ac:dyDescent="0.25">
      <c r="A171" s="306"/>
      <c r="B171" s="304" t="s">
        <v>602</v>
      </c>
      <c r="C171" s="19" t="s">
        <v>10</v>
      </c>
      <c r="D171" s="19" t="s">
        <v>10</v>
      </c>
      <c r="E171" s="297">
        <v>851</v>
      </c>
      <c r="F171" s="14" t="s">
        <v>231</v>
      </c>
      <c r="G171" s="14" t="s">
        <v>12</v>
      </c>
      <c r="H171" s="14" t="s">
        <v>674</v>
      </c>
      <c r="I171" s="14" t="s">
        <v>601</v>
      </c>
      <c r="J171" s="15">
        <v>800000</v>
      </c>
      <c r="K171" s="15"/>
      <c r="L171" s="15">
        <f t="shared" si="60"/>
        <v>800000</v>
      </c>
      <c r="M171" s="15"/>
      <c r="N171" s="15">
        <f t="shared" ref="N171" si="128">L171+M171</f>
        <v>800000</v>
      </c>
      <c r="O171" s="15"/>
      <c r="P171" s="15">
        <f>N171+O171</f>
        <v>800000</v>
      </c>
    </row>
    <row r="172" spans="1:16" s="1" customFormat="1" ht="13.5" customHeight="1" x14ac:dyDescent="0.25">
      <c r="A172" s="468" t="s">
        <v>250</v>
      </c>
      <c r="B172" s="468"/>
      <c r="C172" s="19" t="s">
        <v>10</v>
      </c>
      <c r="D172" s="19" t="s">
        <v>10</v>
      </c>
      <c r="E172" s="297">
        <v>851</v>
      </c>
      <c r="F172" s="11" t="s">
        <v>231</v>
      </c>
      <c r="G172" s="11" t="s">
        <v>39</v>
      </c>
      <c r="H172" s="11"/>
      <c r="I172" s="11"/>
      <c r="J172" s="12">
        <f>J174</f>
        <v>3544200</v>
      </c>
      <c r="K172" s="12">
        <f t="shared" ref="K172" si="129">K174</f>
        <v>0</v>
      </c>
      <c r="L172" s="12">
        <f>L173</f>
        <v>3544200</v>
      </c>
      <c r="M172" s="12">
        <f t="shared" ref="M172:P172" si="130">M173</f>
        <v>0</v>
      </c>
      <c r="N172" s="12">
        <f t="shared" si="130"/>
        <v>3544200</v>
      </c>
      <c r="O172" s="12">
        <f t="shared" si="130"/>
        <v>0</v>
      </c>
      <c r="P172" s="12">
        <f t="shared" si="130"/>
        <v>3544200</v>
      </c>
    </row>
    <row r="173" spans="1:16" s="1" customFormat="1" x14ac:dyDescent="0.25">
      <c r="A173" s="476" t="s">
        <v>240</v>
      </c>
      <c r="B173" s="476"/>
      <c r="C173" s="19" t="s">
        <v>10</v>
      </c>
      <c r="D173" s="19" t="s">
        <v>10</v>
      </c>
      <c r="E173" s="297">
        <v>851</v>
      </c>
      <c r="F173" s="14" t="s">
        <v>231</v>
      </c>
      <c r="G173" s="14" t="s">
        <v>39</v>
      </c>
      <c r="H173" s="14" t="s">
        <v>241</v>
      </c>
      <c r="I173" s="14"/>
      <c r="J173" s="15">
        <f>J174</f>
        <v>3544200</v>
      </c>
      <c r="K173" s="15">
        <f t="shared" ref="K173" si="131">K174</f>
        <v>0</v>
      </c>
      <c r="L173" s="15">
        <f>L174+L177</f>
        <v>3544200</v>
      </c>
      <c r="M173" s="15">
        <f t="shared" ref="M173:P173" si="132">M174+M177</f>
        <v>0</v>
      </c>
      <c r="N173" s="15">
        <f t="shared" si="132"/>
        <v>3544200</v>
      </c>
      <c r="O173" s="15">
        <f t="shared" si="132"/>
        <v>0</v>
      </c>
      <c r="P173" s="15">
        <f t="shared" si="132"/>
        <v>3544200</v>
      </c>
    </row>
    <row r="174" spans="1:16" s="1" customFormat="1" ht="12.75" customHeight="1" x14ac:dyDescent="0.25">
      <c r="A174" s="443" t="s">
        <v>256</v>
      </c>
      <c r="B174" s="444"/>
      <c r="C174" s="19" t="s">
        <v>10</v>
      </c>
      <c r="D174" s="19" t="s">
        <v>10</v>
      </c>
      <c r="E174" s="297">
        <v>851</v>
      </c>
      <c r="F174" s="14" t="s">
        <v>231</v>
      </c>
      <c r="G174" s="14" t="s">
        <v>39</v>
      </c>
      <c r="H174" s="14" t="s">
        <v>257</v>
      </c>
      <c r="I174" s="14"/>
      <c r="J174" s="15">
        <f t="shared" ref="J174:P175" si="133">J175</f>
        <v>3544200</v>
      </c>
      <c r="K174" s="15">
        <f t="shared" si="133"/>
        <v>0</v>
      </c>
      <c r="L174" s="15">
        <f t="shared" si="133"/>
        <v>3544200</v>
      </c>
      <c r="M174" s="15">
        <f t="shared" si="133"/>
        <v>-3544200</v>
      </c>
      <c r="N174" s="15">
        <f t="shared" si="133"/>
        <v>0</v>
      </c>
      <c r="O174" s="15">
        <f t="shared" si="133"/>
        <v>0</v>
      </c>
      <c r="P174" s="15">
        <f t="shared" si="133"/>
        <v>0</v>
      </c>
    </row>
    <row r="175" spans="1:16" s="2" customFormat="1" ht="12.75" customHeight="1" x14ac:dyDescent="0.25">
      <c r="A175" s="443" t="s">
        <v>127</v>
      </c>
      <c r="B175" s="444"/>
      <c r="C175" s="19" t="s">
        <v>10</v>
      </c>
      <c r="D175" s="19" t="s">
        <v>10</v>
      </c>
      <c r="E175" s="297">
        <v>851</v>
      </c>
      <c r="F175" s="19" t="s">
        <v>231</v>
      </c>
      <c r="G175" s="19" t="s">
        <v>39</v>
      </c>
      <c r="H175" s="19" t="s">
        <v>257</v>
      </c>
      <c r="I175" s="19" t="s">
        <v>128</v>
      </c>
      <c r="J175" s="21">
        <f t="shared" si="133"/>
        <v>3544200</v>
      </c>
      <c r="K175" s="21">
        <f t="shared" si="133"/>
        <v>0</v>
      </c>
      <c r="L175" s="21">
        <f t="shared" si="133"/>
        <v>3544200</v>
      </c>
      <c r="M175" s="21">
        <f t="shared" si="133"/>
        <v>-3544200</v>
      </c>
      <c r="N175" s="21">
        <f t="shared" si="133"/>
        <v>0</v>
      </c>
      <c r="O175" s="21">
        <f t="shared" si="133"/>
        <v>0</v>
      </c>
      <c r="P175" s="21">
        <f t="shared" si="133"/>
        <v>0</v>
      </c>
    </row>
    <row r="176" spans="1:16" s="1" customFormat="1" ht="15" customHeight="1" x14ac:dyDescent="0.25">
      <c r="A176" s="301"/>
      <c r="B176" s="301" t="s">
        <v>258</v>
      </c>
      <c r="C176" s="19" t="s">
        <v>10</v>
      </c>
      <c r="D176" s="19" t="s">
        <v>10</v>
      </c>
      <c r="E176" s="297">
        <v>851</v>
      </c>
      <c r="F176" s="14" t="s">
        <v>231</v>
      </c>
      <c r="G176" s="14" t="s">
        <v>39</v>
      </c>
      <c r="H176" s="14" t="s">
        <v>257</v>
      </c>
      <c r="I176" s="14" t="s">
        <v>259</v>
      </c>
      <c r="J176" s="15">
        <v>3544200</v>
      </c>
      <c r="K176" s="15"/>
      <c r="L176" s="15">
        <f t="shared" ref="L176:L191" si="134">J176+K176</f>
        <v>3544200</v>
      </c>
      <c r="M176" s="15">
        <v>-3544200</v>
      </c>
      <c r="N176" s="15">
        <f t="shared" ref="N176" si="135">L176+M176</f>
        <v>0</v>
      </c>
      <c r="O176" s="15"/>
      <c r="P176" s="15">
        <f>N176+O176</f>
        <v>0</v>
      </c>
    </row>
    <row r="177" spans="1:16" s="1" customFormat="1" ht="15" customHeight="1" x14ac:dyDescent="0.25">
      <c r="A177" s="443" t="s">
        <v>777</v>
      </c>
      <c r="B177" s="444"/>
      <c r="C177" s="19" t="s">
        <v>10</v>
      </c>
      <c r="D177" s="19" t="s">
        <v>10</v>
      </c>
      <c r="E177" s="297">
        <v>851</v>
      </c>
      <c r="F177" s="14" t="s">
        <v>231</v>
      </c>
      <c r="G177" s="14" t="s">
        <v>39</v>
      </c>
      <c r="H177" s="14" t="s">
        <v>778</v>
      </c>
      <c r="I177" s="14"/>
      <c r="J177" s="15"/>
      <c r="K177" s="15"/>
      <c r="L177" s="15">
        <f>L178</f>
        <v>0</v>
      </c>
      <c r="M177" s="15">
        <f t="shared" ref="M177:P178" si="136">M178</f>
        <v>3544200</v>
      </c>
      <c r="N177" s="15">
        <f t="shared" si="136"/>
        <v>3544200</v>
      </c>
      <c r="O177" s="15">
        <f t="shared" si="136"/>
        <v>0</v>
      </c>
      <c r="P177" s="15">
        <f t="shared" si="136"/>
        <v>3544200</v>
      </c>
    </row>
    <row r="178" spans="1:16" s="1" customFormat="1" ht="15" customHeight="1" x14ac:dyDescent="0.25">
      <c r="A178" s="443" t="s">
        <v>127</v>
      </c>
      <c r="B178" s="444"/>
      <c r="C178" s="19" t="s">
        <v>10</v>
      </c>
      <c r="D178" s="19" t="s">
        <v>10</v>
      </c>
      <c r="E178" s="297">
        <v>851</v>
      </c>
      <c r="F178" s="14" t="s">
        <v>231</v>
      </c>
      <c r="G178" s="14" t="s">
        <v>39</v>
      </c>
      <c r="H178" s="14" t="s">
        <v>778</v>
      </c>
      <c r="I178" s="14" t="s">
        <v>128</v>
      </c>
      <c r="J178" s="15"/>
      <c r="K178" s="15"/>
      <c r="L178" s="15">
        <f>L179</f>
        <v>0</v>
      </c>
      <c r="M178" s="15">
        <f t="shared" si="136"/>
        <v>3544200</v>
      </c>
      <c r="N178" s="15">
        <f t="shared" si="136"/>
        <v>3544200</v>
      </c>
      <c r="O178" s="15">
        <f t="shared" si="136"/>
        <v>0</v>
      </c>
      <c r="P178" s="15">
        <f t="shared" si="136"/>
        <v>3544200</v>
      </c>
    </row>
    <row r="179" spans="1:16" s="1" customFormat="1" ht="15" customHeight="1" x14ac:dyDescent="0.25">
      <c r="A179" s="301"/>
      <c r="B179" s="301" t="s">
        <v>258</v>
      </c>
      <c r="C179" s="19" t="s">
        <v>10</v>
      </c>
      <c r="D179" s="19" t="s">
        <v>10</v>
      </c>
      <c r="E179" s="297">
        <v>851</v>
      </c>
      <c r="F179" s="14" t="s">
        <v>231</v>
      </c>
      <c r="G179" s="14" t="s">
        <v>39</v>
      </c>
      <c r="H179" s="14" t="s">
        <v>779</v>
      </c>
      <c r="I179" s="14" t="s">
        <v>259</v>
      </c>
      <c r="J179" s="15"/>
      <c r="K179" s="15"/>
      <c r="L179" s="15"/>
      <c r="M179" s="15">
        <v>3544200</v>
      </c>
      <c r="N179" s="15">
        <f>L179+M179</f>
        <v>3544200</v>
      </c>
      <c r="O179" s="15"/>
      <c r="P179" s="15">
        <f>N179+O179</f>
        <v>3544200</v>
      </c>
    </row>
    <row r="180" spans="1:16" s="1" customFormat="1" ht="15" customHeight="1" x14ac:dyDescent="0.25">
      <c r="A180" s="468" t="s">
        <v>265</v>
      </c>
      <c r="B180" s="468"/>
      <c r="C180" s="19" t="s">
        <v>10</v>
      </c>
      <c r="D180" s="19" t="s">
        <v>10</v>
      </c>
      <c r="E180" s="297">
        <v>851</v>
      </c>
      <c r="F180" s="11" t="s">
        <v>231</v>
      </c>
      <c r="G180" s="11" t="s">
        <v>47</v>
      </c>
      <c r="H180" s="11"/>
      <c r="I180" s="11"/>
      <c r="J180" s="12">
        <f>J181</f>
        <v>345000</v>
      </c>
      <c r="K180" s="12">
        <f t="shared" ref="K180:P180" si="137">K181</f>
        <v>0</v>
      </c>
      <c r="L180" s="12">
        <f t="shared" si="137"/>
        <v>345000</v>
      </c>
      <c r="M180" s="12">
        <f t="shared" si="137"/>
        <v>0</v>
      </c>
      <c r="N180" s="12">
        <f t="shared" si="137"/>
        <v>345000</v>
      </c>
      <c r="O180" s="12">
        <f t="shared" si="137"/>
        <v>0</v>
      </c>
      <c r="P180" s="12">
        <f t="shared" si="137"/>
        <v>345000</v>
      </c>
    </row>
    <row r="181" spans="1:16" s="1" customFormat="1" ht="17.25" customHeight="1" x14ac:dyDescent="0.25">
      <c r="A181" s="467" t="s">
        <v>270</v>
      </c>
      <c r="B181" s="467"/>
      <c r="C181" s="19" t="s">
        <v>10</v>
      </c>
      <c r="D181" s="19" t="s">
        <v>10</v>
      </c>
      <c r="E181" s="297">
        <v>851</v>
      </c>
      <c r="F181" s="14" t="s">
        <v>231</v>
      </c>
      <c r="G181" s="14" t="s">
        <v>47</v>
      </c>
      <c r="H181" s="14" t="s">
        <v>271</v>
      </c>
      <c r="I181" s="14"/>
      <c r="J181" s="15">
        <f>J182+J184</f>
        <v>345000</v>
      </c>
      <c r="K181" s="15">
        <f t="shared" ref="K181:P181" si="138">K182+K184</f>
        <v>0</v>
      </c>
      <c r="L181" s="15">
        <f t="shared" si="138"/>
        <v>345000</v>
      </c>
      <c r="M181" s="15">
        <f t="shared" si="138"/>
        <v>0</v>
      </c>
      <c r="N181" s="15">
        <f t="shared" si="138"/>
        <v>345000</v>
      </c>
      <c r="O181" s="15">
        <f t="shared" si="138"/>
        <v>0</v>
      </c>
      <c r="P181" s="15">
        <f t="shared" si="138"/>
        <v>345000</v>
      </c>
    </row>
    <row r="182" spans="1:16" s="1" customFormat="1" ht="15" customHeight="1" x14ac:dyDescent="0.25">
      <c r="A182" s="16"/>
      <c r="B182" s="304" t="s">
        <v>22</v>
      </c>
      <c r="C182" s="19" t="s">
        <v>10</v>
      </c>
      <c r="D182" s="19" t="s">
        <v>10</v>
      </c>
      <c r="E182" s="297">
        <v>851</v>
      </c>
      <c r="F182" s="19" t="s">
        <v>231</v>
      </c>
      <c r="G182" s="14" t="s">
        <v>47</v>
      </c>
      <c r="H182" s="14" t="s">
        <v>271</v>
      </c>
      <c r="I182" s="14" t="s">
        <v>23</v>
      </c>
      <c r="J182" s="15">
        <f>J183</f>
        <v>145000</v>
      </c>
      <c r="K182" s="15">
        <f t="shared" ref="K182:P182" si="139">K183</f>
        <v>0</v>
      </c>
      <c r="L182" s="15">
        <f t="shared" si="139"/>
        <v>145000</v>
      </c>
      <c r="M182" s="15">
        <f t="shared" si="139"/>
        <v>0</v>
      </c>
      <c r="N182" s="15">
        <f t="shared" si="139"/>
        <v>145000</v>
      </c>
      <c r="O182" s="15">
        <f t="shared" si="139"/>
        <v>0</v>
      </c>
      <c r="P182" s="15">
        <f t="shared" si="139"/>
        <v>145000</v>
      </c>
    </row>
    <row r="183" spans="1:16" s="1" customFormat="1" ht="15" customHeight="1" x14ac:dyDescent="0.25">
      <c r="A183" s="16"/>
      <c r="B183" s="301" t="s">
        <v>24</v>
      </c>
      <c r="C183" s="19" t="s">
        <v>10</v>
      </c>
      <c r="D183" s="19" t="s">
        <v>10</v>
      </c>
      <c r="E183" s="297">
        <v>851</v>
      </c>
      <c r="F183" s="19" t="s">
        <v>231</v>
      </c>
      <c r="G183" s="14" t="s">
        <v>47</v>
      </c>
      <c r="H183" s="14" t="s">
        <v>271</v>
      </c>
      <c r="I183" s="14" t="s">
        <v>25</v>
      </c>
      <c r="J183" s="15">
        <v>145000</v>
      </c>
      <c r="K183" s="15"/>
      <c r="L183" s="15">
        <f t="shared" si="134"/>
        <v>145000</v>
      </c>
      <c r="M183" s="15"/>
      <c r="N183" s="15">
        <f t="shared" ref="N183" si="140">L183+M183</f>
        <v>145000</v>
      </c>
      <c r="O183" s="15"/>
      <c r="P183" s="15">
        <f>N183+O183</f>
        <v>145000</v>
      </c>
    </row>
    <row r="184" spans="1:16" s="1" customFormat="1" ht="15" customHeight="1" x14ac:dyDescent="0.25">
      <c r="A184" s="306"/>
      <c r="B184" s="304" t="s">
        <v>127</v>
      </c>
      <c r="C184" s="19" t="s">
        <v>10</v>
      </c>
      <c r="D184" s="19" t="s">
        <v>10</v>
      </c>
      <c r="E184" s="297">
        <v>851</v>
      </c>
      <c r="F184" s="14" t="s">
        <v>231</v>
      </c>
      <c r="G184" s="14" t="s">
        <v>47</v>
      </c>
      <c r="H184" s="14" t="s">
        <v>271</v>
      </c>
      <c r="I184" s="14" t="s">
        <v>128</v>
      </c>
      <c r="J184" s="15">
        <f>J185</f>
        <v>200000</v>
      </c>
      <c r="K184" s="15">
        <f t="shared" ref="K184:P184" si="141">K185</f>
        <v>0</v>
      </c>
      <c r="L184" s="15">
        <f t="shared" si="141"/>
        <v>200000</v>
      </c>
      <c r="M184" s="15">
        <f t="shared" si="141"/>
        <v>0</v>
      </c>
      <c r="N184" s="15">
        <f t="shared" si="141"/>
        <v>200000</v>
      </c>
      <c r="O184" s="15">
        <f t="shared" si="141"/>
        <v>0</v>
      </c>
      <c r="P184" s="15">
        <f t="shared" si="141"/>
        <v>200000</v>
      </c>
    </row>
    <row r="185" spans="1:16" s="1" customFormat="1" x14ac:dyDescent="0.25">
      <c r="A185" s="306"/>
      <c r="B185" s="304" t="s">
        <v>129</v>
      </c>
      <c r="C185" s="19" t="s">
        <v>10</v>
      </c>
      <c r="D185" s="19" t="s">
        <v>10</v>
      </c>
      <c r="E185" s="297">
        <v>851</v>
      </c>
      <c r="F185" s="14" t="s">
        <v>231</v>
      </c>
      <c r="G185" s="14" t="s">
        <v>47</v>
      </c>
      <c r="H185" s="14" t="s">
        <v>271</v>
      </c>
      <c r="I185" s="14" t="s">
        <v>130</v>
      </c>
      <c r="J185" s="15">
        <v>200000</v>
      </c>
      <c r="K185" s="15"/>
      <c r="L185" s="15">
        <f t="shared" si="134"/>
        <v>200000</v>
      </c>
      <c r="M185" s="15"/>
      <c r="N185" s="15">
        <f t="shared" ref="N185" si="142">L185+M185</f>
        <v>200000</v>
      </c>
      <c r="O185" s="15"/>
      <c r="P185" s="15">
        <f>N185+O185</f>
        <v>200000</v>
      </c>
    </row>
    <row r="186" spans="1:16" s="1" customFormat="1" ht="18.75" customHeight="1" x14ac:dyDescent="0.25">
      <c r="A186" s="470" t="s">
        <v>272</v>
      </c>
      <c r="B186" s="470"/>
      <c r="C186" s="19" t="s">
        <v>10</v>
      </c>
      <c r="D186" s="19" t="s">
        <v>10</v>
      </c>
      <c r="E186" s="297">
        <v>851</v>
      </c>
      <c r="F186" s="7" t="s">
        <v>51</v>
      </c>
      <c r="G186" s="7"/>
      <c r="H186" s="7"/>
      <c r="I186" s="7"/>
      <c r="J186" s="8">
        <f>J187</f>
        <v>387000</v>
      </c>
      <c r="K186" s="8">
        <f t="shared" ref="K186:P186" si="143">K187</f>
        <v>0</v>
      </c>
      <c r="L186" s="8">
        <f t="shared" si="143"/>
        <v>387000</v>
      </c>
      <c r="M186" s="8">
        <f t="shared" si="143"/>
        <v>0</v>
      </c>
      <c r="N186" s="8">
        <f t="shared" si="143"/>
        <v>387000</v>
      </c>
      <c r="O186" s="8">
        <f t="shared" si="143"/>
        <v>0</v>
      </c>
      <c r="P186" s="8">
        <f t="shared" si="143"/>
        <v>387000</v>
      </c>
    </row>
    <row r="187" spans="1:16" s="1" customFormat="1" ht="13.5" customHeight="1" x14ac:dyDescent="0.25">
      <c r="A187" s="477" t="s">
        <v>273</v>
      </c>
      <c r="B187" s="477"/>
      <c r="C187" s="19" t="s">
        <v>10</v>
      </c>
      <c r="D187" s="19" t="s">
        <v>10</v>
      </c>
      <c r="E187" s="297">
        <v>851</v>
      </c>
      <c r="F187" s="11" t="s">
        <v>51</v>
      </c>
      <c r="G187" s="11" t="s">
        <v>79</v>
      </c>
      <c r="H187" s="11"/>
      <c r="I187" s="11"/>
      <c r="J187" s="12">
        <f t="shared" ref="J187:P189" si="144">J188</f>
        <v>387000</v>
      </c>
      <c r="K187" s="12">
        <f t="shared" si="144"/>
        <v>0</v>
      </c>
      <c r="L187" s="12">
        <f t="shared" si="144"/>
        <v>387000</v>
      </c>
      <c r="M187" s="12">
        <f t="shared" si="144"/>
        <v>0</v>
      </c>
      <c r="N187" s="12">
        <f t="shared" si="144"/>
        <v>387000</v>
      </c>
      <c r="O187" s="12">
        <f t="shared" si="144"/>
        <v>0</v>
      </c>
      <c r="P187" s="12">
        <f t="shared" si="144"/>
        <v>387000</v>
      </c>
    </row>
    <row r="188" spans="1:16" s="13" customFormat="1" ht="12.75" customHeight="1" x14ac:dyDescent="0.25">
      <c r="A188" s="467" t="s">
        <v>274</v>
      </c>
      <c r="B188" s="467"/>
      <c r="C188" s="19" t="s">
        <v>10</v>
      </c>
      <c r="D188" s="19" t="s">
        <v>10</v>
      </c>
      <c r="E188" s="297">
        <v>851</v>
      </c>
      <c r="F188" s="14" t="s">
        <v>51</v>
      </c>
      <c r="G188" s="14" t="s">
        <v>79</v>
      </c>
      <c r="H188" s="14" t="s">
        <v>275</v>
      </c>
      <c r="I188" s="14"/>
      <c r="J188" s="15">
        <f t="shared" si="144"/>
        <v>387000</v>
      </c>
      <c r="K188" s="15">
        <f t="shared" si="144"/>
        <v>0</v>
      </c>
      <c r="L188" s="15">
        <f t="shared" si="144"/>
        <v>387000</v>
      </c>
      <c r="M188" s="15">
        <f t="shared" si="144"/>
        <v>0</v>
      </c>
      <c r="N188" s="15">
        <f t="shared" si="144"/>
        <v>387000</v>
      </c>
      <c r="O188" s="15">
        <f t="shared" si="144"/>
        <v>0</v>
      </c>
      <c r="P188" s="15">
        <f t="shared" si="144"/>
        <v>387000</v>
      </c>
    </row>
    <row r="189" spans="1:16" s="29" customFormat="1" ht="13.5" customHeight="1" x14ac:dyDescent="0.25">
      <c r="A189" s="467" t="s">
        <v>276</v>
      </c>
      <c r="B189" s="467"/>
      <c r="C189" s="19" t="s">
        <v>10</v>
      </c>
      <c r="D189" s="19" t="s">
        <v>10</v>
      </c>
      <c r="E189" s="297">
        <v>851</v>
      </c>
      <c r="F189" s="14" t="s">
        <v>51</v>
      </c>
      <c r="G189" s="14" t="s">
        <v>79</v>
      </c>
      <c r="H189" s="14" t="s">
        <v>277</v>
      </c>
      <c r="I189" s="14"/>
      <c r="J189" s="15">
        <f>J190</f>
        <v>387000</v>
      </c>
      <c r="K189" s="15">
        <f t="shared" si="144"/>
        <v>0</v>
      </c>
      <c r="L189" s="15">
        <f t="shared" si="144"/>
        <v>387000</v>
      </c>
      <c r="M189" s="15">
        <f t="shared" si="144"/>
        <v>0</v>
      </c>
      <c r="N189" s="15">
        <f t="shared" si="144"/>
        <v>387000</v>
      </c>
      <c r="O189" s="15">
        <f t="shared" si="144"/>
        <v>0</v>
      </c>
      <c r="P189" s="15">
        <f t="shared" si="144"/>
        <v>387000</v>
      </c>
    </row>
    <row r="190" spans="1:16" s="1" customFormat="1" x14ac:dyDescent="0.25">
      <c r="A190" s="16"/>
      <c r="B190" s="304" t="s">
        <v>22</v>
      </c>
      <c r="C190" s="19" t="s">
        <v>10</v>
      </c>
      <c r="D190" s="19" t="s">
        <v>10</v>
      </c>
      <c r="E190" s="297">
        <v>851</v>
      </c>
      <c r="F190" s="14" t="s">
        <v>51</v>
      </c>
      <c r="G190" s="14" t="s">
        <v>79</v>
      </c>
      <c r="H190" s="14" t="s">
        <v>277</v>
      </c>
      <c r="I190" s="14" t="s">
        <v>23</v>
      </c>
      <c r="J190" s="15">
        <f t="shared" ref="J190:P190" si="145">J191</f>
        <v>387000</v>
      </c>
      <c r="K190" s="15">
        <f t="shared" si="145"/>
        <v>0</v>
      </c>
      <c r="L190" s="15">
        <f t="shared" si="145"/>
        <v>387000</v>
      </c>
      <c r="M190" s="15">
        <f t="shared" si="145"/>
        <v>0</v>
      </c>
      <c r="N190" s="15">
        <f t="shared" si="145"/>
        <v>387000</v>
      </c>
      <c r="O190" s="15">
        <f t="shared" si="145"/>
        <v>0</v>
      </c>
      <c r="P190" s="15">
        <f t="shared" si="145"/>
        <v>387000</v>
      </c>
    </row>
    <row r="191" spans="1:16" s="1" customFormat="1" x14ac:dyDescent="0.25">
      <c r="A191" s="16"/>
      <c r="B191" s="301" t="s">
        <v>24</v>
      </c>
      <c r="C191" s="19" t="s">
        <v>10</v>
      </c>
      <c r="D191" s="19" t="s">
        <v>10</v>
      </c>
      <c r="E191" s="297">
        <v>851</v>
      </c>
      <c r="F191" s="14" t="s">
        <v>51</v>
      </c>
      <c r="G191" s="14" t="s">
        <v>79</v>
      </c>
      <c r="H191" s="14" t="s">
        <v>277</v>
      </c>
      <c r="I191" s="14" t="s">
        <v>25</v>
      </c>
      <c r="J191" s="15">
        <v>387000</v>
      </c>
      <c r="K191" s="15"/>
      <c r="L191" s="15">
        <f t="shared" si="134"/>
        <v>387000</v>
      </c>
      <c r="M191" s="15"/>
      <c r="N191" s="15">
        <f t="shared" ref="N191" si="146">L191+M191</f>
        <v>387000</v>
      </c>
      <c r="O191" s="15"/>
      <c r="P191" s="15">
        <f>N191+O191</f>
        <v>387000</v>
      </c>
    </row>
    <row r="192" spans="1:16" s="1" customFormat="1" ht="34.5" customHeight="1" x14ac:dyDescent="0.25">
      <c r="A192" s="522" t="s">
        <v>767</v>
      </c>
      <c r="B192" s="523"/>
      <c r="C192" s="32" t="s">
        <v>10</v>
      </c>
      <c r="D192" s="32" t="s">
        <v>79</v>
      </c>
      <c r="E192" s="50">
        <v>851</v>
      </c>
      <c r="F192" s="11"/>
      <c r="G192" s="11"/>
      <c r="H192" s="11"/>
      <c r="I192" s="11"/>
      <c r="J192" s="12">
        <f t="shared" ref="J192:P197" si="147">J193</f>
        <v>0</v>
      </c>
      <c r="K192" s="12">
        <f t="shared" si="147"/>
        <v>100000</v>
      </c>
      <c r="L192" s="12">
        <f t="shared" si="147"/>
        <v>100000</v>
      </c>
      <c r="M192" s="12">
        <f t="shared" si="147"/>
        <v>0</v>
      </c>
      <c r="N192" s="12">
        <f t="shared" si="147"/>
        <v>100000</v>
      </c>
      <c r="O192" s="12">
        <f t="shared" si="147"/>
        <v>0</v>
      </c>
      <c r="P192" s="12">
        <f t="shared" si="147"/>
        <v>100000</v>
      </c>
    </row>
    <row r="193" spans="1:16" s="13" customFormat="1" ht="12.75" customHeight="1" x14ac:dyDescent="0.25">
      <c r="A193" s="468" t="s">
        <v>98</v>
      </c>
      <c r="B193" s="468"/>
      <c r="C193" s="19" t="s">
        <v>10</v>
      </c>
      <c r="D193" s="19" t="s">
        <v>79</v>
      </c>
      <c r="E193" s="297">
        <v>851</v>
      </c>
      <c r="F193" s="11" t="s">
        <v>39</v>
      </c>
      <c r="G193" s="11"/>
      <c r="H193" s="11"/>
      <c r="I193" s="11"/>
      <c r="J193" s="12">
        <f t="shared" si="147"/>
        <v>0</v>
      </c>
      <c r="K193" s="12">
        <f t="shared" si="147"/>
        <v>100000</v>
      </c>
      <c r="L193" s="12">
        <f t="shared" si="147"/>
        <v>100000</v>
      </c>
      <c r="M193" s="12">
        <f t="shared" si="147"/>
        <v>0</v>
      </c>
      <c r="N193" s="12">
        <f t="shared" si="147"/>
        <v>100000</v>
      </c>
      <c r="O193" s="12">
        <f t="shared" si="147"/>
        <v>0</v>
      </c>
      <c r="P193" s="12">
        <f t="shared" si="147"/>
        <v>100000</v>
      </c>
    </row>
    <row r="194" spans="1:16" s="13" customFormat="1" ht="12.75" customHeight="1" x14ac:dyDescent="0.25">
      <c r="A194" s="468" t="s">
        <v>106</v>
      </c>
      <c r="B194" s="468"/>
      <c r="C194" s="19" t="s">
        <v>10</v>
      </c>
      <c r="D194" s="19" t="s">
        <v>79</v>
      </c>
      <c r="E194" s="297">
        <v>851</v>
      </c>
      <c r="F194" s="11" t="s">
        <v>39</v>
      </c>
      <c r="G194" s="11" t="s">
        <v>107</v>
      </c>
      <c r="H194" s="11"/>
      <c r="I194" s="11"/>
      <c r="J194" s="12">
        <f t="shared" si="147"/>
        <v>0</v>
      </c>
      <c r="K194" s="12">
        <f t="shared" si="147"/>
        <v>100000</v>
      </c>
      <c r="L194" s="12">
        <f t="shared" si="147"/>
        <v>100000</v>
      </c>
      <c r="M194" s="12">
        <f t="shared" si="147"/>
        <v>0</v>
      </c>
      <c r="N194" s="12">
        <f t="shared" si="147"/>
        <v>100000</v>
      </c>
      <c r="O194" s="12">
        <f t="shared" si="147"/>
        <v>0</v>
      </c>
      <c r="P194" s="12">
        <f t="shared" si="147"/>
        <v>100000</v>
      </c>
    </row>
    <row r="195" spans="1:16" s="1" customFormat="1" ht="12.75" customHeight="1" x14ac:dyDescent="0.25">
      <c r="A195" s="455" t="s">
        <v>734</v>
      </c>
      <c r="B195" s="456"/>
      <c r="C195" s="19" t="s">
        <v>10</v>
      </c>
      <c r="D195" s="19" t="s">
        <v>79</v>
      </c>
      <c r="E195" s="297">
        <v>851</v>
      </c>
      <c r="F195" s="19" t="s">
        <v>39</v>
      </c>
      <c r="G195" s="19" t="s">
        <v>107</v>
      </c>
      <c r="H195" s="19" t="s">
        <v>735</v>
      </c>
      <c r="I195" s="14"/>
      <c r="J195" s="15">
        <f t="shared" si="147"/>
        <v>0</v>
      </c>
      <c r="K195" s="15">
        <f t="shared" si="147"/>
        <v>100000</v>
      </c>
      <c r="L195" s="15">
        <f t="shared" si="147"/>
        <v>100000</v>
      </c>
      <c r="M195" s="15">
        <f t="shared" si="147"/>
        <v>0</v>
      </c>
      <c r="N195" s="15">
        <f t="shared" si="147"/>
        <v>100000</v>
      </c>
      <c r="O195" s="15">
        <f t="shared" si="147"/>
        <v>0</v>
      </c>
      <c r="P195" s="15">
        <f t="shared" si="147"/>
        <v>100000</v>
      </c>
    </row>
    <row r="196" spans="1:16" s="1" customFormat="1" ht="12.75" customHeight="1" x14ac:dyDescent="0.25">
      <c r="A196" s="457" t="s">
        <v>737</v>
      </c>
      <c r="B196" s="458"/>
      <c r="C196" s="19" t="s">
        <v>10</v>
      </c>
      <c r="D196" s="19" t="s">
        <v>79</v>
      </c>
      <c r="E196" s="297">
        <v>851</v>
      </c>
      <c r="F196" s="19" t="s">
        <v>39</v>
      </c>
      <c r="G196" s="19" t="s">
        <v>107</v>
      </c>
      <c r="H196" s="19" t="s">
        <v>736</v>
      </c>
      <c r="I196" s="14"/>
      <c r="J196" s="15">
        <f t="shared" si="147"/>
        <v>0</v>
      </c>
      <c r="K196" s="15">
        <f t="shared" si="147"/>
        <v>100000</v>
      </c>
      <c r="L196" s="15">
        <f t="shared" si="147"/>
        <v>100000</v>
      </c>
      <c r="M196" s="15">
        <f t="shared" si="147"/>
        <v>0</v>
      </c>
      <c r="N196" s="15">
        <f t="shared" si="147"/>
        <v>100000</v>
      </c>
      <c r="O196" s="15">
        <f t="shared" si="147"/>
        <v>0</v>
      </c>
      <c r="P196" s="15">
        <f t="shared" si="147"/>
        <v>100000</v>
      </c>
    </row>
    <row r="197" spans="1:16" s="1" customFormat="1" x14ac:dyDescent="0.25">
      <c r="A197" s="16"/>
      <c r="B197" s="301" t="s">
        <v>26</v>
      </c>
      <c r="C197" s="19" t="s">
        <v>10</v>
      </c>
      <c r="D197" s="19" t="s">
        <v>79</v>
      </c>
      <c r="E197" s="297">
        <v>851</v>
      </c>
      <c r="F197" s="19" t="s">
        <v>39</v>
      </c>
      <c r="G197" s="19" t="s">
        <v>107</v>
      </c>
      <c r="H197" s="19" t="s">
        <v>736</v>
      </c>
      <c r="I197" s="14" t="s">
        <v>27</v>
      </c>
      <c r="J197" s="15">
        <f t="shared" si="147"/>
        <v>0</v>
      </c>
      <c r="K197" s="15">
        <f t="shared" si="147"/>
        <v>100000</v>
      </c>
      <c r="L197" s="15">
        <f t="shared" si="147"/>
        <v>100000</v>
      </c>
      <c r="M197" s="15">
        <f t="shared" si="147"/>
        <v>0</v>
      </c>
      <c r="N197" s="15">
        <f t="shared" si="147"/>
        <v>100000</v>
      </c>
      <c r="O197" s="15">
        <f t="shared" si="147"/>
        <v>0</v>
      </c>
      <c r="P197" s="15">
        <f t="shared" si="147"/>
        <v>100000</v>
      </c>
    </row>
    <row r="198" spans="1:16" s="1" customFormat="1" ht="12.75" customHeight="1" x14ac:dyDescent="0.25">
      <c r="A198" s="16"/>
      <c r="B198" s="301" t="s">
        <v>625</v>
      </c>
      <c r="C198" s="19" t="s">
        <v>10</v>
      </c>
      <c r="D198" s="19" t="s">
        <v>79</v>
      </c>
      <c r="E198" s="297">
        <v>851</v>
      </c>
      <c r="F198" s="19" t="s">
        <v>39</v>
      </c>
      <c r="G198" s="19" t="s">
        <v>107</v>
      </c>
      <c r="H198" s="19" t="s">
        <v>736</v>
      </c>
      <c r="I198" s="14" t="s">
        <v>626</v>
      </c>
      <c r="J198" s="15"/>
      <c r="K198" s="15">
        <v>100000</v>
      </c>
      <c r="L198" s="15">
        <f t="shared" ref="L198" si="148">J198+K198</f>
        <v>100000</v>
      </c>
      <c r="M198" s="15"/>
      <c r="N198" s="15">
        <f t="shared" ref="N198" si="149">L198+M198</f>
        <v>100000</v>
      </c>
      <c r="O198" s="15"/>
      <c r="P198" s="15">
        <f>N198+O198</f>
        <v>100000</v>
      </c>
    </row>
    <row r="199" spans="1:16" s="13" customFormat="1" ht="41.25" customHeight="1" x14ac:dyDescent="0.25">
      <c r="A199" s="451" t="s">
        <v>768</v>
      </c>
      <c r="B199" s="452"/>
      <c r="C199" s="32" t="s">
        <v>10</v>
      </c>
      <c r="D199" s="32" t="s">
        <v>12</v>
      </c>
      <c r="E199" s="285"/>
      <c r="F199" s="32"/>
      <c r="G199" s="32"/>
      <c r="H199" s="32"/>
      <c r="I199" s="11"/>
      <c r="J199" s="12">
        <f>J200</f>
        <v>0</v>
      </c>
      <c r="K199" s="12">
        <f t="shared" ref="K199:P205" si="150">K200</f>
        <v>200000</v>
      </c>
      <c r="L199" s="12">
        <f t="shared" si="150"/>
        <v>200000</v>
      </c>
      <c r="M199" s="12">
        <f t="shared" si="150"/>
        <v>0</v>
      </c>
      <c r="N199" s="12">
        <f t="shared" si="150"/>
        <v>200000</v>
      </c>
      <c r="O199" s="12">
        <f t="shared" si="150"/>
        <v>0</v>
      </c>
      <c r="P199" s="12">
        <f t="shared" si="150"/>
        <v>200000</v>
      </c>
    </row>
    <row r="200" spans="1:16" s="13" customFormat="1" ht="12.75" customHeight="1" x14ac:dyDescent="0.25">
      <c r="A200" s="307" t="s">
        <v>700</v>
      </c>
      <c r="B200" s="302"/>
      <c r="C200" s="32" t="s">
        <v>10</v>
      </c>
      <c r="D200" s="32" t="s">
        <v>12</v>
      </c>
      <c r="E200" s="297">
        <v>851</v>
      </c>
      <c r="F200" s="32" t="s">
        <v>100</v>
      </c>
      <c r="G200" s="32"/>
      <c r="H200" s="32"/>
      <c r="I200" s="11"/>
      <c r="J200" s="124">
        <f>J201</f>
        <v>0</v>
      </c>
      <c r="K200" s="124">
        <f t="shared" si="150"/>
        <v>200000</v>
      </c>
      <c r="L200" s="124">
        <f t="shared" si="150"/>
        <v>200000</v>
      </c>
      <c r="M200" s="124">
        <f t="shared" si="150"/>
        <v>0</v>
      </c>
      <c r="N200" s="124">
        <f t="shared" si="150"/>
        <v>200000</v>
      </c>
      <c r="O200" s="124">
        <f t="shared" si="150"/>
        <v>0</v>
      </c>
      <c r="P200" s="124">
        <f t="shared" si="150"/>
        <v>200000</v>
      </c>
    </row>
    <row r="201" spans="1:16" s="13" customFormat="1" ht="12.75" customHeight="1" x14ac:dyDescent="0.25">
      <c r="A201" s="307" t="s">
        <v>701</v>
      </c>
      <c r="B201" s="302"/>
      <c r="C201" s="32" t="s">
        <v>10</v>
      </c>
      <c r="D201" s="32" t="s">
        <v>12</v>
      </c>
      <c r="E201" s="297">
        <v>851</v>
      </c>
      <c r="F201" s="32" t="s">
        <v>100</v>
      </c>
      <c r="G201" s="32" t="s">
        <v>79</v>
      </c>
      <c r="H201" s="32"/>
      <c r="I201" s="11"/>
      <c r="J201" s="124">
        <f>J202</f>
        <v>0</v>
      </c>
      <c r="K201" s="124">
        <f t="shared" si="150"/>
        <v>200000</v>
      </c>
      <c r="L201" s="124">
        <f t="shared" si="150"/>
        <v>200000</v>
      </c>
      <c r="M201" s="124">
        <f t="shared" si="150"/>
        <v>0</v>
      </c>
      <c r="N201" s="124">
        <f t="shared" si="150"/>
        <v>200000</v>
      </c>
      <c r="O201" s="124">
        <f t="shared" si="150"/>
        <v>0</v>
      </c>
      <c r="P201" s="124">
        <f t="shared" si="150"/>
        <v>200000</v>
      </c>
    </row>
    <row r="202" spans="1:16" s="1" customFormat="1" ht="12.75" customHeight="1" x14ac:dyDescent="0.25">
      <c r="A202" s="443" t="s">
        <v>703</v>
      </c>
      <c r="B202" s="444"/>
      <c r="C202" s="19" t="s">
        <v>10</v>
      </c>
      <c r="D202" s="19" t="s">
        <v>12</v>
      </c>
      <c r="E202" s="297">
        <v>851</v>
      </c>
      <c r="F202" s="19" t="s">
        <v>100</v>
      </c>
      <c r="G202" s="19" t="s">
        <v>79</v>
      </c>
      <c r="H202" s="19" t="s">
        <v>704</v>
      </c>
      <c r="I202" s="14"/>
      <c r="J202" s="15">
        <f>J203+J211</f>
        <v>0</v>
      </c>
      <c r="K202" s="15">
        <f t="shared" si="150"/>
        <v>200000</v>
      </c>
      <c r="L202" s="15">
        <f t="shared" si="150"/>
        <v>200000</v>
      </c>
      <c r="M202" s="15">
        <f t="shared" si="150"/>
        <v>0</v>
      </c>
      <c r="N202" s="15">
        <f t="shared" si="150"/>
        <v>200000</v>
      </c>
      <c r="O202" s="15">
        <f t="shared" si="150"/>
        <v>0</v>
      </c>
      <c r="P202" s="15">
        <f t="shared" si="150"/>
        <v>200000</v>
      </c>
    </row>
    <row r="203" spans="1:16" s="1" customFormat="1" ht="14.25" customHeight="1" x14ac:dyDescent="0.25">
      <c r="A203" s="443" t="s">
        <v>715</v>
      </c>
      <c r="B203" s="444"/>
      <c r="C203" s="19" t="s">
        <v>10</v>
      </c>
      <c r="D203" s="19" t="s">
        <v>12</v>
      </c>
      <c r="E203" s="297">
        <v>851</v>
      </c>
      <c r="F203" s="19" t="s">
        <v>100</v>
      </c>
      <c r="G203" s="19" t="s">
        <v>79</v>
      </c>
      <c r="H203" s="19" t="s">
        <v>718</v>
      </c>
      <c r="I203" s="14"/>
      <c r="J203" s="15">
        <f>J204</f>
        <v>0</v>
      </c>
      <c r="K203" s="15">
        <f t="shared" si="150"/>
        <v>200000</v>
      </c>
      <c r="L203" s="15">
        <f t="shared" si="150"/>
        <v>200000</v>
      </c>
      <c r="M203" s="15">
        <f t="shared" si="150"/>
        <v>0</v>
      </c>
      <c r="N203" s="15">
        <f t="shared" si="150"/>
        <v>200000</v>
      </c>
      <c r="O203" s="15">
        <f t="shared" si="150"/>
        <v>0</v>
      </c>
      <c r="P203" s="15">
        <f t="shared" si="150"/>
        <v>200000</v>
      </c>
    </row>
    <row r="204" spans="1:16" s="1" customFormat="1" ht="25.5" x14ac:dyDescent="0.25">
      <c r="A204" s="299"/>
      <c r="B204" s="304" t="s">
        <v>716</v>
      </c>
      <c r="C204" s="19" t="s">
        <v>10</v>
      </c>
      <c r="D204" s="19" t="s">
        <v>12</v>
      </c>
      <c r="E204" s="297">
        <v>851</v>
      </c>
      <c r="F204" s="19" t="s">
        <v>100</v>
      </c>
      <c r="G204" s="19" t="s">
        <v>79</v>
      </c>
      <c r="H204" s="19" t="s">
        <v>719</v>
      </c>
      <c r="I204" s="14"/>
      <c r="J204" s="15">
        <f>J205</f>
        <v>0</v>
      </c>
      <c r="K204" s="15">
        <f t="shared" si="150"/>
        <v>200000</v>
      </c>
      <c r="L204" s="15">
        <f t="shared" si="150"/>
        <v>200000</v>
      </c>
      <c r="M204" s="15">
        <f t="shared" si="150"/>
        <v>0</v>
      </c>
      <c r="N204" s="15">
        <f t="shared" si="150"/>
        <v>200000</v>
      </c>
      <c r="O204" s="15">
        <f t="shared" si="150"/>
        <v>0</v>
      </c>
      <c r="P204" s="15">
        <f t="shared" si="150"/>
        <v>200000</v>
      </c>
    </row>
    <row r="205" spans="1:16" s="1" customFormat="1" x14ac:dyDescent="0.25">
      <c r="A205" s="299"/>
      <c r="B205" s="301" t="s">
        <v>134</v>
      </c>
      <c r="C205" s="19" t="s">
        <v>10</v>
      </c>
      <c r="D205" s="19" t="s">
        <v>12</v>
      </c>
      <c r="E205" s="297">
        <v>851</v>
      </c>
      <c r="F205" s="19" t="s">
        <v>100</v>
      </c>
      <c r="G205" s="19" t="s">
        <v>79</v>
      </c>
      <c r="H205" s="19" t="s">
        <v>719</v>
      </c>
      <c r="I205" s="14" t="s">
        <v>135</v>
      </c>
      <c r="J205" s="15">
        <f>J206</f>
        <v>0</v>
      </c>
      <c r="K205" s="15">
        <f t="shared" si="150"/>
        <v>200000</v>
      </c>
      <c r="L205" s="15">
        <f t="shared" si="150"/>
        <v>200000</v>
      </c>
      <c r="M205" s="15">
        <f t="shared" si="150"/>
        <v>0</v>
      </c>
      <c r="N205" s="15">
        <f t="shared" si="150"/>
        <v>200000</v>
      </c>
      <c r="O205" s="15">
        <f t="shared" si="150"/>
        <v>0</v>
      </c>
      <c r="P205" s="15">
        <f t="shared" si="150"/>
        <v>200000</v>
      </c>
    </row>
    <row r="206" spans="1:16" s="1" customFormat="1" ht="28.5" customHeight="1" x14ac:dyDescent="0.25">
      <c r="A206" s="299"/>
      <c r="B206" s="301" t="s">
        <v>707</v>
      </c>
      <c r="C206" s="19" t="s">
        <v>10</v>
      </c>
      <c r="D206" s="19" t="s">
        <v>12</v>
      </c>
      <c r="E206" s="297">
        <v>851</v>
      </c>
      <c r="F206" s="19" t="s">
        <v>100</v>
      </c>
      <c r="G206" s="19" t="s">
        <v>79</v>
      </c>
      <c r="H206" s="19" t="s">
        <v>719</v>
      </c>
      <c r="I206" s="14" t="s">
        <v>706</v>
      </c>
      <c r="J206" s="15"/>
      <c r="K206" s="15">
        <v>200000</v>
      </c>
      <c r="L206" s="15">
        <f>J206+K206</f>
        <v>200000</v>
      </c>
      <c r="M206" s="15"/>
      <c r="N206" s="15">
        <f>L206+M206</f>
        <v>200000</v>
      </c>
      <c r="O206" s="15"/>
      <c r="P206" s="15">
        <f>N206+O206</f>
        <v>200000</v>
      </c>
    </row>
    <row r="207" spans="1:16" s="13" customFormat="1" ht="27.75" customHeight="1" x14ac:dyDescent="0.25">
      <c r="A207" s="451" t="s">
        <v>702</v>
      </c>
      <c r="B207" s="452"/>
      <c r="C207" s="32" t="s">
        <v>10</v>
      </c>
      <c r="D207" s="32" t="s">
        <v>39</v>
      </c>
      <c r="E207" s="50"/>
      <c r="F207" s="32"/>
      <c r="G207" s="32"/>
      <c r="H207" s="32"/>
      <c r="I207" s="11"/>
      <c r="J207" s="12">
        <f>J208</f>
        <v>0</v>
      </c>
      <c r="K207" s="12">
        <f t="shared" ref="K207:P210" si="151">K208</f>
        <v>120000</v>
      </c>
      <c r="L207" s="12">
        <f t="shared" si="151"/>
        <v>120000</v>
      </c>
      <c r="M207" s="12">
        <f t="shared" si="151"/>
        <v>0</v>
      </c>
      <c r="N207" s="12">
        <f t="shared" si="151"/>
        <v>120000</v>
      </c>
      <c r="O207" s="12">
        <f t="shared" si="151"/>
        <v>0</v>
      </c>
      <c r="P207" s="12">
        <f t="shared" si="151"/>
        <v>120000</v>
      </c>
    </row>
    <row r="208" spans="1:16" s="13" customFormat="1" x14ac:dyDescent="0.25">
      <c r="A208" s="307" t="s">
        <v>700</v>
      </c>
      <c r="B208" s="302"/>
      <c r="C208" s="32" t="s">
        <v>10</v>
      </c>
      <c r="D208" s="32" t="s">
        <v>39</v>
      </c>
      <c r="E208" s="297">
        <v>851</v>
      </c>
      <c r="F208" s="32" t="s">
        <v>100</v>
      </c>
      <c r="G208" s="32"/>
      <c r="H208" s="32"/>
      <c r="I208" s="11"/>
      <c r="J208" s="124">
        <f>J209</f>
        <v>0</v>
      </c>
      <c r="K208" s="124">
        <f t="shared" si="151"/>
        <v>120000</v>
      </c>
      <c r="L208" s="124">
        <f t="shared" si="151"/>
        <v>120000</v>
      </c>
      <c r="M208" s="124">
        <f t="shared" si="151"/>
        <v>0</v>
      </c>
      <c r="N208" s="124">
        <f t="shared" si="151"/>
        <v>120000</v>
      </c>
      <c r="O208" s="124">
        <f t="shared" si="151"/>
        <v>0</v>
      </c>
      <c r="P208" s="124">
        <f t="shared" si="151"/>
        <v>120000</v>
      </c>
    </row>
    <row r="209" spans="1:16" s="13" customFormat="1" x14ac:dyDescent="0.25">
      <c r="A209" s="307" t="s">
        <v>701</v>
      </c>
      <c r="B209" s="302"/>
      <c r="C209" s="32" t="s">
        <v>10</v>
      </c>
      <c r="D209" s="32" t="s">
        <v>39</v>
      </c>
      <c r="E209" s="297">
        <v>851</v>
      </c>
      <c r="F209" s="32" t="s">
        <v>100</v>
      </c>
      <c r="G209" s="32" t="s">
        <v>79</v>
      </c>
      <c r="H209" s="32"/>
      <c r="I209" s="11"/>
      <c r="J209" s="124">
        <f>J210</f>
        <v>0</v>
      </c>
      <c r="K209" s="124">
        <f t="shared" si="151"/>
        <v>120000</v>
      </c>
      <c r="L209" s="124">
        <f t="shared" si="151"/>
        <v>120000</v>
      </c>
      <c r="M209" s="124">
        <f t="shared" si="151"/>
        <v>0</v>
      </c>
      <c r="N209" s="124">
        <f t="shared" si="151"/>
        <v>120000</v>
      </c>
      <c r="O209" s="124">
        <f t="shared" si="151"/>
        <v>0</v>
      </c>
      <c r="P209" s="124">
        <f t="shared" si="151"/>
        <v>120000</v>
      </c>
    </row>
    <row r="210" spans="1:16" s="1" customFormat="1" ht="27" customHeight="1" x14ac:dyDescent="0.25">
      <c r="A210" s="443" t="s">
        <v>703</v>
      </c>
      <c r="B210" s="444"/>
      <c r="C210" s="19" t="s">
        <v>10</v>
      </c>
      <c r="D210" s="19" t="s">
        <v>39</v>
      </c>
      <c r="E210" s="297">
        <v>851</v>
      </c>
      <c r="F210" s="19" t="s">
        <v>100</v>
      </c>
      <c r="G210" s="19" t="s">
        <v>79</v>
      </c>
      <c r="H210" s="19" t="s">
        <v>704</v>
      </c>
      <c r="I210" s="14"/>
      <c r="J210" s="15">
        <f>J211</f>
        <v>0</v>
      </c>
      <c r="K210" s="15">
        <f t="shared" si="151"/>
        <v>120000</v>
      </c>
      <c r="L210" s="15">
        <f t="shared" si="151"/>
        <v>120000</v>
      </c>
      <c r="M210" s="15">
        <f t="shared" si="151"/>
        <v>0</v>
      </c>
      <c r="N210" s="15">
        <f t="shared" si="151"/>
        <v>120000</v>
      </c>
      <c r="O210" s="15">
        <f t="shared" si="151"/>
        <v>0</v>
      </c>
      <c r="P210" s="15">
        <f t="shared" si="151"/>
        <v>120000</v>
      </c>
    </row>
    <row r="211" spans="1:16" s="1" customFormat="1" ht="26.25" customHeight="1" x14ac:dyDescent="0.25">
      <c r="A211" s="443" t="s">
        <v>702</v>
      </c>
      <c r="B211" s="444"/>
      <c r="C211" s="19" t="s">
        <v>10</v>
      </c>
      <c r="D211" s="19" t="s">
        <v>39</v>
      </c>
      <c r="E211" s="297">
        <v>851</v>
      </c>
      <c r="F211" s="19" t="s">
        <v>100</v>
      </c>
      <c r="G211" s="19" t="s">
        <v>79</v>
      </c>
      <c r="H211" s="19" t="s">
        <v>705</v>
      </c>
      <c r="I211" s="14"/>
      <c r="J211" s="15">
        <f t="shared" ref="J211:P211" si="152">J213</f>
        <v>0</v>
      </c>
      <c r="K211" s="15">
        <f t="shared" si="152"/>
        <v>120000</v>
      </c>
      <c r="L211" s="15">
        <f t="shared" si="152"/>
        <v>120000</v>
      </c>
      <c r="M211" s="15">
        <f t="shared" si="152"/>
        <v>0</v>
      </c>
      <c r="N211" s="15">
        <f t="shared" si="152"/>
        <v>120000</v>
      </c>
      <c r="O211" s="15">
        <f t="shared" si="152"/>
        <v>0</v>
      </c>
      <c r="P211" s="15">
        <f t="shared" si="152"/>
        <v>120000</v>
      </c>
    </row>
    <row r="212" spans="1:16" s="1" customFormat="1" x14ac:dyDescent="0.25">
      <c r="A212" s="299"/>
      <c r="B212" s="301" t="s">
        <v>134</v>
      </c>
      <c r="C212" s="19" t="s">
        <v>10</v>
      </c>
      <c r="D212" s="19" t="s">
        <v>39</v>
      </c>
      <c r="E212" s="297">
        <v>851</v>
      </c>
      <c r="F212" s="19" t="s">
        <v>100</v>
      </c>
      <c r="G212" s="19" t="s">
        <v>79</v>
      </c>
      <c r="H212" s="19" t="s">
        <v>705</v>
      </c>
      <c r="I212" s="14" t="s">
        <v>135</v>
      </c>
      <c r="J212" s="15">
        <f>J213</f>
        <v>0</v>
      </c>
      <c r="K212" s="15">
        <f t="shared" ref="K212:P212" si="153">K213</f>
        <v>120000</v>
      </c>
      <c r="L212" s="15">
        <f t="shared" si="153"/>
        <v>120000</v>
      </c>
      <c r="M212" s="15">
        <f t="shared" si="153"/>
        <v>0</v>
      </c>
      <c r="N212" s="15">
        <f t="shared" si="153"/>
        <v>120000</v>
      </c>
      <c r="O212" s="15">
        <f t="shared" si="153"/>
        <v>0</v>
      </c>
      <c r="P212" s="15">
        <f t="shared" si="153"/>
        <v>120000</v>
      </c>
    </row>
    <row r="213" spans="1:16" s="1" customFormat="1" ht="27.75" customHeight="1" x14ac:dyDescent="0.25">
      <c r="A213" s="16"/>
      <c r="B213" s="301" t="s">
        <v>707</v>
      </c>
      <c r="C213" s="19" t="s">
        <v>10</v>
      </c>
      <c r="D213" s="19" t="s">
        <v>39</v>
      </c>
      <c r="E213" s="297">
        <v>851</v>
      </c>
      <c r="F213" s="19" t="s">
        <v>100</v>
      </c>
      <c r="G213" s="19" t="s">
        <v>79</v>
      </c>
      <c r="H213" s="19" t="s">
        <v>705</v>
      </c>
      <c r="I213" s="14" t="s">
        <v>706</v>
      </c>
      <c r="J213" s="15"/>
      <c r="K213" s="15">
        <v>120000</v>
      </c>
      <c r="L213" s="15">
        <f t="shared" ref="L213" si="154">J213+K213</f>
        <v>120000</v>
      </c>
      <c r="M213" s="15"/>
      <c r="N213" s="15">
        <f t="shared" ref="N213" si="155">L213+M213</f>
        <v>120000</v>
      </c>
      <c r="O213" s="15"/>
      <c r="P213" s="15">
        <f>N213+O213</f>
        <v>120000</v>
      </c>
    </row>
    <row r="214" spans="1:16" s="13" customFormat="1" ht="27.75" customHeight="1" x14ac:dyDescent="0.25">
      <c r="A214" s="451" t="s">
        <v>807</v>
      </c>
      <c r="B214" s="452"/>
      <c r="C214" s="32" t="s">
        <v>10</v>
      </c>
      <c r="D214" s="32" t="s">
        <v>100</v>
      </c>
      <c r="E214" s="285"/>
      <c r="F214" s="32"/>
      <c r="G214" s="32"/>
      <c r="H214" s="32"/>
      <c r="I214" s="11"/>
      <c r="J214" s="12"/>
      <c r="K214" s="12"/>
      <c r="L214" s="12"/>
      <c r="M214" s="12"/>
      <c r="N214" s="12"/>
      <c r="O214" s="12"/>
      <c r="P214" s="12"/>
    </row>
    <row r="215" spans="1:16" s="13" customFormat="1" x14ac:dyDescent="0.25">
      <c r="A215" s="307" t="s">
        <v>700</v>
      </c>
      <c r="B215" s="302"/>
      <c r="C215" s="32" t="s">
        <v>10</v>
      </c>
      <c r="D215" s="419" t="s">
        <v>100</v>
      </c>
      <c r="E215" s="297">
        <v>851</v>
      </c>
      <c r="F215" s="32" t="s">
        <v>100</v>
      </c>
      <c r="G215" s="32"/>
      <c r="H215" s="32"/>
      <c r="I215" s="11"/>
      <c r="J215" s="124"/>
      <c r="K215" s="124"/>
      <c r="L215" s="124"/>
      <c r="M215" s="124"/>
      <c r="N215" s="124"/>
      <c r="O215" s="124"/>
      <c r="P215" s="124"/>
    </row>
    <row r="216" spans="1:16" s="13" customFormat="1" x14ac:dyDescent="0.25">
      <c r="A216" s="307" t="s">
        <v>701</v>
      </c>
      <c r="B216" s="302"/>
      <c r="C216" s="32" t="s">
        <v>10</v>
      </c>
      <c r="D216" s="32" t="s">
        <v>100</v>
      </c>
      <c r="E216" s="297">
        <v>851</v>
      </c>
      <c r="F216" s="32" t="s">
        <v>100</v>
      </c>
      <c r="G216" s="32" t="s">
        <v>79</v>
      </c>
      <c r="H216" s="32"/>
      <c r="I216" s="11"/>
      <c r="J216" s="124"/>
      <c r="K216" s="124"/>
      <c r="L216" s="124"/>
      <c r="M216" s="124"/>
      <c r="N216" s="124"/>
      <c r="O216" s="124"/>
      <c r="P216" s="124"/>
    </row>
    <row r="217" spans="1:16" s="1" customFormat="1" ht="15" customHeight="1" x14ac:dyDescent="0.25">
      <c r="A217" s="455" t="s">
        <v>805</v>
      </c>
      <c r="B217" s="456"/>
      <c r="C217" s="19" t="s">
        <v>10</v>
      </c>
      <c r="D217" s="420" t="s">
        <v>100</v>
      </c>
      <c r="E217" s="297">
        <v>851</v>
      </c>
      <c r="F217" s="19" t="s">
        <v>100</v>
      </c>
      <c r="G217" s="19" t="s">
        <v>79</v>
      </c>
      <c r="H217" s="19" t="s">
        <v>806</v>
      </c>
      <c r="I217" s="14"/>
      <c r="J217" s="126"/>
      <c r="K217" s="126"/>
      <c r="L217" s="15"/>
      <c r="M217" s="126"/>
      <c r="N217" s="126"/>
      <c r="O217" s="126"/>
      <c r="P217" s="126"/>
    </row>
    <row r="218" spans="1:16" s="2" customFormat="1" ht="27" customHeight="1" x14ac:dyDescent="0.25">
      <c r="A218" s="443" t="s">
        <v>807</v>
      </c>
      <c r="B218" s="444"/>
      <c r="C218" s="19" t="s">
        <v>10</v>
      </c>
      <c r="D218" s="19" t="s">
        <v>100</v>
      </c>
      <c r="E218" s="297">
        <v>851</v>
      </c>
      <c r="F218" s="19" t="s">
        <v>100</v>
      </c>
      <c r="G218" s="19" t="s">
        <v>79</v>
      </c>
      <c r="H218" s="19" t="s">
        <v>808</v>
      </c>
      <c r="I218" s="19"/>
      <c r="J218" s="255"/>
      <c r="K218" s="255"/>
      <c r="L218" s="21"/>
      <c r="M218" s="255"/>
      <c r="N218" s="255"/>
      <c r="O218" s="255"/>
      <c r="P218" s="255"/>
    </row>
    <row r="219" spans="1:16" s="1" customFormat="1" ht="26.25" customHeight="1" x14ac:dyDescent="0.25">
      <c r="A219" s="38"/>
      <c r="B219" s="300" t="s">
        <v>809</v>
      </c>
      <c r="C219" s="19" t="s">
        <v>10</v>
      </c>
      <c r="D219" s="420" t="s">
        <v>100</v>
      </c>
      <c r="E219" s="297">
        <v>851</v>
      </c>
      <c r="F219" s="19" t="s">
        <v>100</v>
      </c>
      <c r="G219" s="19" t="s">
        <v>79</v>
      </c>
      <c r="H219" s="19" t="s">
        <v>810</v>
      </c>
      <c r="I219" s="14"/>
      <c r="J219" s="126"/>
      <c r="K219" s="126"/>
      <c r="L219" s="15"/>
      <c r="M219" s="126"/>
      <c r="N219" s="126"/>
      <c r="O219" s="126"/>
      <c r="P219" s="126"/>
    </row>
    <row r="220" spans="1:16" s="1" customFormat="1" ht="12.75" customHeight="1" x14ac:dyDescent="0.25">
      <c r="A220" s="299"/>
      <c r="B220" s="301" t="s">
        <v>134</v>
      </c>
      <c r="C220" s="19" t="s">
        <v>10</v>
      </c>
      <c r="D220" s="19" t="s">
        <v>100</v>
      </c>
      <c r="E220" s="297">
        <v>851</v>
      </c>
      <c r="F220" s="19" t="s">
        <v>100</v>
      </c>
      <c r="G220" s="19" t="s">
        <v>79</v>
      </c>
      <c r="H220" s="19" t="s">
        <v>810</v>
      </c>
      <c r="I220" s="14" t="s">
        <v>135</v>
      </c>
      <c r="J220" s="15">
        <f>J221</f>
        <v>0</v>
      </c>
      <c r="K220" s="15">
        <f t="shared" ref="K220:P220" si="156">K221</f>
        <v>200000</v>
      </c>
      <c r="L220" s="15">
        <f t="shared" ref="L220:L221" si="157">J220+K220</f>
        <v>200000</v>
      </c>
      <c r="M220" s="15">
        <f t="shared" si="156"/>
        <v>0</v>
      </c>
      <c r="N220" s="15">
        <f t="shared" si="156"/>
        <v>200000</v>
      </c>
      <c r="O220" s="15">
        <f t="shared" si="156"/>
        <v>0</v>
      </c>
      <c r="P220" s="15">
        <f t="shared" si="156"/>
        <v>200000</v>
      </c>
    </row>
    <row r="221" spans="1:16" s="1" customFormat="1" ht="27.75" customHeight="1" x14ac:dyDescent="0.25">
      <c r="A221" s="299"/>
      <c r="B221" s="301" t="s">
        <v>707</v>
      </c>
      <c r="C221" s="19" t="s">
        <v>10</v>
      </c>
      <c r="D221" s="14" t="s">
        <v>100</v>
      </c>
      <c r="E221" s="298">
        <v>851</v>
      </c>
      <c r="F221" s="19" t="s">
        <v>100</v>
      </c>
      <c r="G221" s="19" t="s">
        <v>79</v>
      </c>
      <c r="H221" s="19" t="s">
        <v>810</v>
      </c>
      <c r="I221" s="14" t="s">
        <v>706</v>
      </c>
      <c r="J221" s="15"/>
      <c r="K221" s="15">
        <v>200000</v>
      </c>
      <c r="L221" s="15">
        <f t="shared" si="157"/>
        <v>200000</v>
      </c>
      <c r="M221" s="15"/>
      <c r="N221" s="15">
        <f>L221+M221</f>
        <v>200000</v>
      </c>
      <c r="O221" s="15"/>
      <c r="P221" s="15">
        <f>N221+O221</f>
        <v>200000</v>
      </c>
    </row>
    <row r="222" spans="1:16" s="13" customFormat="1" ht="27.75" customHeight="1" x14ac:dyDescent="0.25">
      <c r="A222" s="451" t="s">
        <v>799</v>
      </c>
      <c r="B222" s="452"/>
      <c r="C222" s="32" t="s">
        <v>10</v>
      </c>
      <c r="D222" s="11" t="s">
        <v>47</v>
      </c>
      <c r="E222" s="285"/>
      <c r="F222" s="32"/>
      <c r="G222" s="32"/>
      <c r="H222" s="32"/>
      <c r="I222" s="11"/>
      <c r="J222" s="12"/>
      <c r="K222" s="12"/>
      <c r="L222" s="12"/>
      <c r="M222" s="12"/>
      <c r="N222" s="12"/>
      <c r="O222" s="12"/>
      <c r="P222" s="12"/>
    </row>
    <row r="223" spans="1:16" s="13" customFormat="1" x14ac:dyDescent="0.25">
      <c r="A223" s="307" t="s">
        <v>700</v>
      </c>
      <c r="B223" s="302"/>
      <c r="C223" s="32" t="s">
        <v>10</v>
      </c>
      <c r="D223" s="11" t="s">
        <v>47</v>
      </c>
      <c r="E223" s="297">
        <v>851</v>
      </c>
      <c r="F223" s="32" t="s">
        <v>100</v>
      </c>
      <c r="G223" s="32"/>
      <c r="H223" s="32"/>
      <c r="I223" s="11"/>
      <c r="J223" s="124" t="e">
        <f>#REF!</f>
        <v>#REF!</v>
      </c>
      <c r="K223" s="124" t="e">
        <f>#REF!</f>
        <v>#REF!</v>
      </c>
      <c r="L223" s="124" t="e">
        <f>#REF!</f>
        <v>#REF!</v>
      </c>
      <c r="M223" s="124" t="e">
        <f>#REF!</f>
        <v>#REF!</v>
      </c>
      <c r="N223" s="124" t="e">
        <f>#REF!</f>
        <v>#REF!</v>
      </c>
      <c r="O223" s="124" t="e">
        <f>#REF!</f>
        <v>#REF!</v>
      </c>
      <c r="P223" s="124" t="e">
        <f>#REF!</f>
        <v>#REF!</v>
      </c>
    </row>
    <row r="224" spans="1:16" s="13" customFormat="1" ht="15" customHeight="1" x14ac:dyDescent="0.25">
      <c r="A224" s="453" t="s">
        <v>798</v>
      </c>
      <c r="B224" s="454"/>
      <c r="C224" s="32" t="s">
        <v>10</v>
      </c>
      <c r="D224" s="11" t="s">
        <v>47</v>
      </c>
      <c r="E224" s="297">
        <v>851</v>
      </c>
      <c r="F224" s="32" t="s">
        <v>100</v>
      </c>
      <c r="G224" s="32" t="s">
        <v>10</v>
      </c>
      <c r="H224" s="32"/>
      <c r="I224" s="11"/>
      <c r="J224" s="124"/>
      <c r="K224" s="124"/>
      <c r="L224" s="15"/>
      <c r="M224" s="124"/>
      <c r="N224" s="124"/>
      <c r="O224" s="124"/>
      <c r="P224" s="124"/>
    </row>
    <row r="225" spans="1:16" s="1" customFormat="1" ht="15" customHeight="1" x14ac:dyDescent="0.25">
      <c r="A225" s="443" t="s">
        <v>799</v>
      </c>
      <c r="B225" s="444"/>
      <c r="C225" s="19" t="s">
        <v>10</v>
      </c>
      <c r="D225" s="14" t="s">
        <v>47</v>
      </c>
      <c r="E225" s="297">
        <v>851</v>
      </c>
      <c r="F225" s="19" t="s">
        <v>100</v>
      </c>
      <c r="G225" s="19" t="s">
        <v>10</v>
      </c>
      <c r="H225" s="19" t="s">
        <v>800</v>
      </c>
      <c r="I225" s="14"/>
      <c r="J225" s="126"/>
      <c r="K225" s="126"/>
      <c r="L225" s="15"/>
      <c r="M225" s="126"/>
      <c r="N225" s="126"/>
      <c r="O225" s="126"/>
      <c r="P225" s="126"/>
    </row>
    <row r="226" spans="1:16" s="1" customFormat="1" ht="27" customHeight="1" x14ac:dyDescent="0.25">
      <c r="A226" s="443" t="s">
        <v>801</v>
      </c>
      <c r="B226" s="444"/>
      <c r="C226" s="19" t="s">
        <v>10</v>
      </c>
      <c r="D226" s="14" t="s">
        <v>47</v>
      </c>
      <c r="E226" s="297">
        <v>851</v>
      </c>
      <c r="F226" s="19" t="s">
        <v>100</v>
      </c>
      <c r="G226" s="19" t="s">
        <v>10</v>
      </c>
      <c r="H226" s="19" t="s">
        <v>802</v>
      </c>
      <c r="I226" s="14"/>
      <c r="J226" s="126"/>
      <c r="K226" s="126"/>
      <c r="L226" s="15"/>
      <c r="M226" s="126"/>
      <c r="N226" s="126"/>
      <c r="O226" s="126"/>
      <c r="P226" s="126"/>
    </row>
    <row r="227" spans="1:16" s="1" customFormat="1" ht="12.75" customHeight="1" x14ac:dyDescent="0.25">
      <c r="A227" s="299"/>
      <c r="B227" s="301" t="s">
        <v>134</v>
      </c>
      <c r="C227" s="19" t="s">
        <v>10</v>
      </c>
      <c r="D227" s="14" t="s">
        <v>47</v>
      </c>
      <c r="E227" s="297">
        <v>851</v>
      </c>
      <c r="F227" s="19" t="s">
        <v>100</v>
      </c>
      <c r="G227" s="19" t="s">
        <v>10</v>
      </c>
      <c r="H227" s="19" t="s">
        <v>802</v>
      </c>
      <c r="I227" s="14" t="s">
        <v>135</v>
      </c>
      <c r="J227" s="15">
        <f>J228</f>
        <v>0</v>
      </c>
      <c r="K227" s="15">
        <f t="shared" ref="K227:P227" si="158">K228</f>
        <v>200000</v>
      </c>
      <c r="L227" s="15">
        <f t="shared" ref="L227:L228" si="159">J227+K227</f>
        <v>200000</v>
      </c>
      <c r="M227" s="15">
        <f t="shared" si="158"/>
        <v>0</v>
      </c>
      <c r="N227" s="15">
        <f t="shared" si="158"/>
        <v>200000</v>
      </c>
      <c r="O227" s="15">
        <f t="shared" si="158"/>
        <v>0</v>
      </c>
      <c r="P227" s="15">
        <f t="shared" si="158"/>
        <v>200000</v>
      </c>
    </row>
    <row r="228" spans="1:16" s="1" customFormat="1" ht="25.5" customHeight="1" x14ac:dyDescent="0.25">
      <c r="A228" s="299"/>
      <c r="B228" s="301" t="s">
        <v>707</v>
      </c>
      <c r="C228" s="19" t="s">
        <v>10</v>
      </c>
      <c r="D228" s="14" t="s">
        <v>47</v>
      </c>
      <c r="E228" s="297">
        <v>851</v>
      </c>
      <c r="F228" s="19" t="s">
        <v>100</v>
      </c>
      <c r="G228" s="19" t="s">
        <v>10</v>
      </c>
      <c r="H228" s="19" t="s">
        <v>802</v>
      </c>
      <c r="I228" s="14" t="s">
        <v>706</v>
      </c>
      <c r="J228" s="15"/>
      <c r="K228" s="15">
        <v>200000</v>
      </c>
      <c r="L228" s="15">
        <f t="shared" si="159"/>
        <v>200000</v>
      </c>
      <c r="M228" s="15"/>
      <c r="N228" s="15">
        <f>L228+M228</f>
        <v>200000</v>
      </c>
      <c r="O228" s="15"/>
      <c r="P228" s="15">
        <f>N228+O228</f>
        <v>200000</v>
      </c>
    </row>
    <row r="229" spans="1:16" s="2" customFormat="1" ht="26.25" customHeight="1" x14ac:dyDescent="0.25">
      <c r="A229" s="451" t="s">
        <v>624</v>
      </c>
      <c r="B229" s="521"/>
      <c r="C229" s="32" t="s">
        <v>79</v>
      </c>
      <c r="D229" s="32" t="s">
        <v>619</v>
      </c>
      <c r="E229" s="123"/>
      <c r="F229" s="32"/>
      <c r="G229" s="32"/>
      <c r="H229" s="32"/>
      <c r="I229" s="32"/>
      <c r="J229" s="67">
        <f>J230</f>
        <v>126872349.22999999</v>
      </c>
      <c r="K229" s="67">
        <f t="shared" ref="K229:P229" si="160">K230</f>
        <v>2392500</v>
      </c>
      <c r="L229" s="67">
        <f t="shared" si="160"/>
        <v>129264849.22999999</v>
      </c>
      <c r="M229" s="67">
        <f t="shared" si="160"/>
        <v>187536</v>
      </c>
      <c r="N229" s="67">
        <f t="shared" si="160"/>
        <v>129452385.22999999</v>
      </c>
      <c r="O229" s="67">
        <f t="shared" si="160"/>
        <v>0</v>
      </c>
      <c r="P229" s="67">
        <f t="shared" si="160"/>
        <v>129452385.22999999</v>
      </c>
    </row>
    <row r="230" spans="1:16" s="13" customFormat="1" ht="25.5" customHeight="1" x14ac:dyDescent="0.25">
      <c r="A230" s="451" t="s">
        <v>302</v>
      </c>
      <c r="B230" s="521"/>
      <c r="C230" s="32" t="s">
        <v>79</v>
      </c>
      <c r="D230" s="32" t="s">
        <v>619</v>
      </c>
      <c r="E230" s="123">
        <v>852</v>
      </c>
      <c r="F230" s="32"/>
      <c r="G230" s="32"/>
      <c r="H230" s="32"/>
      <c r="I230" s="11"/>
      <c r="J230" s="12">
        <f t="shared" ref="J230:P230" si="161">J237+J404</f>
        <v>126872349.22999999</v>
      </c>
      <c r="K230" s="12">
        <f t="shared" si="161"/>
        <v>2392500</v>
      </c>
      <c r="L230" s="12">
        <f t="shared" si="161"/>
        <v>129264849.22999999</v>
      </c>
      <c r="M230" s="12">
        <f t="shared" si="161"/>
        <v>187536</v>
      </c>
      <c r="N230" s="12">
        <f t="shared" si="161"/>
        <v>129452385.22999999</v>
      </c>
      <c r="O230" s="12">
        <f t="shared" si="161"/>
        <v>0</v>
      </c>
      <c r="P230" s="12">
        <f t="shared" si="161"/>
        <v>129452385.22999999</v>
      </c>
    </row>
    <row r="231" spans="1:16" s="10" customFormat="1" ht="12.75" customHeight="1" x14ac:dyDescent="0.25">
      <c r="A231" s="449" t="s">
        <v>98</v>
      </c>
      <c r="B231" s="450"/>
      <c r="C231" s="19" t="s">
        <v>79</v>
      </c>
      <c r="D231" s="19" t="s">
        <v>619</v>
      </c>
      <c r="E231" s="297">
        <v>852</v>
      </c>
      <c r="F231" s="7" t="s">
        <v>39</v>
      </c>
      <c r="G231" s="7"/>
      <c r="H231" s="7"/>
      <c r="I231" s="7"/>
      <c r="J231" s="8">
        <f t="shared" ref="J231:P231" si="162">J232</f>
        <v>0</v>
      </c>
      <c r="K231" s="8">
        <f t="shared" si="162"/>
        <v>0</v>
      </c>
      <c r="L231" s="8">
        <f t="shared" si="162"/>
        <v>0</v>
      </c>
      <c r="M231" s="8">
        <f t="shared" si="162"/>
        <v>0</v>
      </c>
      <c r="N231" s="8">
        <f t="shared" si="162"/>
        <v>0</v>
      </c>
      <c r="O231" s="8">
        <f t="shared" si="162"/>
        <v>0</v>
      </c>
      <c r="P231" s="8">
        <f t="shared" si="162"/>
        <v>0</v>
      </c>
    </row>
    <row r="232" spans="1:16" s="10" customFormat="1" ht="12.75" customHeight="1" x14ac:dyDescent="0.25">
      <c r="A232" s="453" t="s">
        <v>793</v>
      </c>
      <c r="B232" s="454"/>
      <c r="C232" s="19" t="s">
        <v>79</v>
      </c>
      <c r="D232" s="19" t="s">
        <v>619</v>
      </c>
      <c r="E232" s="297">
        <v>852</v>
      </c>
      <c r="F232" s="11" t="s">
        <v>39</v>
      </c>
      <c r="G232" s="11" t="s">
        <v>10</v>
      </c>
      <c r="H232" s="11"/>
      <c r="I232" s="11"/>
      <c r="J232" s="12"/>
      <c r="K232" s="12"/>
      <c r="L232" s="15"/>
      <c r="M232" s="12"/>
      <c r="N232" s="12"/>
      <c r="O232" s="12"/>
      <c r="P232" s="12"/>
    </row>
    <row r="233" spans="1:16" s="1" customFormat="1" ht="12.75" customHeight="1" x14ac:dyDescent="0.25">
      <c r="A233" s="443" t="s">
        <v>794</v>
      </c>
      <c r="B233" s="444"/>
      <c r="C233" s="19" t="s">
        <v>79</v>
      </c>
      <c r="D233" s="19" t="s">
        <v>619</v>
      </c>
      <c r="E233" s="297">
        <v>852</v>
      </c>
      <c r="F233" s="14" t="s">
        <v>39</v>
      </c>
      <c r="G233" s="14" t="s">
        <v>10</v>
      </c>
      <c r="H233" s="14" t="s">
        <v>795</v>
      </c>
      <c r="I233" s="14"/>
      <c r="J233" s="15"/>
      <c r="K233" s="15"/>
      <c r="L233" s="15"/>
      <c r="M233" s="15"/>
      <c r="N233" s="15"/>
      <c r="O233" s="15"/>
      <c r="P233" s="15"/>
    </row>
    <row r="234" spans="1:16" s="1" customFormat="1" ht="38.25" customHeight="1" x14ac:dyDescent="0.25">
      <c r="A234" s="443" t="s">
        <v>796</v>
      </c>
      <c r="B234" s="444"/>
      <c r="C234" s="19" t="s">
        <v>79</v>
      </c>
      <c r="D234" s="19" t="s">
        <v>619</v>
      </c>
      <c r="E234" s="297">
        <v>852</v>
      </c>
      <c r="F234" s="14" t="s">
        <v>39</v>
      </c>
      <c r="G234" s="14" t="s">
        <v>10</v>
      </c>
      <c r="H234" s="14" t="s">
        <v>797</v>
      </c>
      <c r="I234" s="14"/>
      <c r="J234" s="15"/>
      <c r="K234" s="15"/>
      <c r="L234" s="15"/>
      <c r="M234" s="15"/>
      <c r="N234" s="15"/>
      <c r="O234" s="15"/>
      <c r="P234" s="15"/>
    </row>
    <row r="235" spans="1:16" s="1" customFormat="1" ht="25.5" customHeight="1" x14ac:dyDescent="0.25">
      <c r="A235" s="299"/>
      <c r="B235" s="301" t="s">
        <v>119</v>
      </c>
      <c r="C235" s="19" t="s">
        <v>79</v>
      </c>
      <c r="D235" s="19" t="s">
        <v>619</v>
      </c>
      <c r="E235" s="297">
        <v>852</v>
      </c>
      <c r="F235" s="14" t="s">
        <v>39</v>
      </c>
      <c r="G235" s="14" t="s">
        <v>10</v>
      </c>
      <c r="H235" s="14" t="s">
        <v>797</v>
      </c>
      <c r="I235" s="14" t="s">
        <v>120</v>
      </c>
      <c r="J235" s="15"/>
      <c r="K235" s="15"/>
      <c r="L235" s="15"/>
      <c r="M235" s="15"/>
      <c r="N235" s="15"/>
      <c r="O235" s="15"/>
      <c r="P235" s="15"/>
    </row>
    <row r="236" spans="1:16" s="1" customFormat="1" ht="12.75" customHeight="1" x14ac:dyDescent="0.25">
      <c r="A236" s="299"/>
      <c r="B236" s="304" t="s">
        <v>170</v>
      </c>
      <c r="C236" s="19" t="s">
        <v>79</v>
      </c>
      <c r="D236" s="19" t="s">
        <v>619</v>
      </c>
      <c r="E236" s="297">
        <v>852</v>
      </c>
      <c r="F236" s="14" t="s">
        <v>39</v>
      </c>
      <c r="G236" s="14" t="s">
        <v>10</v>
      </c>
      <c r="H236" s="14" t="s">
        <v>797</v>
      </c>
      <c r="I236" s="14" t="s">
        <v>171</v>
      </c>
      <c r="J236" s="15"/>
      <c r="K236" s="15"/>
      <c r="L236" s="15"/>
      <c r="M236" s="15"/>
      <c r="N236" s="15"/>
      <c r="O236" s="15"/>
      <c r="P236" s="15"/>
    </row>
    <row r="237" spans="1:16" s="13" customFormat="1" x14ac:dyDescent="0.25">
      <c r="A237" s="468" t="s">
        <v>110</v>
      </c>
      <c r="B237" s="468"/>
      <c r="C237" s="32" t="s">
        <v>79</v>
      </c>
      <c r="D237" s="32" t="s">
        <v>619</v>
      </c>
      <c r="E237" s="50">
        <v>852</v>
      </c>
      <c r="F237" s="7" t="s">
        <v>111</v>
      </c>
      <c r="G237" s="7"/>
      <c r="H237" s="7"/>
      <c r="I237" s="7"/>
      <c r="J237" s="8">
        <f t="shared" ref="J237:P237" si="163">J238+J268+J354+J358</f>
        <v>118268949.22999999</v>
      </c>
      <c r="K237" s="8">
        <f t="shared" si="163"/>
        <v>2239500</v>
      </c>
      <c r="L237" s="8">
        <f t="shared" si="163"/>
        <v>120508449.22999999</v>
      </c>
      <c r="M237" s="8">
        <f t="shared" si="163"/>
        <v>187536</v>
      </c>
      <c r="N237" s="8">
        <f t="shared" si="163"/>
        <v>120695985.22999999</v>
      </c>
      <c r="O237" s="8">
        <f t="shared" si="163"/>
        <v>0</v>
      </c>
      <c r="P237" s="8">
        <f t="shared" si="163"/>
        <v>120695985.22999999</v>
      </c>
    </row>
    <row r="238" spans="1:16" s="13" customFormat="1" x14ac:dyDescent="0.25">
      <c r="A238" s="468" t="s">
        <v>112</v>
      </c>
      <c r="B238" s="468"/>
      <c r="C238" s="32" t="s">
        <v>79</v>
      </c>
      <c r="D238" s="32" t="s">
        <v>619</v>
      </c>
      <c r="E238" s="50">
        <v>852</v>
      </c>
      <c r="F238" s="11" t="s">
        <v>111</v>
      </c>
      <c r="G238" s="11" t="s">
        <v>10</v>
      </c>
      <c r="H238" s="11"/>
      <c r="I238" s="11"/>
      <c r="J238" s="12">
        <f>J239+J250</f>
        <v>19548220</v>
      </c>
      <c r="K238" s="12">
        <f>K239+K250</f>
        <v>-300000</v>
      </c>
      <c r="L238" s="12">
        <f t="shared" ref="L238:P238" si="164">L239+L250+L262+L265</f>
        <v>19248220</v>
      </c>
      <c r="M238" s="12">
        <f t="shared" si="164"/>
        <v>300000</v>
      </c>
      <c r="N238" s="12">
        <f t="shared" si="164"/>
        <v>19548220</v>
      </c>
      <c r="O238" s="12">
        <f t="shared" si="164"/>
        <v>0</v>
      </c>
      <c r="P238" s="12">
        <f t="shared" si="164"/>
        <v>19548220</v>
      </c>
    </row>
    <row r="239" spans="1:16" s="1" customFormat="1" x14ac:dyDescent="0.25">
      <c r="A239" s="467" t="s">
        <v>113</v>
      </c>
      <c r="B239" s="467"/>
      <c r="C239" s="19" t="s">
        <v>79</v>
      </c>
      <c r="D239" s="19" t="s">
        <v>619</v>
      </c>
      <c r="E239" s="297">
        <v>852</v>
      </c>
      <c r="F239" s="14" t="s">
        <v>111</v>
      </c>
      <c r="G239" s="14" t="s">
        <v>10</v>
      </c>
      <c r="H239" s="14" t="s">
        <v>114</v>
      </c>
      <c r="I239" s="14"/>
      <c r="J239" s="15">
        <f>J240</f>
        <v>18669300</v>
      </c>
      <c r="K239" s="15">
        <f t="shared" ref="K239:P239" si="165">K240</f>
        <v>0</v>
      </c>
      <c r="L239" s="15">
        <f t="shared" si="165"/>
        <v>18669300</v>
      </c>
      <c r="M239" s="15">
        <f t="shared" si="165"/>
        <v>0</v>
      </c>
      <c r="N239" s="15">
        <f t="shared" si="165"/>
        <v>18669300</v>
      </c>
      <c r="O239" s="15">
        <f t="shared" si="165"/>
        <v>0</v>
      </c>
      <c r="P239" s="15">
        <f t="shared" si="165"/>
        <v>18669300</v>
      </c>
    </row>
    <row r="240" spans="1:16" s="1" customFormat="1" ht="12.75" customHeight="1" x14ac:dyDescent="0.25">
      <c r="A240" s="467" t="s">
        <v>115</v>
      </c>
      <c r="B240" s="467"/>
      <c r="C240" s="19" t="s">
        <v>79</v>
      </c>
      <c r="D240" s="19" t="s">
        <v>619</v>
      </c>
      <c r="E240" s="297">
        <v>852</v>
      </c>
      <c r="F240" s="14" t="s">
        <v>111</v>
      </c>
      <c r="G240" s="14" t="s">
        <v>10</v>
      </c>
      <c r="H240" s="14" t="s">
        <v>116</v>
      </c>
      <c r="I240" s="14"/>
      <c r="J240" s="15">
        <f>J241+J244</f>
        <v>18669300</v>
      </c>
      <c r="K240" s="15">
        <f t="shared" ref="K240:P240" si="166">K241+K244</f>
        <v>0</v>
      </c>
      <c r="L240" s="15">
        <f t="shared" si="166"/>
        <v>18669300</v>
      </c>
      <c r="M240" s="15">
        <f t="shared" si="166"/>
        <v>0</v>
      </c>
      <c r="N240" s="15">
        <f t="shared" si="166"/>
        <v>18669300</v>
      </c>
      <c r="O240" s="15">
        <f t="shared" si="166"/>
        <v>0</v>
      </c>
      <c r="P240" s="15">
        <f t="shared" si="166"/>
        <v>18669300</v>
      </c>
    </row>
    <row r="241" spans="1:16" s="1" customFormat="1" ht="12.75" customHeight="1" x14ac:dyDescent="0.25">
      <c r="A241" s="467" t="s">
        <v>117</v>
      </c>
      <c r="B241" s="467"/>
      <c r="C241" s="19" t="s">
        <v>79</v>
      </c>
      <c r="D241" s="19" t="s">
        <v>619</v>
      </c>
      <c r="E241" s="297">
        <v>852</v>
      </c>
      <c r="F241" s="14" t="s">
        <v>111</v>
      </c>
      <c r="G241" s="14" t="s">
        <v>10</v>
      </c>
      <c r="H241" s="14" t="s">
        <v>118</v>
      </c>
      <c r="I241" s="14"/>
      <c r="J241" s="15">
        <f t="shared" ref="J241:P242" si="167">J242</f>
        <v>6225700</v>
      </c>
      <c r="K241" s="15">
        <f t="shared" si="167"/>
        <v>0</v>
      </c>
      <c r="L241" s="15">
        <f t="shared" si="167"/>
        <v>6225700</v>
      </c>
      <c r="M241" s="15">
        <f t="shared" si="167"/>
        <v>0</v>
      </c>
      <c r="N241" s="15">
        <f t="shared" si="167"/>
        <v>6225700</v>
      </c>
      <c r="O241" s="15">
        <f t="shared" si="167"/>
        <v>0</v>
      </c>
      <c r="P241" s="15">
        <f t="shared" si="167"/>
        <v>6225700</v>
      </c>
    </row>
    <row r="242" spans="1:16" s="1" customFormat="1" ht="25.5" x14ac:dyDescent="0.25">
      <c r="A242" s="301"/>
      <c r="B242" s="301" t="s">
        <v>119</v>
      </c>
      <c r="C242" s="19" t="s">
        <v>79</v>
      </c>
      <c r="D242" s="19" t="s">
        <v>619</v>
      </c>
      <c r="E242" s="297">
        <v>852</v>
      </c>
      <c r="F242" s="14" t="s">
        <v>111</v>
      </c>
      <c r="G242" s="14" t="s">
        <v>10</v>
      </c>
      <c r="H242" s="14" t="s">
        <v>118</v>
      </c>
      <c r="I242" s="14" t="s">
        <v>120</v>
      </c>
      <c r="J242" s="15">
        <f t="shared" si="167"/>
        <v>6225700</v>
      </c>
      <c r="K242" s="15">
        <f t="shared" si="167"/>
        <v>0</v>
      </c>
      <c r="L242" s="15">
        <f t="shared" si="167"/>
        <v>6225700</v>
      </c>
      <c r="M242" s="15">
        <f t="shared" si="167"/>
        <v>0</v>
      </c>
      <c r="N242" s="15">
        <f t="shared" si="167"/>
        <v>6225700</v>
      </c>
      <c r="O242" s="15">
        <f t="shared" si="167"/>
        <v>0</v>
      </c>
      <c r="P242" s="15">
        <f t="shared" si="167"/>
        <v>6225700</v>
      </c>
    </row>
    <row r="243" spans="1:16" s="1" customFormat="1" ht="25.5" x14ac:dyDescent="0.25">
      <c r="A243" s="301"/>
      <c r="B243" s="301" t="s">
        <v>121</v>
      </c>
      <c r="C243" s="19" t="s">
        <v>79</v>
      </c>
      <c r="D243" s="19" t="s">
        <v>619</v>
      </c>
      <c r="E243" s="297">
        <v>852</v>
      </c>
      <c r="F243" s="14" t="s">
        <v>111</v>
      </c>
      <c r="G243" s="14" t="s">
        <v>10</v>
      </c>
      <c r="H243" s="14" t="s">
        <v>118</v>
      </c>
      <c r="I243" s="14" t="s">
        <v>122</v>
      </c>
      <c r="J243" s="15">
        <v>6225700</v>
      </c>
      <c r="K243" s="15"/>
      <c r="L243" s="15">
        <f t="shared" ref="L243:L291" si="168">J243+K243</f>
        <v>6225700</v>
      </c>
      <c r="M243" s="15"/>
      <c r="N243" s="15">
        <f t="shared" ref="N243" si="169">L243+M243</f>
        <v>6225700</v>
      </c>
      <c r="O243" s="15"/>
      <c r="P243" s="15">
        <f>N243+O243</f>
        <v>6225700</v>
      </c>
    </row>
    <row r="244" spans="1:16" s="1" customFormat="1" ht="12.75" customHeight="1" x14ac:dyDescent="0.25">
      <c r="A244" s="467" t="s">
        <v>123</v>
      </c>
      <c r="B244" s="467"/>
      <c r="C244" s="19" t="s">
        <v>79</v>
      </c>
      <c r="D244" s="19" t="s">
        <v>619</v>
      </c>
      <c r="E244" s="297">
        <v>852</v>
      </c>
      <c r="F244" s="14" t="s">
        <v>111</v>
      </c>
      <c r="G244" s="14" t="s">
        <v>10</v>
      </c>
      <c r="H244" s="14" t="s">
        <v>124</v>
      </c>
      <c r="I244" s="14"/>
      <c r="J244" s="15">
        <f>J246</f>
        <v>12443600</v>
      </c>
      <c r="K244" s="15">
        <f t="shared" ref="K244:P244" si="170">K246</f>
        <v>0</v>
      </c>
      <c r="L244" s="15">
        <f t="shared" si="170"/>
        <v>12443600</v>
      </c>
      <c r="M244" s="15">
        <f t="shared" si="170"/>
        <v>0</v>
      </c>
      <c r="N244" s="15">
        <f t="shared" si="170"/>
        <v>12443600</v>
      </c>
      <c r="O244" s="15">
        <f t="shared" si="170"/>
        <v>0</v>
      </c>
      <c r="P244" s="15">
        <f t="shared" si="170"/>
        <v>12443600</v>
      </c>
    </row>
    <row r="245" spans="1:16" s="1" customFormat="1" ht="25.5" x14ac:dyDescent="0.25">
      <c r="A245" s="301"/>
      <c r="B245" s="301" t="s">
        <v>119</v>
      </c>
      <c r="C245" s="114" t="s">
        <v>79</v>
      </c>
      <c r="D245" s="19" t="s">
        <v>619</v>
      </c>
      <c r="E245" s="297">
        <v>852</v>
      </c>
      <c r="F245" s="14" t="s">
        <v>111</v>
      </c>
      <c r="G245" s="14" t="s">
        <v>10</v>
      </c>
      <c r="H245" s="14" t="s">
        <v>124</v>
      </c>
      <c r="I245" s="14" t="s">
        <v>120</v>
      </c>
      <c r="J245" s="15">
        <f>J246</f>
        <v>12443600</v>
      </c>
      <c r="K245" s="15">
        <f t="shared" ref="K245:P245" si="171">K246</f>
        <v>0</v>
      </c>
      <c r="L245" s="15">
        <f t="shared" si="171"/>
        <v>12443600</v>
      </c>
      <c r="M245" s="15">
        <f t="shared" si="171"/>
        <v>0</v>
      </c>
      <c r="N245" s="15">
        <f t="shared" si="171"/>
        <v>12443600</v>
      </c>
      <c r="O245" s="15">
        <f t="shared" si="171"/>
        <v>0</v>
      </c>
      <c r="P245" s="15">
        <f t="shared" si="171"/>
        <v>12443600</v>
      </c>
    </row>
    <row r="246" spans="1:16" s="1" customFormat="1" ht="25.5" x14ac:dyDescent="0.25">
      <c r="A246" s="301"/>
      <c r="B246" s="301" t="s">
        <v>121</v>
      </c>
      <c r="C246" s="19" t="s">
        <v>79</v>
      </c>
      <c r="D246" s="19" t="s">
        <v>619</v>
      </c>
      <c r="E246" s="297">
        <v>852</v>
      </c>
      <c r="F246" s="14" t="s">
        <v>111</v>
      </c>
      <c r="G246" s="14" t="s">
        <v>10</v>
      </c>
      <c r="H246" s="14" t="s">
        <v>124</v>
      </c>
      <c r="I246" s="14" t="s">
        <v>122</v>
      </c>
      <c r="J246" s="15">
        <v>12443600</v>
      </c>
      <c r="K246" s="15"/>
      <c r="L246" s="15">
        <f t="shared" si="168"/>
        <v>12443600</v>
      </c>
      <c r="M246" s="15"/>
      <c r="N246" s="15">
        <f t="shared" ref="N246" si="172">L246+M246</f>
        <v>12443600</v>
      </c>
      <c r="O246" s="15"/>
      <c r="P246" s="15">
        <f>N246+O246</f>
        <v>12443600</v>
      </c>
    </row>
    <row r="247" spans="1:16" s="1" customFormat="1" ht="27" customHeight="1" x14ac:dyDescent="0.25">
      <c r="A247" s="443" t="s">
        <v>811</v>
      </c>
      <c r="B247" s="444"/>
      <c r="C247" s="19" t="s">
        <v>79</v>
      </c>
      <c r="D247" s="19" t="s">
        <v>619</v>
      </c>
      <c r="E247" s="297">
        <v>852</v>
      </c>
      <c r="F247" s="19" t="s">
        <v>111</v>
      </c>
      <c r="G247" s="19" t="s">
        <v>10</v>
      </c>
      <c r="H247" s="19" t="s">
        <v>812</v>
      </c>
      <c r="I247" s="14"/>
      <c r="J247" s="15"/>
      <c r="K247" s="15"/>
      <c r="L247" s="15"/>
      <c r="M247" s="15"/>
      <c r="N247" s="15"/>
      <c r="O247" s="15"/>
      <c r="P247" s="15"/>
    </row>
    <row r="248" spans="1:16" s="1" customFormat="1" ht="27.75" customHeight="1" x14ac:dyDescent="0.25">
      <c r="A248" s="299"/>
      <c r="B248" s="301" t="s">
        <v>119</v>
      </c>
      <c r="C248" s="19" t="s">
        <v>79</v>
      </c>
      <c r="D248" s="19" t="s">
        <v>619</v>
      </c>
      <c r="E248" s="297">
        <v>852</v>
      </c>
      <c r="F248" s="14" t="s">
        <v>111</v>
      </c>
      <c r="G248" s="19" t="s">
        <v>10</v>
      </c>
      <c r="H248" s="19" t="s">
        <v>812</v>
      </c>
      <c r="I248" s="14" t="s">
        <v>120</v>
      </c>
      <c r="J248" s="15"/>
      <c r="K248" s="15"/>
      <c r="L248" s="15"/>
      <c r="M248" s="15"/>
      <c r="N248" s="15"/>
      <c r="O248" s="15"/>
      <c r="P248" s="15"/>
    </row>
    <row r="249" spans="1:16" s="1" customFormat="1" ht="27" customHeight="1" x14ac:dyDescent="0.25">
      <c r="A249" s="299"/>
      <c r="B249" s="301" t="s">
        <v>121</v>
      </c>
      <c r="C249" s="19" t="s">
        <v>79</v>
      </c>
      <c r="D249" s="19" t="s">
        <v>619</v>
      </c>
      <c r="E249" s="297">
        <v>852</v>
      </c>
      <c r="F249" s="14" t="s">
        <v>111</v>
      </c>
      <c r="G249" s="19" t="s">
        <v>10</v>
      </c>
      <c r="H249" s="19" t="s">
        <v>812</v>
      </c>
      <c r="I249" s="14" t="s">
        <v>122</v>
      </c>
      <c r="J249" s="15"/>
      <c r="K249" s="15"/>
      <c r="L249" s="15"/>
      <c r="M249" s="15"/>
      <c r="N249" s="15"/>
      <c r="O249" s="15"/>
      <c r="P249" s="15"/>
    </row>
    <row r="250" spans="1:16" s="2" customFormat="1" ht="12.75" customHeight="1" x14ac:dyDescent="0.25">
      <c r="A250" s="467" t="s">
        <v>64</v>
      </c>
      <c r="B250" s="467"/>
      <c r="C250" s="19" t="s">
        <v>79</v>
      </c>
      <c r="D250" s="19" t="s">
        <v>619</v>
      </c>
      <c r="E250" s="297">
        <v>852</v>
      </c>
      <c r="F250" s="19" t="s">
        <v>111</v>
      </c>
      <c r="G250" s="19" t="s">
        <v>10</v>
      </c>
      <c r="H250" s="19" t="s">
        <v>125</v>
      </c>
      <c r="I250" s="19"/>
      <c r="J250" s="21">
        <f>J251</f>
        <v>878920</v>
      </c>
      <c r="K250" s="21">
        <f t="shared" ref="K250:P250" si="173">K251</f>
        <v>-300000</v>
      </c>
      <c r="L250" s="21">
        <f t="shared" si="173"/>
        <v>578920</v>
      </c>
      <c r="M250" s="21">
        <f t="shared" si="173"/>
        <v>0</v>
      </c>
      <c r="N250" s="21">
        <f t="shared" si="173"/>
        <v>578920</v>
      </c>
      <c r="O250" s="21">
        <f t="shared" si="173"/>
        <v>0</v>
      </c>
      <c r="P250" s="21">
        <f t="shared" si="173"/>
        <v>578920</v>
      </c>
    </row>
    <row r="251" spans="1:16" s="1" customFormat="1" ht="12.75" customHeight="1" x14ac:dyDescent="0.25">
      <c r="A251" s="467" t="s">
        <v>66</v>
      </c>
      <c r="B251" s="467"/>
      <c r="C251" s="19" t="s">
        <v>79</v>
      </c>
      <c r="D251" s="19" t="s">
        <v>619</v>
      </c>
      <c r="E251" s="297">
        <v>852</v>
      </c>
      <c r="F251" s="14" t="s">
        <v>111</v>
      </c>
      <c r="G251" s="14" t="s">
        <v>10</v>
      </c>
      <c r="H251" s="14" t="s">
        <v>67</v>
      </c>
      <c r="I251" s="14"/>
      <c r="J251" s="15">
        <f>J257+J252</f>
        <v>878920</v>
      </c>
      <c r="K251" s="15">
        <f t="shared" ref="K251:P251" si="174">K257+K252</f>
        <v>-300000</v>
      </c>
      <c r="L251" s="15">
        <f t="shared" si="174"/>
        <v>578920</v>
      </c>
      <c r="M251" s="15">
        <f t="shared" si="174"/>
        <v>0</v>
      </c>
      <c r="N251" s="15">
        <f t="shared" si="174"/>
        <v>578920</v>
      </c>
      <c r="O251" s="15">
        <f t="shared" si="174"/>
        <v>0</v>
      </c>
      <c r="P251" s="15">
        <f t="shared" si="174"/>
        <v>578920</v>
      </c>
    </row>
    <row r="252" spans="1:16" s="1" customFormat="1" ht="12.75" customHeight="1" x14ac:dyDescent="0.25">
      <c r="A252" s="467" t="s">
        <v>295</v>
      </c>
      <c r="B252" s="467"/>
      <c r="C252" s="19" t="s">
        <v>79</v>
      </c>
      <c r="D252" s="19" t="s">
        <v>619</v>
      </c>
      <c r="E252" s="297">
        <v>852</v>
      </c>
      <c r="F252" s="14" t="s">
        <v>111</v>
      </c>
      <c r="G252" s="14" t="s">
        <v>10</v>
      </c>
      <c r="H252" s="14" t="s">
        <v>131</v>
      </c>
      <c r="I252" s="14"/>
      <c r="J252" s="15">
        <f>J253+J255</f>
        <v>863000</v>
      </c>
      <c r="K252" s="15">
        <f t="shared" ref="K252:P252" si="175">K253+K255</f>
        <v>-300000</v>
      </c>
      <c r="L252" s="15">
        <f t="shared" si="175"/>
        <v>563000</v>
      </c>
      <c r="M252" s="15">
        <f t="shared" si="175"/>
        <v>0</v>
      </c>
      <c r="N252" s="15">
        <f t="shared" si="175"/>
        <v>563000</v>
      </c>
      <c r="O252" s="15">
        <f t="shared" si="175"/>
        <v>0</v>
      </c>
      <c r="P252" s="15">
        <f t="shared" si="175"/>
        <v>563000</v>
      </c>
    </row>
    <row r="253" spans="1:16" s="1" customFormat="1" x14ac:dyDescent="0.25">
      <c r="A253" s="301"/>
      <c r="B253" s="301" t="s">
        <v>127</v>
      </c>
      <c r="C253" s="19" t="s">
        <v>79</v>
      </c>
      <c r="D253" s="19" t="s">
        <v>619</v>
      </c>
      <c r="E253" s="297">
        <v>852</v>
      </c>
      <c r="F253" s="14" t="s">
        <v>111</v>
      </c>
      <c r="G253" s="14" t="s">
        <v>10</v>
      </c>
      <c r="H253" s="14" t="s">
        <v>131</v>
      </c>
      <c r="I253" s="14" t="s">
        <v>128</v>
      </c>
      <c r="J253" s="15">
        <f t="shared" ref="J253:P253" si="176">J254</f>
        <v>863000</v>
      </c>
      <c r="K253" s="15">
        <f t="shared" si="176"/>
        <v>-863000</v>
      </c>
      <c r="L253" s="15">
        <f t="shared" si="176"/>
        <v>0</v>
      </c>
      <c r="M253" s="15">
        <f t="shared" si="176"/>
        <v>0</v>
      </c>
      <c r="N253" s="15">
        <f t="shared" si="176"/>
        <v>0</v>
      </c>
      <c r="O253" s="15">
        <f t="shared" si="176"/>
        <v>0</v>
      </c>
      <c r="P253" s="15">
        <f t="shared" si="176"/>
        <v>0</v>
      </c>
    </row>
    <row r="254" spans="1:16" s="1" customFormat="1" ht="12.75" customHeight="1" x14ac:dyDescent="0.25">
      <c r="A254" s="16"/>
      <c r="B254" s="301" t="s">
        <v>658</v>
      </c>
      <c r="C254" s="19" t="s">
        <v>79</v>
      </c>
      <c r="D254" s="19" t="s">
        <v>619</v>
      </c>
      <c r="E254" s="297">
        <v>852</v>
      </c>
      <c r="F254" s="14" t="s">
        <v>111</v>
      </c>
      <c r="G254" s="14" t="s">
        <v>10</v>
      </c>
      <c r="H254" s="14" t="s">
        <v>131</v>
      </c>
      <c r="I254" s="14" t="s">
        <v>245</v>
      </c>
      <c r="J254" s="15">
        <v>863000</v>
      </c>
      <c r="K254" s="15">
        <v>-863000</v>
      </c>
      <c r="L254" s="15">
        <f t="shared" si="168"/>
        <v>0</v>
      </c>
      <c r="M254" s="15"/>
      <c r="N254" s="15">
        <f t="shared" ref="N254" si="177">L254+M254</f>
        <v>0</v>
      </c>
      <c r="O254" s="15"/>
      <c r="P254" s="15">
        <f>N254+O254</f>
        <v>0</v>
      </c>
    </row>
    <row r="255" spans="1:16" s="1" customFormat="1" ht="25.5" x14ac:dyDescent="0.25">
      <c r="A255" s="16"/>
      <c r="B255" s="301" t="s">
        <v>119</v>
      </c>
      <c r="C255" s="19" t="s">
        <v>79</v>
      </c>
      <c r="D255" s="19" t="s">
        <v>619</v>
      </c>
      <c r="E255" s="297">
        <v>852</v>
      </c>
      <c r="F255" s="14" t="s">
        <v>111</v>
      </c>
      <c r="G255" s="14" t="s">
        <v>10</v>
      </c>
      <c r="H255" s="14" t="s">
        <v>131</v>
      </c>
      <c r="I255" s="14" t="s">
        <v>120</v>
      </c>
      <c r="J255" s="15">
        <f>J256</f>
        <v>0</v>
      </c>
      <c r="K255" s="15">
        <f t="shared" ref="K255:P255" si="178">K256</f>
        <v>563000</v>
      </c>
      <c r="L255" s="15">
        <f t="shared" si="178"/>
        <v>563000</v>
      </c>
      <c r="M255" s="15">
        <f t="shared" si="178"/>
        <v>0</v>
      </c>
      <c r="N255" s="15">
        <f t="shared" si="178"/>
        <v>563000</v>
      </c>
      <c r="O255" s="15">
        <f t="shared" si="178"/>
        <v>0</v>
      </c>
      <c r="P255" s="15">
        <f t="shared" si="178"/>
        <v>563000</v>
      </c>
    </row>
    <row r="256" spans="1:16" s="1" customFormat="1" ht="25.5" x14ac:dyDescent="0.25">
      <c r="A256" s="16"/>
      <c r="B256" s="301" t="s">
        <v>121</v>
      </c>
      <c r="C256" s="19" t="s">
        <v>79</v>
      </c>
      <c r="D256" s="19" t="s">
        <v>619</v>
      </c>
      <c r="E256" s="297">
        <v>852</v>
      </c>
      <c r="F256" s="14" t="s">
        <v>111</v>
      </c>
      <c r="G256" s="14" t="s">
        <v>10</v>
      </c>
      <c r="H256" s="14" t="s">
        <v>131</v>
      </c>
      <c r="I256" s="14" t="s">
        <v>122</v>
      </c>
      <c r="J256" s="15"/>
      <c r="K256" s="15">
        <f>863000-300000</f>
        <v>563000</v>
      </c>
      <c r="L256" s="15">
        <f t="shared" si="168"/>
        <v>563000</v>
      </c>
      <c r="M256" s="15"/>
      <c r="N256" s="15">
        <f t="shared" ref="N256" si="179">L256+M256</f>
        <v>563000</v>
      </c>
      <c r="O256" s="15"/>
      <c r="P256" s="15">
        <f>N256+O256</f>
        <v>563000</v>
      </c>
    </row>
    <row r="257" spans="1:16" s="1" customFormat="1" ht="12.75" customHeight="1" x14ac:dyDescent="0.25">
      <c r="A257" s="467" t="s">
        <v>297</v>
      </c>
      <c r="B257" s="467"/>
      <c r="C257" s="114" t="s">
        <v>79</v>
      </c>
      <c r="D257" s="19" t="s">
        <v>619</v>
      </c>
      <c r="E257" s="297">
        <v>852</v>
      </c>
      <c r="F257" s="14" t="s">
        <v>111</v>
      </c>
      <c r="G257" s="14" t="s">
        <v>10</v>
      </c>
      <c r="H257" s="14" t="s">
        <v>298</v>
      </c>
      <c r="I257" s="14"/>
      <c r="J257" s="15">
        <f>J258+J260</f>
        <v>15920</v>
      </c>
      <c r="K257" s="15">
        <f t="shared" ref="K257:P257" si="180">K258+K260</f>
        <v>0</v>
      </c>
      <c r="L257" s="15">
        <f t="shared" si="180"/>
        <v>15920</v>
      </c>
      <c r="M257" s="15">
        <f t="shared" si="180"/>
        <v>0</v>
      </c>
      <c r="N257" s="15">
        <f t="shared" si="180"/>
        <v>15920</v>
      </c>
      <c r="O257" s="15">
        <f t="shared" si="180"/>
        <v>0</v>
      </c>
      <c r="P257" s="15">
        <f t="shared" si="180"/>
        <v>15920</v>
      </c>
    </row>
    <row r="258" spans="1:16" s="1" customFormat="1" x14ac:dyDescent="0.25">
      <c r="A258" s="16"/>
      <c r="B258" s="301" t="s">
        <v>127</v>
      </c>
      <c r="C258" s="19" t="s">
        <v>79</v>
      </c>
      <c r="D258" s="19" t="s">
        <v>619</v>
      </c>
      <c r="E258" s="297">
        <v>852</v>
      </c>
      <c r="F258" s="14" t="s">
        <v>111</v>
      </c>
      <c r="G258" s="14" t="s">
        <v>10</v>
      </c>
      <c r="H258" s="14" t="s">
        <v>298</v>
      </c>
      <c r="I258" s="14" t="s">
        <v>128</v>
      </c>
      <c r="J258" s="15">
        <f t="shared" ref="J258:P258" si="181">J259</f>
        <v>15920</v>
      </c>
      <c r="K258" s="15">
        <f t="shared" si="181"/>
        <v>-15920</v>
      </c>
      <c r="L258" s="15">
        <f t="shared" si="181"/>
        <v>0</v>
      </c>
      <c r="M258" s="15">
        <f t="shared" si="181"/>
        <v>0</v>
      </c>
      <c r="N258" s="15">
        <f t="shared" si="181"/>
        <v>0</v>
      </c>
      <c r="O258" s="15">
        <f t="shared" si="181"/>
        <v>0</v>
      </c>
      <c r="P258" s="15">
        <f t="shared" si="181"/>
        <v>0</v>
      </c>
    </row>
    <row r="259" spans="1:16" s="1" customFormat="1" x14ac:dyDescent="0.25">
      <c r="A259" s="16"/>
      <c r="B259" s="301" t="s">
        <v>129</v>
      </c>
      <c r="C259" s="19" t="s">
        <v>79</v>
      </c>
      <c r="D259" s="19" t="s">
        <v>619</v>
      </c>
      <c r="E259" s="297">
        <v>852</v>
      </c>
      <c r="F259" s="14" t="s">
        <v>111</v>
      </c>
      <c r="G259" s="14" t="s">
        <v>10</v>
      </c>
      <c r="H259" s="14" t="s">
        <v>298</v>
      </c>
      <c r="I259" s="14" t="s">
        <v>130</v>
      </c>
      <c r="J259" s="15">
        <v>15920</v>
      </c>
      <c r="K259" s="15">
        <v>-15920</v>
      </c>
      <c r="L259" s="15">
        <f t="shared" si="168"/>
        <v>0</v>
      </c>
      <c r="M259" s="15"/>
      <c r="N259" s="15">
        <f t="shared" ref="N259" si="182">L259+M259</f>
        <v>0</v>
      </c>
      <c r="O259" s="15"/>
      <c r="P259" s="15">
        <f>N259+O259</f>
        <v>0</v>
      </c>
    </row>
    <row r="260" spans="1:16" s="1" customFormat="1" ht="12.75" customHeight="1" x14ac:dyDescent="0.25">
      <c r="A260" s="16"/>
      <c r="B260" s="301" t="s">
        <v>119</v>
      </c>
      <c r="C260" s="19" t="s">
        <v>79</v>
      </c>
      <c r="D260" s="19" t="s">
        <v>619</v>
      </c>
      <c r="E260" s="297">
        <v>852</v>
      </c>
      <c r="F260" s="14" t="s">
        <v>111</v>
      </c>
      <c r="G260" s="14" t="s">
        <v>10</v>
      </c>
      <c r="H260" s="14" t="s">
        <v>298</v>
      </c>
      <c r="I260" s="14" t="s">
        <v>120</v>
      </c>
      <c r="J260" s="15">
        <f>J261</f>
        <v>0</v>
      </c>
      <c r="K260" s="15">
        <f t="shared" ref="K260:P260" si="183">K261</f>
        <v>15920</v>
      </c>
      <c r="L260" s="15">
        <f t="shared" si="183"/>
        <v>15920</v>
      </c>
      <c r="M260" s="15">
        <f t="shared" si="183"/>
        <v>0</v>
      </c>
      <c r="N260" s="15">
        <f t="shared" si="183"/>
        <v>15920</v>
      </c>
      <c r="O260" s="15">
        <f t="shared" si="183"/>
        <v>0</v>
      </c>
      <c r="P260" s="15">
        <f t="shared" si="183"/>
        <v>15920</v>
      </c>
    </row>
    <row r="261" spans="1:16" s="1" customFormat="1" ht="12.75" customHeight="1" x14ac:dyDescent="0.25">
      <c r="A261" s="16"/>
      <c r="B261" s="301" t="s">
        <v>121</v>
      </c>
      <c r="C261" s="19" t="s">
        <v>79</v>
      </c>
      <c r="D261" s="19" t="s">
        <v>619</v>
      </c>
      <c r="E261" s="297">
        <v>852</v>
      </c>
      <c r="F261" s="14" t="s">
        <v>111</v>
      </c>
      <c r="G261" s="14" t="s">
        <v>10</v>
      </c>
      <c r="H261" s="14" t="s">
        <v>298</v>
      </c>
      <c r="I261" s="14" t="s">
        <v>122</v>
      </c>
      <c r="J261" s="15"/>
      <c r="K261" s="15">
        <f>15920</f>
        <v>15920</v>
      </c>
      <c r="L261" s="15">
        <f t="shared" si="168"/>
        <v>15920</v>
      </c>
      <c r="M261" s="15"/>
      <c r="N261" s="15">
        <f t="shared" ref="N261" si="184">L261+M261</f>
        <v>15920</v>
      </c>
      <c r="O261" s="15"/>
      <c r="P261" s="15">
        <f>N261+O261</f>
        <v>15920</v>
      </c>
    </row>
    <row r="262" spans="1:16" s="1" customFormat="1" ht="12.75" customHeight="1" x14ac:dyDescent="0.25">
      <c r="A262" s="467" t="s">
        <v>132</v>
      </c>
      <c r="B262" s="467"/>
      <c r="C262" s="19" t="s">
        <v>79</v>
      </c>
      <c r="D262" s="19" t="s">
        <v>619</v>
      </c>
      <c r="E262" s="297">
        <v>852</v>
      </c>
      <c r="F262" s="19" t="s">
        <v>111</v>
      </c>
      <c r="G262" s="14" t="s">
        <v>10</v>
      </c>
      <c r="H262" s="19" t="s">
        <v>133</v>
      </c>
      <c r="I262" s="14"/>
      <c r="J262" s="15">
        <f t="shared" ref="J262:P263" si="185">J263</f>
        <v>1685000</v>
      </c>
      <c r="K262" s="15">
        <f t="shared" si="185"/>
        <v>0</v>
      </c>
      <c r="L262" s="15">
        <f t="shared" si="185"/>
        <v>0</v>
      </c>
      <c r="M262" s="15">
        <f t="shared" si="185"/>
        <v>200000</v>
      </c>
      <c r="N262" s="15">
        <f t="shared" si="185"/>
        <v>200000</v>
      </c>
      <c r="O262" s="15">
        <f t="shared" si="185"/>
        <v>0</v>
      </c>
      <c r="P262" s="15">
        <f t="shared" si="185"/>
        <v>200000</v>
      </c>
    </row>
    <row r="263" spans="1:16" s="1" customFormat="1" ht="12.75" customHeight="1" x14ac:dyDescent="0.25">
      <c r="A263" s="301"/>
      <c r="B263" s="301" t="s">
        <v>119</v>
      </c>
      <c r="C263" s="19" t="s">
        <v>79</v>
      </c>
      <c r="D263" s="19" t="s">
        <v>619</v>
      </c>
      <c r="E263" s="297">
        <v>852</v>
      </c>
      <c r="F263" s="14" t="s">
        <v>111</v>
      </c>
      <c r="G263" s="14" t="s">
        <v>10</v>
      </c>
      <c r="H263" s="19" t="s">
        <v>133</v>
      </c>
      <c r="I263" s="14" t="s">
        <v>120</v>
      </c>
      <c r="J263" s="15">
        <f t="shared" si="185"/>
        <v>1685000</v>
      </c>
      <c r="K263" s="15">
        <f t="shared" si="185"/>
        <v>0</v>
      </c>
      <c r="L263" s="15">
        <f t="shared" si="185"/>
        <v>0</v>
      </c>
      <c r="M263" s="15">
        <f t="shared" si="185"/>
        <v>200000</v>
      </c>
      <c r="N263" s="15">
        <f t="shared" si="185"/>
        <v>200000</v>
      </c>
      <c r="O263" s="15">
        <f t="shared" si="185"/>
        <v>0</v>
      </c>
      <c r="P263" s="15">
        <f t="shared" si="185"/>
        <v>200000</v>
      </c>
    </row>
    <row r="264" spans="1:16" s="1" customFormat="1" ht="12.75" customHeight="1" x14ac:dyDescent="0.25">
      <c r="A264" s="304"/>
      <c r="B264" s="304" t="s">
        <v>170</v>
      </c>
      <c r="C264" s="19" t="s">
        <v>79</v>
      </c>
      <c r="D264" s="19" t="s">
        <v>619</v>
      </c>
      <c r="E264" s="297">
        <v>852</v>
      </c>
      <c r="F264" s="14" t="s">
        <v>111</v>
      </c>
      <c r="G264" s="14" t="s">
        <v>10</v>
      </c>
      <c r="H264" s="19" t="s">
        <v>133</v>
      </c>
      <c r="I264" s="14" t="s">
        <v>171</v>
      </c>
      <c r="J264" s="15">
        <v>1685000</v>
      </c>
      <c r="K264" s="15"/>
      <c r="L264" s="15">
        <v>0</v>
      </c>
      <c r="M264" s="15">
        <v>200000</v>
      </c>
      <c r="N264" s="15">
        <f t="shared" ref="N264" si="186">L264+M264</f>
        <v>200000</v>
      </c>
      <c r="O264" s="15"/>
      <c r="P264" s="15">
        <f>N264+O264</f>
        <v>200000</v>
      </c>
    </row>
    <row r="265" spans="1:16" s="1" customFormat="1" ht="12.75" customHeight="1" x14ac:dyDescent="0.25">
      <c r="A265" s="467" t="s">
        <v>192</v>
      </c>
      <c r="B265" s="467"/>
      <c r="C265" s="19" t="s">
        <v>79</v>
      </c>
      <c r="D265" s="19" t="s">
        <v>619</v>
      </c>
      <c r="E265" s="297">
        <v>852</v>
      </c>
      <c r="F265" s="19" t="s">
        <v>111</v>
      </c>
      <c r="G265" s="19" t="s">
        <v>10</v>
      </c>
      <c r="H265" s="19" t="s">
        <v>193</v>
      </c>
      <c r="I265" s="14"/>
      <c r="J265" s="15">
        <f t="shared" ref="J265:P266" si="187">J266</f>
        <v>0</v>
      </c>
      <c r="K265" s="15">
        <f t="shared" si="187"/>
        <v>0</v>
      </c>
      <c r="L265" s="15">
        <f t="shared" si="187"/>
        <v>0</v>
      </c>
      <c r="M265" s="15">
        <f t="shared" si="187"/>
        <v>100000</v>
      </c>
      <c r="N265" s="15">
        <f t="shared" si="187"/>
        <v>100000</v>
      </c>
      <c r="O265" s="15">
        <f t="shared" si="187"/>
        <v>0</v>
      </c>
      <c r="P265" s="15">
        <f t="shared" si="187"/>
        <v>100000</v>
      </c>
    </row>
    <row r="266" spans="1:16" s="1" customFormat="1" ht="12.75" customHeight="1" x14ac:dyDescent="0.25">
      <c r="A266" s="301"/>
      <c r="B266" s="301" t="s">
        <v>119</v>
      </c>
      <c r="C266" s="19" t="s">
        <v>79</v>
      </c>
      <c r="D266" s="19" t="s">
        <v>619</v>
      </c>
      <c r="E266" s="297">
        <v>852</v>
      </c>
      <c r="F266" s="14" t="s">
        <v>111</v>
      </c>
      <c r="G266" s="14" t="s">
        <v>10</v>
      </c>
      <c r="H266" s="19" t="s">
        <v>193</v>
      </c>
      <c r="I266" s="14" t="s">
        <v>120</v>
      </c>
      <c r="J266" s="15">
        <f t="shared" si="187"/>
        <v>0</v>
      </c>
      <c r="K266" s="15">
        <f t="shared" si="187"/>
        <v>0</v>
      </c>
      <c r="L266" s="15">
        <f t="shared" si="187"/>
        <v>0</v>
      </c>
      <c r="M266" s="15">
        <f t="shared" si="187"/>
        <v>100000</v>
      </c>
      <c r="N266" s="15">
        <f t="shared" si="187"/>
        <v>100000</v>
      </c>
      <c r="O266" s="15">
        <f t="shared" si="187"/>
        <v>0</v>
      </c>
      <c r="P266" s="15">
        <f t="shared" si="187"/>
        <v>100000</v>
      </c>
    </row>
    <row r="267" spans="1:16" s="1" customFormat="1" x14ac:dyDescent="0.25">
      <c r="A267" s="304"/>
      <c r="B267" s="304" t="s">
        <v>170</v>
      </c>
      <c r="C267" s="19" t="s">
        <v>79</v>
      </c>
      <c r="D267" s="19" t="s">
        <v>619</v>
      </c>
      <c r="E267" s="297">
        <v>852</v>
      </c>
      <c r="F267" s="14" t="s">
        <v>111</v>
      </c>
      <c r="G267" s="14" t="s">
        <v>10</v>
      </c>
      <c r="H267" s="19" t="s">
        <v>193</v>
      </c>
      <c r="I267" s="14" t="s">
        <v>171</v>
      </c>
      <c r="J267" s="15"/>
      <c r="K267" s="15"/>
      <c r="L267" s="15"/>
      <c r="M267" s="15">
        <v>100000</v>
      </c>
      <c r="N267" s="15">
        <f t="shared" ref="N267" si="188">L267+M267</f>
        <v>100000</v>
      </c>
      <c r="O267" s="15"/>
      <c r="P267" s="15">
        <f>N267+O267</f>
        <v>100000</v>
      </c>
    </row>
    <row r="268" spans="1:16" s="13" customFormat="1" ht="12.75" customHeight="1" x14ac:dyDescent="0.25">
      <c r="A268" s="468" t="s">
        <v>138</v>
      </c>
      <c r="B268" s="468"/>
      <c r="C268" s="19" t="s">
        <v>79</v>
      </c>
      <c r="D268" s="19" t="s">
        <v>619</v>
      </c>
      <c r="E268" s="297">
        <v>852</v>
      </c>
      <c r="F268" s="11" t="s">
        <v>111</v>
      </c>
      <c r="G268" s="11" t="s">
        <v>79</v>
      </c>
      <c r="H268" s="11"/>
      <c r="I268" s="11"/>
      <c r="J268" s="12">
        <f t="shared" ref="J268:P268" si="189">J269+J298+J312+J329+J333+J348+J351</f>
        <v>85290529.229999989</v>
      </c>
      <c r="K268" s="12">
        <f t="shared" si="189"/>
        <v>-327400</v>
      </c>
      <c r="L268" s="12">
        <f t="shared" si="189"/>
        <v>84963129.229999989</v>
      </c>
      <c r="M268" s="12">
        <f t="shared" si="189"/>
        <v>2563536</v>
      </c>
      <c r="N268" s="12">
        <f t="shared" si="189"/>
        <v>87526665.229999989</v>
      </c>
      <c r="O268" s="12">
        <f t="shared" si="189"/>
        <v>0</v>
      </c>
      <c r="P268" s="12">
        <f t="shared" si="189"/>
        <v>87526665.229999989</v>
      </c>
    </row>
    <row r="269" spans="1:16" s="1" customFormat="1" ht="12.75" customHeight="1" x14ac:dyDescent="0.25">
      <c r="A269" s="467" t="s">
        <v>139</v>
      </c>
      <c r="B269" s="467"/>
      <c r="C269" s="19" t="s">
        <v>79</v>
      </c>
      <c r="D269" s="19" t="s">
        <v>619</v>
      </c>
      <c r="E269" s="297">
        <v>852</v>
      </c>
      <c r="F269" s="14" t="s">
        <v>111</v>
      </c>
      <c r="G269" s="14" t="s">
        <v>79</v>
      </c>
      <c r="H269" s="14" t="s">
        <v>140</v>
      </c>
      <c r="I269" s="14"/>
      <c r="J269" s="15">
        <f>J270</f>
        <v>14409500</v>
      </c>
      <c r="K269" s="15">
        <f t="shared" ref="K269:P269" si="190">K270</f>
        <v>0</v>
      </c>
      <c r="L269" s="15">
        <f t="shared" si="190"/>
        <v>14409500</v>
      </c>
      <c r="M269" s="15">
        <f t="shared" si="190"/>
        <v>0</v>
      </c>
      <c r="N269" s="15">
        <f t="shared" si="190"/>
        <v>14409500</v>
      </c>
      <c r="O269" s="15">
        <f t="shared" si="190"/>
        <v>0</v>
      </c>
      <c r="P269" s="15">
        <f t="shared" si="190"/>
        <v>14409500</v>
      </c>
    </row>
    <row r="270" spans="1:16" s="1" customFormat="1" x14ac:dyDescent="0.25">
      <c r="A270" s="467" t="s">
        <v>115</v>
      </c>
      <c r="B270" s="467"/>
      <c r="C270" s="19" t="s">
        <v>79</v>
      </c>
      <c r="D270" s="19" t="s">
        <v>619</v>
      </c>
      <c r="E270" s="297">
        <v>852</v>
      </c>
      <c r="F270" s="19" t="s">
        <v>111</v>
      </c>
      <c r="G270" s="19" t="s">
        <v>79</v>
      </c>
      <c r="H270" s="19" t="s">
        <v>141</v>
      </c>
      <c r="I270" s="14"/>
      <c r="J270" s="15">
        <f>J271+J274+J277+J280+J283+J286+J289+J292</f>
        <v>14409500</v>
      </c>
      <c r="K270" s="15">
        <f t="shared" ref="K270:P270" si="191">K271+K274+K277+K280+K283+K286+K289+K292</f>
        <v>0</v>
      </c>
      <c r="L270" s="15">
        <f t="shared" si="191"/>
        <v>14409500</v>
      </c>
      <c r="M270" s="15">
        <f t="shared" si="191"/>
        <v>0</v>
      </c>
      <c r="N270" s="15">
        <f t="shared" si="191"/>
        <v>14409500</v>
      </c>
      <c r="O270" s="15">
        <f t="shared" si="191"/>
        <v>0</v>
      </c>
      <c r="P270" s="15">
        <f t="shared" si="191"/>
        <v>14409500</v>
      </c>
    </row>
    <row r="271" spans="1:16" s="1" customFormat="1" ht="12.75" customHeight="1" x14ac:dyDescent="0.25">
      <c r="A271" s="467" t="s">
        <v>142</v>
      </c>
      <c r="B271" s="467"/>
      <c r="C271" s="19" t="s">
        <v>79</v>
      </c>
      <c r="D271" s="19" t="s">
        <v>619</v>
      </c>
      <c r="E271" s="297">
        <v>852</v>
      </c>
      <c r="F271" s="19" t="s">
        <v>111</v>
      </c>
      <c r="G271" s="19" t="s">
        <v>79</v>
      </c>
      <c r="H271" s="19" t="s">
        <v>143</v>
      </c>
      <c r="I271" s="14"/>
      <c r="J271" s="15">
        <f t="shared" ref="J271:P272" si="192">J272</f>
        <v>2159400</v>
      </c>
      <c r="K271" s="15">
        <f t="shared" si="192"/>
        <v>0</v>
      </c>
      <c r="L271" s="15">
        <f t="shared" si="192"/>
        <v>2159400</v>
      </c>
      <c r="M271" s="15">
        <f t="shared" si="192"/>
        <v>0</v>
      </c>
      <c r="N271" s="15">
        <f t="shared" si="192"/>
        <v>2159400</v>
      </c>
      <c r="O271" s="15">
        <f t="shared" si="192"/>
        <v>0</v>
      </c>
      <c r="P271" s="15">
        <f t="shared" si="192"/>
        <v>2159400</v>
      </c>
    </row>
    <row r="272" spans="1:16" s="1" customFormat="1" ht="12.75" customHeight="1" x14ac:dyDescent="0.25">
      <c r="A272" s="301"/>
      <c r="B272" s="301" t="s">
        <v>119</v>
      </c>
      <c r="C272" s="19" t="s">
        <v>79</v>
      </c>
      <c r="D272" s="19" t="s">
        <v>619</v>
      </c>
      <c r="E272" s="297">
        <v>852</v>
      </c>
      <c r="F272" s="14" t="s">
        <v>111</v>
      </c>
      <c r="G272" s="19" t="s">
        <v>79</v>
      </c>
      <c r="H272" s="19" t="s">
        <v>143</v>
      </c>
      <c r="I272" s="14" t="s">
        <v>120</v>
      </c>
      <c r="J272" s="15">
        <f t="shared" si="192"/>
        <v>2159400</v>
      </c>
      <c r="K272" s="15">
        <f t="shared" si="192"/>
        <v>0</v>
      </c>
      <c r="L272" s="15">
        <f t="shared" si="192"/>
        <v>2159400</v>
      </c>
      <c r="M272" s="15">
        <f t="shared" si="192"/>
        <v>0</v>
      </c>
      <c r="N272" s="15">
        <f t="shared" si="192"/>
        <v>2159400</v>
      </c>
      <c r="O272" s="15">
        <f t="shared" si="192"/>
        <v>0</v>
      </c>
      <c r="P272" s="15">
        <f t="shared" si="192"/>
        <v>2159400</v>
      </c>
    </row>
    <row r="273" spans="1:16" s="1" customFormat="1" ht="25.5" x14ac:dyDescent="0.25">
      <c r="A273" s="301"/>
      <c r="B273" s="301" t="s">
        <v>121</v>
      </c>
      <c r="C273" s="19" t="s">
        <v>79</v>
      </c>
      <c r="D273" s="19" t="s">
        <v>619</v>
      </c>
      <c r="E273" s="297">
        <v>852</v>
      </c>
      <c r="F273" s="14" t="s">
        <v>111</v>
      </c>
      <c r="G273" s="19" t="s">
        <v>79</v>
      </c>
      <c r="H273" s="19" t="s">
        <v>143</v>
      </c>
      <c r="I273" s="14" t="s">
        <v>122</v>
      </c>
      <c r="J273" s="15">
        <f>2159402-2</f>
        <v>2159400</v>
      </c>
      <c r="K273" s="15"/>
      <c r="L273" s="15">
        <f t="shared" si="168"/>
        <v>2159400</v>
      </c>
      <c r="M273" s="15"/>
      <c r="N273" s="15">
        <f t="shared" ref="N273" si="193">L273+M273</f>
        <v>2159400</v>
      </c>
      <c r="O273" s="15"/>
      <c r="P273" s="15">
        <f>N273+O273</f>
        <v>2159400</v>
      </c>
    </row>
    <row r="274" spans="1:16" s="1" customFormat="1" ht="12.75" customHeight="1" x14ac:dyDescent="0.25">
      <c r="A274" s="467" t="s">
        <v>144</v>
      </c>
      <c r="B274" s="467"/>
      <c r="C274" s="19" t="s">
        <v>79</v>
      </c>
      <c r="D274" s="19" t="s">
        <v>619</v>
      </c>
      <c r="E274" s="297">
        <v>852</v>
      </c>
      <c r="F274" s="19" t="s">
        <v>111</v>
      </c>
      <c r="G274" s="19" t="s">
        <v>79</v>
      </c>
      <c r="H274" s="19" t="s">
        <v>145</v>
      </c>
      <c r="I274" s="14"/>
      <c r="J274" s="15">
        <f t="shared" ref="J274:P275" si="194">J275</f>
        <v>2515700</v>
      </c>
      <c r="K274" s="15">
        <f t="shared" si="194"/>
        <v>0</v>
      </c>
      <c r="L274" s="15">
        <f t="shared" si="194"/>
        <v>2515700</v>
      </c>
      <c r="M274" s="15">
        <f t="shared" si="194"/>
        <v>0</v>
      </c>
      <c r="N274" s="15">
        <f t="shared" si="194"/>
        <v>2515700</v>
      </c>
      <c r="O274" s="15">
        <f t="shared" si="194"/>
        <v>0</v>
      </c>
      <c r="P274" s="15">
        <f t="shared" si="194"/>
        <v>2515700</v>
      </c>
    </row>
    <row r="275" spans="1:16" s="1" customFormat="1" ht="12.75" customHeight="1" x14ac:dyDescent="0.25">
      <c r="A275" s="301"/>
      <c r="B275" s="301" t="s">
        <v>119</v>
      </c>
      <c r="C275" s="114" t="s">
        <v>79</v>
      </c>
      <c r="D275" s="19" t="s">
        <v>619</v>
      </c>
      <c r="E275" s="297">
        <v>852</v>
      </c>
      <c r="F275" s="14" t="s">
        <v>111</v>
      </c>
      <c r="G275" s="19" t="s">
        <v>79</v>
      </c>
      <c r="H275" s="19" t="s">
        <v>145</v>
      </c>
      <c r="I275" s="14" t="s">
        <v>120</v>
      </c>
      <c r="J275" s="15">
        <f t="shared" si="194"/>
        <v>2515700</v>
      </c>
      <c r="K275" s="15">
        <f t="shared" si="194"/>
        <v>0</v>
      </c>
      <c r="L275" s="15">
        <f t="shared" si="194"/>
        <v>2515700</v>
      </c>
      <c r="M275" s="15">
        <f t="shared" si="194"/>
        <v>0</v>
      </c>
      <c r="N275" s="15">
        <f t="shared" si="194"/>
        <v>2515700</v>
      </c>
      <c r="O275" s="15">
        <f t="shared" si="194"/>
        <v>0</v>
      </c>
      <c r="P275" s="15">
        <f t="shared" si="194"/>
        <v>2515700</v>
      </c>
    </row>
    <row r="276" spans="1:16" s="1" customFormat="1" ht="12.75" customHeight="1" x14ac:dyDescent="0.25">
      <c r="A276" s="301"/>
      <c r="B276" s="301" t="s">
        <v>121</v>
      </c>
      <c r="C276" s="19" t="s">
        <v>79</v>
      </c>
      <c r="D276" s="19" t="s">
        <v>619</v>
      </c>
      <c r="E276" s="297">
        <v>852</v>
      </c>
      <c r="F276" s="14" t="s">
        <v>111</v>
      </c>
      <c r="G276" s="19" t="s">
        <v>79</v>
      </c>
      <c r="H276" s="19" t="s">
        <v>145</v>
      </c>
      <c r="I276" s="14" t="s">
        <v>122</v>
      </c>
      <c r="J276" s="15">
        <f>2461078+54622</f>
        <v>2515700</v>
      </c>
      <c r="K276" s="15"/>
      <c r="L276" s="15">
        <f t="shared" si="168"/>
        <v>2515700</v>
      </c>
      <c r="M276" s="15"/>
      <c r="N276" s="15">
        <f t="shared" ref="N276" si="195">L276+M276</f>
        <v>2515700</v>
      </c>
      <c r="O276" s="15"/>
      <c r="P276" s="15">
        <f>N276+O276</f>
        <v>2515700</v>
      </c>
    </row>
    <row r="277" spans="1:16" s="1" customFormat="1" ht="12.75" customHeight="1" x14ac:dyDescent="0.25">
      <c r="A277" s="467" t="s">
        <v>304</v>
      </c>
      <c r="B277" s="467"/>
      <c r="C277" s="19" t="s">
        <v>79</v>
      </c>
      <c r="D277" s="19" t="s">
        <v>619</v>
      </c>
      <c r="E277" s="297">
        <v>852</v>
      </c>
      <c r="F277" s="19" t="s">
        <v>111</v>
      </c>
      <c r="G277" s="19" t="s">
        <v>79</v>
      </c>
      <c r="H277" s="19" t="s">
        <v>146</v>
      </c>
      <c r="I277" s="14"/>
      <c r="J277" s="15">
        <f t="shared" ref="J277:P278" si="196">J278</f>
        <v>1509100</v>
      </c>
      <c r="K277" s="15">
        <f t="shared" si="196"/>
        <v>0</v>
      </c>
      <c r="L277" s="15">
        <f t="shared" si="196"/>
        <v>1509100</v>
      </c>
      <c r="M277" s="15">
        <f t="shared" si="196"/>
        <v>0</v>
      </c>
      <c r="N277" s="15">
        <f t="shared" si="196"/>
        <v>1509100</v>
      </c>
      <c r="O277" s="15">
        <f t="shared" si="196"/>
        <v>0</v>
      </c>
      <c r="P277" s="15">
        <f t="shared" si="196"/>
        <v>1509100</v>
      </c>
    </row>
    <row r="278" spans="1:16" s="1" customFormat="1" ht="25.5" x14ac:dyDescent="0.25">
      <c r="A278" s="301"/>
      <c r="B278" s="301" t="s">
        <v>119</v>
      </c>
      <c r="C278" s="19" t="s">
        <v>79</v>
      </c>
      <c r="D278" s="19" t="s">
        <v>619</v>
      </c>
      <c r="E278" s="297">
        <v>852</v>
      </c>
      <c r="F278" s="14" t="s">
        <v>111</v>
      </c>
      <c r="G278" s="19" t="s">
        <v>79</v>
      </c>
      <c r="H278" s="19" t="s">
        <v>146</v>
      </c>
      <c r="I278" s="14" t="s">
        <v>120</v>
      </c>
      <c r="J278" s="15">
        <f t="shared" si="196"/>
        <v>1509100</v>
      </c>
      <c r="K278" s="15">
        <f t="shared" si="196"/>
        <v>0</v>
      </c>
      <c r="L278" s="15">
        <f t="shared" si="196"/>
        <v>1509100</v>
      </c>
      <c r="M278" s="15">
        <f t="shared" si="196"/>
        <v>0</v>
      </c>
      <c r="N278" s="15">
        <f t="shared" si="196"/>
        <v>1509100</v>
      </c>
      <c r="O278" s="15">
        <f t="shared" si="196"/>
        <v>0</v>
      </c>
      <c r="P278" s="15">
        <f t="shared" si="196"/>
        <v>1509100</v>
      </c>
    </row>
    <row r="279" spans="1:16" s="1" customFormat="1" ht="12.75" customHeight="1" x14ac:dyDescent="0.25">
      <c r="A279" s="301"/>
      <c r="B279" s="301" t="s">
        <v>121</v>
      </c>
      <c r="C279" s="19" t="s">
        <v>79</v>
      </c>
      <c r="D279" s="19" t="s">
        <v>619</v>
      </c>
      <c r="E279" s="297">
        <v>852</v>
      </c>
      <c r="F279" s="14" t="s">
        <v>111</v>
      </c>
      <c r="G279" s="19" t="s">
        <v>79</v>
      </c>
      <c r="H279" s="19" t="s">
        <v>146</v>
      </c>
      <c r="I279" s="14" t="s">
        <v>122</v>
      </c>
      <c r="J279" s="15">
        <f>1454139+54961</f>
        <v>1509100</v>
      </c>
      <c r="K279" s="15"/>
      <c r="L279" s="15">
        <f t="shared" si="168"/>
        <v>1509100</v>
      </c>
      <c r="M279" s="15"/>
      <c r="N279" s="15">
        <f t="shared" ref="N279" si="197">L279+M279</f>
        <v>1509100</v>
      </c>
      <c r="O279" s="15"/>
      <c r="P279" s="15">
        <f>N279+O279</f>
        <v>1509100</v>
      </c>
    </row>
    <row r="280" spans="1:16" s="1" customFormat="1" ht="12.75" customHeight="1" x14ac:dyDescent="0.25">
      <c r="A280" s="467" t="s">
        <v>147</v>
      </c>
      <c r="B280" s="467"/>
      <c r="C280" s="19" t="s">
        <v>79</v>
      </c>
      <c r="D280" s="19" t="s">
        <v>619</v>
      </c>
      <c r="E280" s="297">
        <v>852</v>
      </c>
      <c r="F280" s="19" t="s">
        <v>111</v>
      </c>
      <c r="G280" s="19" t="s">
        <v>79</v>
      </c>
      <c r="H280" s="19" t="s">
        <v>148</v>
      </c>
      <c r="I280" s="14"/>
      <c r="J280" s="15">
        <f t="shared" ref="J280:P281" si="198">J281</f>
        <v>3143300</v>
      </c>
      <c r="K280" s="15">
        <f t="shared" si="198"/>
        <v>0</v>
      </c>
      <c r="L280" s="15">
        <f t="shared" si="198"/>
        <v>3143300</v>
      </c>
      <c r="M280" s="15">
        <f t="shared" si="198"/>
        <v>0</v>
      </c>
      <c r="N280" s="15">
        <f t="shared" si="198"/>
        <v>3143300</v>
      </c>
      <c r="O280" s="15">
        <f t="shared" si="198"/>
        <v>0</v>
      </c>
      <c r="P280" s="15">
        <f t="shared" si="198"/>
        <v>3143300</v>
      </c>
    </row>
    <row r="281" spans="1:16" s="1" customFormat="1" ht="12.75" customHeight="1" x14ac:dyDescent="0.25">
      <c r="A281" s="301"/>
      <c r="B281" s="301" t="s">
        <v>119</v>
      </c>
      <c r="C281" s="19" t="s">
        <v>79</v>
      </c>
      <c r="D281" s="19" t="s">
        <v>619</v>
      </c>
      <c r="E281" s="297">
        <v>852</v>
      </c>
      <c r="F281" s="14" t="s">
        <v>111</v>
      </c>
      <c r="G281" s="19" t="s">
        <v>79</v>
      </c>
      <c r="H281" s="19" t="s">
        <v>148</v>
      </c>
      <c r="I281" s="14" t="s">
        <v>120</v>
      </c>
      <c r="J281" s="15">
        <f t="shared" si="198"/>
        <v>3143300</v>
      </c>
      <c r="K281" s="15">
        <f t="shared" si="198"/>
        <v>0</v>
      </c>
      <c r="L281" s="15">
        <f t="shared" si="198"/>
        <v>3143300</v>
      </c>
      <c r="M281" s="15">
        <f t="shared" si="198"/>
        <v>0</v>
      </c>
      <c r="N281" s="15">
        <f t="shared" si="198"/>
        <v>3143300</v>
      </c>
      <c r="O281" s="15">
        <f t="shared" si="198"/>
        <v>0</v>
      </c>
      <c r="P281" s="15">
        <f t="shared" si="198"/>
        <v>3143300</v>
      </c>
    </row>
    <row r="282" spans="1:16" s="1" customFormat="1" ht="12.75" customHeight="1" x14ac:dyDescent="0.25">
      <c r="A282" s="301"/>
      <c r="B282" s="301" t="s">
        <v>121</v>
      </c>
      <c r="C282" s="114" t="s">
        <v>79</v>
      </c>
      <c r="D282" s="19" t="s">
        <v>619</v>
      </c>
      <c r="E282" s="297">
        <v>852</v>
      </c>
      <c r="F282" s="14" t="s">
        <v>111</v>
      </c>
      <c r="G282" s="19" t="s">
        <v>79</v>
      </c>
      <c r="H282" s="19" t="s">
        <v>148</v>
      </c>
      <c r="I282" s="14" t="s">
        <v>122</v>
      </c>
      <c r="J282" s="15">
        <f>3272821-129521</f>
        <v>3143300</v>
      </c>
      <c r="K282" s="15"/>
      <c r="L282" s="15">
        <f t="shared" si="168"/>
        <v>3143300</v>
      </c>
      <c r="M282" s="15"/>
      <c r="N282" s="15">
        <f t="shared" ref="N282" si="199">L282+M282</f>
        <v>3143300</v>
      </c>
      <c r="O282" s="15"/>
      <c r="P282" s="15">
        <f>N282+O282</f>
        <v>3143300</v>
      </c>
    </row>
    <row r="283" spans="1:16" s="1" customFormat="1" ht="12.75" customHeight="1" x14ac:dyDescent="0.25">
      <c r="A283" s="467" t="s">
        <v>149</v>
      </c>
      <c r="B283" s="467"/>
      <c r="C283" s="19" t="s">
        <v>79</v>
      </c>
      <c r="D283" s="19" t="s">
        <v>619</v>
      </c>
      <c r="E283" s="297">
        <v>852</v>
      </c>
      <c r="F283" s="19" t="s">
        <v>111</v>
      </c>
      <c r="G283" s="19" t="s">
        <v>79</v>
      </c>
      <c r="H283" s="19" t="s">
        <v>150</v>
      </c>
      <c r="I283" s="14"/>
      <c r="J283" s="15">
        <f t="shared" ref="J283:P284" si="200">J284</f>
        <v>1445900</v>
      </c>
      <c r="K283" s="15">
        <f t="shared" si="200"/>
        <v>0</v>
      </c>
      <c r="L283" s="15">
        <f t="shared" si="200"/>
        <v>1445900</v>
      </c>
      <c r="M283" s="15">
        <f t="shared" si="200"/>
        <v>0</v>
      </c>
      <c r="N283" s="15">
        <f t="shared" si="200"/>
        <v>1445900</v>
      </c>
      <c r="O283" s="15">
        <f t="shared" si="200"/>
        <v>0</v>
      </c>
      <c r="P283" s="15">
        <f t="shared" si="200"/>
        <v>1445900</v>
      </c>
    </row>
    <row r="284" spans="1:16" s="1" customFormat="1" ht="25.5" x14ac:dyDescent="0.25">
      <c r="A284" s="301"/>
      <c r="B284" s="301" t="s">
        <v>119</v>
      </c>
      <c r="C284" s="19" t="s">
        <v>79</v>
      </c>
      <c r="D284" s="19" t="s">
        <v>619</v>
      </c>
      <c r="E284" s="297">
        <v>852</v>
      </c>
      <c r="F284" s="14" t="s">
        <v>111</v>
      </c>
      <c r="G284" s="19" t="s">
        <v>79</v>
      </c>
      <c r="H284" s="19" t="s">
        <v>150</v>
      </c>
      <c r="I284" s="14" t="s">
        <v>120</v>
      </c>
      <c r="J284" s="15">
        <f t="shared" si="200"/>
        <v>1445900</v>
      </c>
      <c r="K284" s="15">
        <f t="shared" si="200"/>
        <v>0</v>
      </c>
      <c r="L284" s="15">
        <f t="shared" si="200"/>
        <v>1445900</v>
      </c>
      <c r="M284" s="15">
        <f t="shared" si="200"/>
        <v>0</v>
      </c>
      <c r="N284" s="15">
        <f t="shared" si="200"/>
        <v>1445900</v>
      </c>
      <c r="O284" s="15">
        <f t="shared" si="200"/>
        <v>0</v>
      </c>
      <c r="P284" s="15">
        <f t="shared" si="200"/>
        <v>1445900</v>
      </c>
    </row>
    <row r="285" spans="1:16" s="1" customFormat="1" ht="12.75" customHeight="1" x14ac:dyDescent="0.25">
      <c r="A285" s="301"/>
      <c r="B285" s="301" t="s">
        <v>121</v>
      </c>
      <c r="C285" s="114" t="s">
        <v>79</v>
      </c>
      <c r="D285" s="19" t="s">
        <v>619</v>
      </c>
      <c r="E285" s="297">
        <v>852</v>
      </c>
      <c r="F285" s="14" t="s">
        <v>111</v>
      </c>
      <c r="G285" s="19" t="s">
        <v>79</v>
      </c>
      <c r="H285" s="19" t="s">
        <v>150</v>
      </c>
      <c r="I285" s="14" t="s">
        <v>122</v>
      </c>
      <c r="J285" s="15">
        <f>1445866+34</f>
        <v>1445900</v>
      </c>
      <c r="K285" s="15"/>
      <c r="L285" s="15">
        <f t="shared" si="168"/>
        <v>1445900</v>
      </c>
      <c r="M285" s="15"/>
      <c r="N285" s="15">
        <f t="shared" ref="N285" si="201">L285+M285</f>
        <v>1445900</v>
      </c>
      <c r="O285" s="15"/>
      <c r="P285" s="15">
        <f>N285+O285</f>
        <v>1445900</v>
      </c>
    </row>
    <row r="286" spans="1:16" s="1" customFormat="1" ht="12.75" customHeight="1" x14ac:dyDescent="0.25">
      <c r="A286" s="467" t="s">
        <v>151</v>
      </c>
      <c r="B286" s="467"/>
      <c r="C286" s="19" t="s">
        <v>79</v>
      </c>
      <c r="D286" s="19" t="s">
        <v>619</v>
      </c>
      <c r="E286" s="297">
        <v>852</v>
      </c>
      <c r="F286" s="19" t="s">
        <v>111</v>
      </c>
      <c r="G286" s="19" t="s">
        <v>79</v>
      </c>
      <c r="H286" s="19" t="s">
        <v>152</v>
      </c>
      <c r="I286" s="14"/>
      <c r="J286" s="15">
        <f t="shared" ref="J286:P287" si="202">J287</f>
        <v>1604400</v>
      </c>
      <c r="K286" s="15">
        <f t="shared" si="202"/>
        <v>0</v>
      </c>
      <c r="L286" s="15">
        <f t="shared" si="202"/>
        <v>1604400</v>
      </c>
      <c r="M286" s="15">
        <f t="shared" si="202"/>
        <v>0</v>
      </c>
      <c r="N286" s="15">
        <f t="shared" si="202"/>
        <v>1604400</v>
      </c>
      <c r="O286" s="15">
        <f t="shared" si="202"/>
        <v>0</v>
      </c>
      <c r="P286" s="15">
        <f t="shared" si="202"/>
        <v>1604400</v>
      </c>
    </row>
    <row r="287" spans="1:16" s="1" customFormat="1" ht="12.75" customHeight="1" x14ac:dyDescent="0.25">
      <c r="A287" s="301"/>
      <c r="B287" s="301" t="s">
        <v>119</v>
      </c>
      <c r="C287" s="19" t="s">
        <v>79</v>
      </c>
      <c r="D287" s="19" t="s">
        <v>619</v>
      </c>
      <c r="E287" s="297">
        <v>852</v>
      </c>
      <c r="F287" s="14" t="s">
        <v>111</v>
      </c>
      <c r="G287" s="19" t="s">
        <v>79</v>
      </c>
      <c r="H287" s="19" t="s">
        <v>152</v>
      </c>
      <c r="I287" s="14" t="s">
        <v>120</v>
      </c>
      <c r="J287" s="15">
        <f t="shared" si="202"/>
        <v>1604400</v>
      </c>
      <c r="K287" s="15">
        <f t="shared" si="202"/>
        <v>0</v>
      </c>
      <c r="L287" s="15">
        <f t="shared" si="202"/>
        <v>1604400</v>
      </c>
      <c r="M287" s="15">
        <f t="shared" si="202"/>
        <v>0</v>
      </c>
      <c r="N287" s="15">
        <f t="shared" si="202"/>
        <v>1604400</v>
      </c>
      <c r="O287" s="15">
        <f t="shared" si="202"/>
        <v>0</v>
      </c>
      <c r="P287" s="15">
        <f t="shared" si="202"/>
        <v>1604400</v>
      </c>
    </row>
    <row r="288" spans="1:16" s="1" customFormat="1" ht="25.5" x14ac:dyDescent="0.25">
      <c r="A288" s="301"/>
      <c r="B288" s="301" t="s">
        <v>121</v>
      </c>
      <c r="C288" s="19" t="s">
        <v>79</v>
      </c>
      <c r="D288" s="19" t="s">
        <v>619</v>
      </c>
      <c r="E288" s="297">
        <v>852</v>
      </c>
      <c r="F288" s="14" t="s">
        <v>111</v>
      </c>
      <c r="G288" s="19" t="s">
        <v>79</v>
      </c>
      <c r="H288" s="19" t="s">
        <v>152</v>
      </c>
      <c r="I288" s="14" t="s">
        <v>122</v>
      </c>
      <c r="J288" s="15">
        <f>1604423-23</f>
        <v>1604400</v>
      </c>
      <c r="K288" s="15"/>
      <c r="L288" s="15">
        <f t="shared" si="168"/>
        <v>1604400</v>
      </c>
      <c r="M288" s="15"/>
      <c r="N288" s="15">
        <f t="shared" ref="N288" si="203">L288+M288</f>
        <v>1604400</v>
      </c>
      <c r="O288" s="15"/>
      <c r="P288" s="15">
        <f>N288+O288</f>
        <v>1604400</v>
      </c>
    </row>
    <row r="289" spans="1:16" s="1" customFormat="1" ht="12.75" customHeight="1" x14ac:dyDescent="0.25">
      <c r="A289" s="467" t="s">
        <v>153</v>
      </c>
      <c r="B289" s="467"/>
      <c r="C289" s="19" t="s">
        <v>79</v>
      </c>
      <c r="D289" s="19" t="s">
        <v>619</v>
      </c>
      <c r="E289" s="297">
        <v>852</v>
      </c>
      <c r="F289" s="19" t="s">
        <v>111</v>
      </c>
      <c r="G289" s="19" t="s">
        <v>79</v>
      </c>
      <c r="H289" s="19" t="s">
        <v>154</v>
      </c>
      <c r="I289" s="14"/>
      <c r="J289" s="15">
        <f t="shared" ref="J289:P290" si="204">J290</f>
        <v>1466000</v>
      </c>
      <c r="K289" s="15">
        <f t="shared" si="204"/>
        <v>0</v>
      </c>
      <c r="L289" s="15">
        <f t="shared" si="204"/>
        <v>1466000</v>
      </c>
      <c r="M289" s="15">
        <f t="shared" si="204"/>
        <v>0</v>
      </c>
      <c r="N289" s="15">
        <f t="shared" si="204"/>
        <v>1466000</v>
      </c>
      <c r="O289" s="15">
        <f t="shared" si="204"/>
        <v>0</v>
      </c>
      <c r="P289" s="15">
        <f t="shared" si="204"/>
        <v>1466000</v>
      </c>
    </row>
    <row r="290" spans="1:16" s="1" customFormat="1" ht="12.75" customHeight="1" x14ac:dyDescent="0.25">
      <c r="A290" s="301"/>
      <c r="B290" s="301" t="s">
        <v>119</v>
      </c>
      <c r="C290" s="19" t="s">
        <v>79</v>
      </c>
      <c r="D290" s="19" t="s">
        <v>619</v>
      </c>
      <c r="E290" s="297">
        <v>852</v>
      </c>
      <c r="F290" s="14" t="s">
        <v>111</v>
      </c>
      <c r="G290" s="19" t="s">
        <v>79</v>
      </c>
      <c r="H290" s="19" t="s">
        <v>154</v>
      </c>
      <c r="I290" s="14" t="s">
        <v>120</v>
      </c>
      <c r="J290" s="15">
        <f t="shared" si="204"/>
        <v>1466000</v>
      </c>
      <c r="K290" s="15">
        <f t="shared" si="204"/>
        <v>0</v>
      </c>
      <c r="L290" s="15">
        <f t="shared" si="204"/>
        <v>1466000</v>
      </c>
      <c r="M290" s="15">
        <f t="shared" si="204"/>
        <v>0</v>
      </c>
      <c r="N290" s="15">
        <f t="shared" si="204"/>
        <v>1466000</v>
      </c>
      <c r="O290" s="15">
        <f t="shared" si="204"/>
        <v>0</v>
      </c>
      <c r="P290" s="15">
        <f t="shared" si="204"/>
        <v>1466000</v>
      </c>
    </row>
    <row r="291" spans="1:16" s="1" customFormat="1" ht="12.75" customHeight="1" x14ac:dyDescent="0.25">
      <c r="A291" s="301"/>
      <c r="B291" s="301" t="s">
        <v>121</v>
      </c>
      <c r="C291" s="19" t="s">
        <v>79</v>
      </c>
      <c r="D291" s="19" t="s">
        <v>619</v>
      </c>
      <c r="E291" s="297">
        <v>852</v>
      </c>
      <c r="F291" s="14" t="s">
        <v>111</v>
      </c>
      <c r="G291" s="19" t="s">
        <v>79</v>
      </c>
      <c r="H291" s="19" t="s">
        <v>154</v>
      </c>
      <c r="I291" s="14" t="s">
        <v>122</v>
      </c>
      <c r="J291" s="15">
        <f>1466064-64</f>
        <v>1466000</v>
      </c>
      <c r="K291" s="15"/>
      <c r="L291" s="15">
        <f t="shared" si="168"/>
        <v>1466000</v>
      </c>
      <c r="M291" s="15"/>
      <c r="N291" s="15">
        <f t="shared" ref="N291" si="205">L291+M291</f>
        <v>1466000</v>
      </c>
      <c r="O291" s="15"/>
      <c r="P291" s="15">
        <f>N291+O291</f>
        <v>1466000</v>
      </c>
    </row>
    <row r="292" spans="1:16" s="1" customFormat="1" ht="12.75" customHeight="1" x14ac:dyDescent="0.25">
      <c r="A292" s="467" t="s">
        <v>155</v>
      </c>
      <c r="B292" s="467"/>
      <c r="C292" s="114" t="s">
        <v>79</v>
      </c>
      <c r="D292" s="19" t="s">
        <v>619</v>
      </c>
      <c r="E292" s="297">
        <v>852</v>
      </c>
      <c r="F292" s="19" t="s">
        <v>111</v>
      </c>
      <c r="G292" s="19" t="s">
        <v>79</v>
      </c>
      <c r="H292" s="19" t="s">
        <v>156</v>
      </c>
      <c r="I292" s="14"/>
      <c r="J292" s="15">
        <f t="shared" ref="J292:P293" si="206">J293</f>
        <v>565700</v>
      </c>
      <c r="K292" s="15">
        <f t="shared" si="206"/>
        <v>0</v>
      </c>
      <c r="L292" s="15">
        <f t="shared" si="206"/>
        <v>565700</v>
      </c>
      <c r="M292" s="15">
        <f t="shared" si="206"/>
        <v>0</v>
      </c>
      <c r="N292" s="15">
        <f t="shared" si="206"/>
        <v>565700</v>
      </c>
      <c r="O292" s="15">
        <f t="shared" si="206"/>
        <v>0</v>
      </c>
      <c r="P292" s="15">
        <f t="shared" si="206"/>
        <v>565700</v>
      </c>
    </row>
    <row r="293" spans="1:16" s="1" customFormat="1" ht="25.5" x14ac:dyDescent="0.25">
      <c r="A293" s="301"/>
      <c r="B293" s="301" t="s">
        <v>119</v>
      </c>
      <c r="C293" s="19" t="s">
        <v>79</v>
      </c>
      <c r="D293" s="19" t="s">
        <v>619</v>
      </c>
      <c r="E293" s="297">
        <v>852</v>
      </c>
      <c r="F293" s="14" t="s">
        <v>111</v>
      </c>
      <c r="G293" s="19" t="s">
        <v>79</v>
      </c>
      <c r="H293" s="19" t="s">
        <v>156</v>
      </c>
      <c r="I293" s="14" t="s">
        <v>120</v>
      </c>
      <c r="J293" s="15">
        <f t="shared" si="206"/>
        <v>565700</v>
      </c>
      <c r="K293" s="15">
        <f t="shared" si="206"/>
        <v>0</v>
      </c>
      <c r="L293" s="15">
        <f t="shared" si="206"/>
        <v>565700</v>
      </c>
      <c r="M293" s="15">
        <f t="shared" si="206"/>
        <v>0</v>
      </c>
      <c r="N293" s="15">
        <f t="shared" si="206"/>
        <v>565700</v>
      </c>
      <c r="O293" s="15">
        <f t="shared" si="206"/>
        <v>0</v>
      </c>
      <c r="P293" s="15">
        <f t="shared" si="206"/>
        <v>565700</v>
      </c>
    </row>
    <row r="294" spans="1:16" s="1" customFormat="1" ht="12.75" customHeight="1" x14ac:dyDescent="0.25">
      <c r="A294" s="301"/>
      <c r="B294" s="301" t="s">
        <v>121</v>
      </c>
      <c r="C294" s="19" t="s">
        <v>79</v>
      </c>
      <c r="D294" s="19" t="s">
        <v>619</v>
      </c>
      <c r="E294" s="297">
        <v>852</v>
      </c>
      <c r="F294" s="14" t="s">
        <v>111</v>
      </c>
      <c r="G294" s="19" t="s">
        <v>79</v>
      </c>
      <c r="H294" s="19" t="s">
        <v>156</v>
      </c>
      <c r="I294" s="14" t="s">
        <v>122</v>
      </c>
      <c r="J294" s="15">
        <f>545720+19980</f>
        <v>565700</v>
      </c>
      <c r="K294" s="15"/>
      <c r="L294" s="15">
        <f t="shared" ref="L294:L392" si="207">J294+K294</f>
        <v>565700</v>
      </c>
      <c r="M294" s="15"/>
      <c r="N294" s="15">
        <f t="shared" ref="N294" si="208">L294+M294</f>
        <v>565700</v>
      </c>
      <c r="O294" s="15"/>
      <c r="P294" s="15">
        <f>N294+O294</f>
        <v>565700</v>
      </c>
    </row>
    <row r="295" spans="1:16" s="1" customFormat="1" ht="27" customHeight="1" x14ac:dyDescent="0.25">
      <c r="A295" s="443" t="s">
        <v>815</v>
      </c>
      <c r="B295" s="444"/>
      <c r="C295" s="19" t="s">
        <v>79</v>
      </c>
      <c r="D295" s="19" t="s">
        <v>619</v>
      </c>
      <c r="E295" s="297">
        <v>852</v>
      </c>
      <c r="F295" s="19" t="s">
        <v>111</v>
      </c>
      <c r="G295" s="19" t="s">
        <v>79</v>
      </c>
      <c r="H295" s="19" t="s">
        <v>816</v>
      </c>
      <c r="I295" s="14"/>
      <c r="J295" s="15"/>
      <c r="K295" s="15"/>
      <c r="L295" s="15"/>
      <c r="M295" s="15"/>
      <c r="N295" s="15"/>
      <c r="O295" s="15"/>
      <c r="P295" s="15"/>
    </row>
    <row r="296" spans="1:16" s="1" customFormat="1" ht="27.75" customHeight="1" x14ac:dyDescent="0.25">
      <c r="A296" s="299"/>
      <c r="B296" s="301" t="s">
        <v>119</v>
      </c>
      <c r="C296" s="19" t="s">
        <v>79</v>
      </c>
      <c r="D296" s="19" t="s">
        <v>619</v>
      </c>
      <c r="E296" s="297">
        <v>852</v>
      </c>
      <c r="F296" s="14" t="s">
        <v>111</v>
      </c>
      <c r="G296" s="19" t="s">
        <v>79</v>
      </c>
      <c r="H296" s="19" t="s">
        <v>816</v>
      </c>
      <c r="I296" s="14" t="s">
        <v>120</v>
      </c>
      <c r="J296" s="15"/>
      <c r="K296" s="15"/>
      <c r="L296" s="15"/>
      <c r="M296" s="15"/>
      <c r="N296" s="15"/>
      <c r="O296" s="15"/>
      <c r="P296" s="15"/>
    </row>
    <row r="297" spans="1:16" s="1" customFormat="1" ht="27" customHeight="1" x14ac:dyDescent="0.25">
      <c r="A297" s="299"/>
      <c r="B297" s="301" t="s">
        <v>121</v>
      </c>
      <c r="C297" s="19" t="s">
        <v>79</v>
      </c>
      <c r="D297" s="19" t="s">
        <v>619</v>
      </c>
      <c r="E297" s="297">
        <v>852</v>
      </c>
      <c r="F297" s="14" t="s">
        <v>111</v>
      </c>
      <c r="G297" s="19" t="s">
        <v>79</v>
      </c>
      <c r="H297" s="19" t="s">
        <v>816</v>
      </c>
      <c r="I297" s="14" t="s">
        <v>122</v>
      </c>
      <c r="J297" s="15"/>
      <c r="K297" s="15"/>
      <c r="L297" s="15"/>
      <c r="M297" s="15"/>
      <c r="N297" s="15"/>
      <c r="O297" s="15"/>
      <c r="P297" s="15"/>
    </row>
    <row r="298" spans="1:16" s="1" customFormat="1" ht="12.75" customHeight="1" x14ac:dyDescent="0.25">
      <c r="A298" s="467" t="s">
        <v>157</v>
      </c>
      <c r="B298" s="467"/>
      <c r="C298" s="19" t="s">
        <v>79</v>
      </c>
      <c r="D298" s="19" t="s">
        <v>619</v>
      </c>
      <c r="E298" s="297">
        <v>852</v>
      </c>
      <c r="F298" s="14" t="s">
        <v>111</v>
      </c>
      <c r="G298" s="14" t="s">
        <v>79</v>
      </c>
      <c r="H298" s="14" t="s">
        <v>158</v>
      </c>
      <c r="I298" s="14"/>
      <c r="J298" s="15">
        <f>J299</f>
        <v>6292500</v>
      </c>
      <c r="K298" s="15">
        <f t="shared" ref="K298:P298" si="209">K299</f>
        <v>1054900</v>
      </c>
      <c r="L298" s="15">
        <f t="shared" si="209"/>
        <v>7347400</v>
      </c>
      <c r="M298" s="15">
        <f t="shared" si="209"/>
        <v>88000</v>
      </c>
      <c r="N298" s="15">
        <f t="shared" si="209"/>
        <v>7435400</v>
      </c>
      <c r="O298" s="15">
        <f t="shared" si="209"/>
        <v>0</v>
      </c>
      <c r="P298" s="15">
        <f t="shared" si="209"/>
        <v>7435400</v>
      </c>
    </row>
    <row r="299" spans="1:16" s="1" customFormat="1" x14ac:dyDescent="0.25">
      <c r="A299" s="467" t="s">
        <v>115</v>
      </c>
      <c r="B299" s="467"/>
      <c r="C299" s="19" t="s">
        <v>79</v>
      </c>
      <c r="D299" s="19" t="s">
        <v>619</v>
      </c>
      <c r="E299" s="297">
        <v>852</v>
      </c>
      <c r="F299" s="14" t="s">
        <v>111</v>
      </c>
      <c r="G299" s="14" t="s">
        <v>79</v>
      </c>
      <c r="H299" s="14" t="s">
        <v>159</v>
      </c>
      <c r="I299" s="14"/>
      <c r="J299" s="15">
        <f>J300+J303+J306</f>
        <v>6292500</v>
      </c>
      <c r="K299" s="15">
        <f t="shared" ref="K299:P299" si="210">K300+K303+K306</f>
        <v>1054900</v>
      </c>
      <c r="L299" s="15">
        <f t="shared" si="210"/>
        <v>7347400</v>
      </c>
      <c r="M299" s="15">
        <f t="shared" si="210"/>
        <v>88000</v>
      </c>
      <c r="N299" s="15">
        <f t="shared" si="210"/>
        <v>7435400</v>
      </c>
      <c r="O299" s="15">
        <f t="shared" si="210"/>
        <v>0</v>
      </c>
      <c r="P299" s="15">
        <f t="shared" si="210"/>
        <v>7435400</v>
      </c>
    </row>
    <row r="300" spans="1:16" s="1" customFormat="1" ht="12.75" customHeight="1" x14ac:dyDescent="0.25">
      <c r="A300" s="467" t="s">
        <v>160</v>
      </c>
      <c r="B300" s="467"/>
      <c r="C300" s="19" t="s">
        <v>79</v>
      </c>
      <c r="D300" s="19" t="s">
        <v>619</v>
      </c>
      <c r="E300" s="297">
        <v>852</v>
      </c>
      <c r="F300" s="19" t="s">
        <v>111</v>
      </c>
      <c r="G300" s="19" t="s">
        <v>79</v>
      </c>
      <c r="H300" s="19" t="s">
        <v>161</v>
      </c>
      <c r="I300" s="14"/>
      <c r="J300" s="15">
        <f t="shared" ref="J300:P301" si="211">J301</f>
        <v>2839100</v>
      </c>
      <c r="K300" s="15">
        <f t="shared" si="211"/>
        <v>0</v>
      </c>
      <c r="L300" s="15">
        <f t="shared" si="211"/>
        <v>2839100</v>
      </c>
      <c r="M300" s="15">
        <f t="shared" si="211"/>
        <v>88000</v>
      </c>
      <c r="N300" s="15">
        <f t="shared" si="211"/>
        <v>2927100</v>
      </c>
      <c r="O300" s="15">
        <f t="shared" si="211"/>
        <v>0</v>
      </c>
      <c r="P300" s="15">
        <f t="shared" si="211"/>
        <v>2927100</v>
      </c>
    </row>
    <row r="301" spans="1:16" s="1" customFormat="1" ht="25.5" x14ac:dyDescent="0.25">
      <c r="A301" s="301"/>
      <c r="B301" s="301" t="s">
        <v>119</v>
      </c>
      <c r="C301" s="19" t="s">
        <v>79</v>
      </c>
      <c r="D301" s="19" t="s">
        <v>619</v>
      </c>
      <c r="E301" s="297">
        <v>852</v>
      </c>
      <c r="F301" s="14" t="s">
        <v>111</v>
      </c>
      <c r="G301" s="19" t="s">
        <v>79</v>
      </c>
      <c r="H301" s="19" t="s">
        <v>161</v>
      </c>
      <c r="I301" s="14" t="s">
        <v>120</v>
      </c>
      <c r="J301" s="15">
        <f t="shared" si="211"/>
        <v>2839100</v>
      </c>
      <c r="K301" s="15">
        <f t="shared" si="211"/>
        <v>0</v>
      </c>
      <c r="L301" s="15">
        <f t="shared" si="211"/>
        <v>2839100</v>
      </c>
      <c r="M301" s="15">
        <f t="shared" si="211"/>
        <v>88000</v>
      </c>
      <c r="N301" s="15">
        <f t="shared" si="211"/>
        <v>2927100</v>
      </c>
      <c r="O301" s="15">
        <f t="shared" si="211"/>
        <v>0</v>
      </c>
      <c r="P301" s="15">
        <f t="shared" si="211"/>
        <v>2927100</v>
      </c>
    </row>
    <row r="302" spans="1:16" s="1" customFormat="1" ht="25.5" x14ac:dyDescent="0.25">
      <c r="A302" s="301"/>
      <c r="B302" s="301" t="s">
        <v>121</v>
      </c>
      <c r="C302" s="19" t="s">
        <v>79</v>
      </c>
      <c r="D302" s="19" t="s">
        <v>619</v>
      </c>
      <c r="E302" s="297">
        <v>852</v>
      </c>
      <c r="F302" s="14" t="s">
        <v>111</v>
      </c>
      <c r="G302" s="19" t="s">
        <v>79</v>
      </c>
      <c r="H302" s="19" t="s">
        <v>161</v>
      </c>
      <c r="I302" s="14" t="s">
        <v>122</v>
      </c>
      <c r="J302" s="15">
        <f>2839079+21</f>
        <v>2839100</v>
      </c>
      <c r="K302" s="15"/>
      <c r="L302" s="15">
        <f t="shared" si="207"/>
        <v>2839100</v>
      </c>
      <c r="M302" s="15">
        <v>88000</v>
      </c>
      <c r="N302" s="15">
        <f t="shared" ref="N302" si="212">L302+M302</f>
        <v>2927100</v>
      </c>
      <c r="O302" s="15"/>
      <c r="P302" s="15">
        <f>N302+O302</f>
        <v>2927100</v>
      </c>
    </row>
    <row r="303" spans="1:16" s="1" customFormat="1" ht="12.75" customHeight="1" x14ac:dyDescent="0.25">
      <c r="A303" s="467" t="s">
        <v>162</v>
      </c>
      <c r="B303" s="467"/>
      <c r="C303" s="19" t="s">
        <v>79</v>
      </c>
      <c r="D303" s="19" t="s">
        <v>619</v>
      </c>
      <c r="E303" s="297">
        <v>852</v>
      </c>
      <c r="F303" s="19" t="s">
        <v>111</v>
      </c>
      <c r="G303" s="19" t="s">
        <v>79</v>
      </c>
      <c r="H303" s="19" t="s">
        <v>163</v>
      </c>
      <c r="I303" s="14"/>
      <c r="J303" s="15">
        <f t="shared" ref="J303:P304" si="213">J304</f>
        <v>1562600</v>
      </c>
      <c r="K303" s="15">
        <f t="shared" si="213"/>
        <v>264100</v>
      </c>
      <c r="L303" s="15">
        <f t="shared" si="213"/>
        <v>1826700</v>
      </c>
      <c r="M303" s="15">
        <f t="shared" si="213"/>
        <v>0</v>
      </c>
      <c r="N303" s="15">
        <f t="shared" si="213"/>
        <v>1826700</v>
      </c>
      <c r="O303" s="15">
        <f t="shared" si="213"/>
        <v>0</v>
      </c>
      <c r="P303" s="15">
        <f t="shared" si="213"/>
        <v>1826700</v>
      </c>
    </row>
    <row r="304" spans="1:16" s="1" customFormat="1" ht="12.75" customHeight="1" x14ac:dyDescent="0.25">
      <c r="A304" s="301"/>
      <c r="B304" s="301" t="s">
        <v>119</v>
      </c>
      <c r="C304" s="114" t="s">
        <v>79</v>
      </c>
      <c r="D304" s="19" t="s">
        <v>619</v>
      </c>
      <c r="E304" s="297">
        <v>852</v>
      </c>
      <c r="F304" s="14" t="s">
        <v>111</v>
      </c>
      <c r="G304" s="19" t="s">
        <v>79</v>
      </c>
      <c r="H304" s="19" t="s">
        <v>163</v>
      </c>
      <c r="I304" s="14" t="s">
        <v>120</v>
      </c>
      <c r="J304" s="15">
        <f t="shared" si="213"/>
        <v>1562600</v>
      </c>
      <c r="K304" s="15">
        <f t="shared" si="213"/>
        <v>264100</v>
      </c>
      <c r="L304" s="15">
        <f t="shared" si="213"/>
        <v>1826700</v>
      </c>
      <c r="M304" s="15">
        <f t="shared" si="213"/>
        <v>0</v>
      </c>
      <c r="N304" s="15">
        <f t="shared" si="213"/>
        <v>1826700</v>
      </c>
      <c r="O304" s="15">
        <f t="shared" si="213"/>
        <v>0</v>
      </c>
      <c r="P304" s="15">
        <f t="shared" si="213"/>
        <v>1826700</v>
      </c>
    </row>
    <row r="305" spans="1:16" s="1" customFormat="1" ht="25.5" x14ac:dyDescent="0.25">
      <c r="A305" s="301"/>
      <c r="B305" s="301" t="s">
        <v>121</v>
      </c>
      <c r="C305" s="19" t="s">
        <v>79</v>
      </c>
      <c r="D305" s="19" t="s">
        <v>619</v>
      </c>
      <c r="E305" s="297">
        <v>852</v>
      </c>
      <c r="F305" s="14" t="s">
        <v>111</v>
      </c>
      <c r="G305" s="19" t="s">
        <v>79</v>
      </c>
      <c r="H305" s="19" t="s">
        <v>163</v>
      </c>
      <c r="I305" s="14" t="s">
        <v>122</v>
      </c>
      <c r="J305" s="15">
        <f>1562634-34</f>
        <v>1562600</v>
      </c>
      <c r="K305" s="15">
        <v>264100</v>
      </c>
      <c r="L305" s="15">
        <f t="shared" si="207"/>
        <v>1826700</v>
      </c>
      <c r="M305" s="15"/>
      <c r="N305" s="15">
        <f t="shared" ref="N305" si="214">L305+M305</f>
        <v>1826700</v>
      </c>
      <c r="O305" s="15"/>
      <c r="P305" s="15">
        <f>N305+O305</f>
        <v>1826700</v>
      </c>
    </row>
    <row r="306" spans="1:16" s="1" customFormat="1" ht="12.75" customHeight="1" x14ac:dyDescent="0.25">
      <c r="A306" s="475" t="s">
        <v>164</v>
      </c>
      <c r="B306" s="475"/>
      <c r="C306" s="19" t="s">
        <v>79</v>
      </c>
      <c r="D306" s="19" t="s">
        <v>619</v>
      </c>
      <c r="E306" s="297">
        <v>852</v>
      </c>
      <c r="F306" s="19" t="s">
        <v>111</v>
      </c>
      <c r="G306" s="19" t="s">
        <v>79</v>
      </c>
      <c r="H306" s="19" t="s">
        <v>165</v>
      </c>
      <c r="I306" s="14"/>
      <c r="J306" s="15">
        <f>J308</f>
        <v>1890800</v>
      </c>
      <c r="K306" s="15">
        <f t="shared" ref="K306:P306" si="215">K308</f>
        <v>790800</v>
      </c>
      <c r="L306" s="15">
        <f t="shared" si="215"/>
        <v>2681600</v>
      </c>
      <c r="M306" s="15">
        <f t="shared" si="215"/>
        <v>0</v>
      </c>
      <c r="N306" s="15">
        <f t="shared" si="215"/>
        <v>2681600</v>
      </c>
      <c r="O306" s="15">
        <f t="shared" si="215"/>
        <v>0</v>
      </c>
      <c r="P306" s="15">
        <f t="shared" si="215"/>
        <v>2681600</v>
      </c>
    </row>
    <row r="307" spans="1:16" s="1" customFormat="1" ht="12.75" customHeight="1" x14ac:dyDescent="0.25">
      <c r="A307" s="301"/>
      <c r="B307" s="301" t="s">
        <v>119</v>
      </c>
      <c r="C307" s="19" t="s">
        <v>79</v>
      </c>
      <c r="D307" s="19" t="s">
        <v>619</v>
      </c>
      <c r="E307" s="297">
        <v>852</v>
      </c>
      <c r="F307" s="14" t="s">
        <v>111</v>
      </c>
      <c r="G307" s="19" t="s">
        <v>79</v>
      </c>
      <c r="H307" s="19" t="s">
        <v>165</v>
      </c>
      <c r="I307" s="14" t="s">
        <v>120</v>
      </c>
      <c r="J307" s="15">
        <f>J308</f>
        <v>1890800</v>
      </c>
      <c r="K307" s="15">
        <f t="shared" ref="K307:P307" si="216">K308</f>
        <v>790800</v>
      </c>
      <c r="L307" s="15">
        <f t="shared" si="216"/>
        <v>2681600</v>
      </c>
      <c r="M307" s="15">
        <f t="shared" si="216"/>
        <v>0</v>
      </c>
      <c r="N307" s="15">
        <f t="shared" si="216"/>
        <v>2681600</v>
      </c>
      <c r="O307" s="15">
        <f t="shared" si="216"/>
        <v>0</v>
      </c>
      <c r="P307" s="15">
        <f t="shared" si="216"/>
        <v>2681600</v>
      </c>
    </row>
    <row r="308" spans="1:16" s="1" customFormat="1" ht="12.75" customHeight="1" x14ac:dyDescent="0.25">
      <c r="A308" s="301"/>
      <c r="B308" s="301" t="s">
        <v>121</v>
      </c>
      <c r="C308" s="19" t="s">
        <v>79</v>
      </c>
      <c r="D308" s="19" t="s">
        <v>619</v>
      </c>
      <c r="E308" s="297">
        <v>852</v>
      </c>
      <c r="F308" s="14" t="s">
        <v>111</v>
      </c>
      <c r="G308" s="19" t="s">
        <v>79</v>
      </c>
      <c r="H308" s="19" t="s">
        <v>165</v>
      </c>
      <c r="I308" s="14" t="s">
        <v>122</v>
      </c>
      <c r="J308" s="15">
        <f>1890782+18</f>
        <v>1890800</v>
      </c>
      <c r="K308" s="15">
        <v>790800</v>
      </c>
      <c r="L308" s="15">
        <f t="shared" si="207"/>
        <v>2681600</v>
      </c>
      <c r="M308" s="15"/>
      <c r="N308" s="15">
        <f t="shared" ref="N308" si="217">L308+M308</f>
        <v>2681600</v>
      </c>
      <c r="O308" s="15"/>
      <c r="P308" s="15">
        <f>N308+O308</f>
        <v>2681600</v>
      </c>
    </row>
    <row r="309" spans="1:16" s="1" customFormat="1" ht="27" customHeight="1" x14ac:dyDescent="0.25">
      <c r="A309" s="443" t="s">
        <v>817</v>
      </c>
      <c r="B309" s="444"/>
      <c r="C309" s="19" t="s">
        <v>79</v>
      </c>
      <c r="D309" s="19" t="s">
        <v>619</v>
      </c>
      <c r="E309" s="297">
        <v>852</v>
      </c>
      <c r="F309" s="19" t="s">
        <v>111</v>
      </c>
      <c r="G309" s="19" t="s">
        <v>79</v>
      </c>
      <c r="H309" s="19" t="s">
        <v>818</v>
      </c>
      <c r="I309" s="14"/>
      <c r="J309" s="15"/>
      <c r="K309" s="15"/>
      <c r="L309" s="15"/>
      <c r="M309" s="15"/>
      <c r="N309" s="15"/>
      <c r="O309" s="15"/>
      <c r="P309" s="15"/>
    </row>
    <row r="310" spans="1:16" s="1" customFormat="1" ht="27.75" customHeight="1" x14ac:dyDescent="0.25">
      <c r="A310" s="299"/>
      <c r="B310" s="301" t="s">
        <v>119</v>
      </c>
      <c r="C310" s="114" t="s">
        <v>79</v>
      </c>
      <c r="D310" s="19" t="s">
        <v>619</v>
      </c>
      <c r="E310" s="297">
        <v>852</v>
      </c>
      <c r="F310" s="14" t="s">
        <v>111</v>
      </c>
      <c r="G310" s="19" t="s">
        <v>79</v>
      </c>
      <c r="H310" s="19" t="s">
        <v>818</v>
      </c>
      <c r="I310" s="14" t="s">
        <v>120</v>
      </c>
      <c r="J310" s="15"/>
      <c r="K310" s="15"/>
      <c r="L310" s="15"/>
      <c r="M310" s="15"/>
      <c r="N310" s="15"/>
      <c r="O310" s="15"/>
      <c r="P310" s="15"/>
    </row>
    <row r="311" spans="1:16" s="1" customFormat="1" ht="27" customHeight="1" x14ac:dyDescent="0.25">
      <c r="A311" s="299"/>
      <c r="B311" s="301" t="s">
        <v>121</v>
      </c>
      <c r="C311" s="19" t="s">
        <v>79</v>
      </c>
      <c r="D311" s="19" t="s">
        <v>619</v>
      </c>
      <c r="E311" s="297">
        <v>852</v>
      </c>
      <c r="F311" s="14" t="s">
        <v>111</v>
      </c>
      <c r="G311" s="19" t="s">
        <v>79</v>
      </c>
      <c r="H311" s="19" t="s">
        <v>818</v>
      </c>
      <c r="I311" s="14" t="s">
        <v>122</v>
      </c>
      <c r="J311" s="15"/>
      <c r="K311" s="15"/>
      <c r="L311" s="15"/>
      <c r="M311" s="15"/>
      <c r="N311" s="15"/>
      <c r="O311" s="15"/>
      <c r="P311" s="15"/>
    </row>
    <row r="312" spans="1:16" s="1" customFormat="1" ht="12.75" customHeight="1" x14ac:dyDescent="0.25">
      <c r="A312" s="443" t="s">
        <v>712</v>
      </c>
      <c r="B312" s="444"/>
      <c r="C312" s="19" t="s">
        <v>79</v>
      </c>
      <c r="D312" s="19" t="s">
        <v>619</v>
      </c>
      <c r="E312" s="297">
        <v>852</v>
      </c>
      <c r="F312" s="14" t="s">
        <v>111</v>
      </c>
      <c r="G312" s="19" t="s">
        <v>79</v>
      </c>
      <c r="H312" s="19" t="s">
        <v>713</v>
      </c>
      <c r="I312" s="14"/>
      <c r="J312" s="15">
        <f>J316+J319</f>
        <v>0</v>
      </c>
      <c r="K312" s="15">
        <f t="shared" ref="K312:P312" si="218">K316+K319</f>
        <v>0</v>
      </c>
      <c r="L312" s="15">
        <f t="shared" si="218"/>
        <v>0</v>
      </c>
      <c r="M312" s="15">
        <f t="shared" si="218"/>
        <v>0</v>
      </c>
      <c r="N312" s="15">
        <f t="shared" si="218"/>
        <v>0</v>
      </c>
      <c r="O312" s="15">
        <f t="shared" si="218"/>
        <v>0</v>
      </c>
      <c r="P312" s="15">
        <f t="shared" si="218"/>
        <v>0</v>
      </c>
    </row>
    <row r="313" spans="1:16" s="1" customFormat="1" ht="16.5" customHeight="1" x14ac:dyDescent="0.25">
      <c r="A313" s="299"/>
      <c r="B313" s="300" t="s">
        <v>819</v>
      </c>
      <c r="C313" s="19" t="s">
        <v>79</v>
      </c>
      <c r="D313" s="19" t="s">
        <v>619</v>
      </c>
      <c r="E313" s="297">
        <v>852</v>
      </c>
      <c r="F313" s="14" t="s">
        <v>111</v>
      </c>
      <c r="G313" s="19" t="s">
        <v>79</v>
      </c>
      <c r="H313" s="19" t="s">
        <v>820</v>
      </c>
      <c r="I313" s="14"/>
      <c r="J313" s="15"/>
      <c r="K313" s="15"/>
      <c r="L313" s="15"/>
      <c r="M313" s="15"/>
      <c r="N313" s="15"/>
      <c r="O313" s="15"/>
      <c r="P313" s="15"/>
    </row>
    <row r="314" spans="1:16" s="1" customFormat="1" ht="28.5" customHeight="1" x14ac:dyDescent="0.25">
      <c r="A314" s="301"/>
      <c r="B314" s="301" t="s">
        <v>119</v>
      </c>
      <c r="C314" s="19" t="s">
        <v>79</v>
      </c>
      <c r="D314" s="19" t="s">
        <v>619</v>
      </c>
      <c r="E314" s="297">
        <v>852</v>
      </c>
      <c r="F314" s="14" t="s">
        <v>111</v>
      </c>
      <c r="G314" s="19" t="s">
        <v>79</v>
      </c>
      <c r="H314" s="19" t="s">
        <v>820</v>
      </c>
      <c r="I314" s="14" t="s">
        <v>120</v>
      </c>
      <c r="J314" s="15"/>
      <c r="K314" s="15"/>
      <c r="L314" s="15">
        <f t="shared" ref="L314:L315" si="219">J314+K314</f>
        <v>0</v>
      </c>
      <c r="M314" s="15"/>
      <c r="N314" s="15"/>
      <c r="O314" s="15"/>
      <c r="P314" s="15">
        <f>P315</f>
        <v>0</v>
      </c>
    </row>
    <row r="315" spans="1:16" s="1" customFormat="1" ht="12.75" customHeight="1" x14ac:dyDescent="0.25">
      <c r="A315" s="301"/>
      <c r="B315" s="304" t="s">
        <v>170</v>
      </c>
      <c r="C315" s="19" t="s">
        <v>79</v>
      </c>
      <c r="D315" s="19" t="s">
        <v>619</v>
      </c>
      <c r="E315" s="297">
        <v>852</v>
      </c>
      <c r="F315" s="14" t="s">
        <v>111</v>
      </c>
      <c r="G315" s="19" t="s">
        <v>79</v>
      </c>
      <c r="H315" s="19" t="s">
        <v>820</v>
      </c>
      <c r="I315" s="14" t="s">
        <v>171</v>
      </c>
      <c r="J315" s="15"/>
      <c r="K315" s="15"/>
      <c r="L315" s="15">
        <f t="shared" si="219"/>
        <v>0</v>
      </c>
      <c r="M315" s="15"/>
      <c r="N315" s="15"/>
      <c r="O315" s="15"/>
      <c r="P315" s="15"/>
    </row>
    <row r="316" spans="1:16" s="1" customFormat="1" ht="27.75" customHeight="1" x14ac:dyDescent="0.25">
      <c r="A316" s="443" t="s">
        <v>821</v>
      </c>
      <c r="B316" s="444"/>
      <c r="C316" s="19" t="s">
        <v>79</v>
      </c>
      <c r="D316" s="19" t="s">
        <v>619</v>
      </c>
      <c r="E316" s="297">
        <v>852</v>
      </c>
      <c r="F316" s="14" t="s">
        <v>111</v>
      </c>
      <c r="G316" s="19" t="s">
        <v>79</v>
      </c>
      <c r="H316" s="19" t="s">
        <v>822</v>
      </c>
      <c r="I316" s="14"/>
      <c r="J316" s="15"/>
      <c r="K316" s="15"/>
      <c r="L316" s="15">
        <f t="shared" si="207"/>
        <v>0</v>
      </c>
      <c r="M316" s="15"/>
      <c r="N316" s="15"/>
      <c r="O316" s="15"/>
      <c r="P316" s="15">
        <f>P317</f>
        <v>0</v>
      </c>
    </row>
    <row r="317" spans="1:16" s="1" customFormat="1" ht="12.75" customHeight="1" x14ac:dyDescent="0.25">
      <c r="A317" s="301"/>
      <c r="B317" s="301" t="s">
        <v>119</v>
      </c>
      <c r="C317" s="114" t="s">
        <v>79</v>
      </c>
      <c r="D317" s="19" t="s">
        <v>619</v>
      </c>
      <c r="E317" s="297">
        <v>852</v>
      </c>
      <c r="F317" s="14" t="s">
        <v>111</v>
      </c>
      <c r="G317" s="19" t="s">
        <v>79</v>
      </c>
      <c r="H317" s="19" t="s">
        <v>822</v>
      </c>
      <c r="I317" s="14" t="s">
        <v>120</v>
      </c>
      <c r="J317" s="15"/>
      <c r="K317" s="15"/>
      <c r="L317" s="15">
        <f t="shared" si="207"/>
        <v>0</v>
      </c>
      <c r="M317" s="15"/>
      <c r="N317" s="15"/>
      <c r="O317" s="15"/>
      <c r="P317" s="15">
        <f>P318</f>
        <v>0</v>
      </c>
    </row>
    <row r="318" spans="1:16" s="1" customFormat="1" ht="12.75" customHeight="1" x14ac:dyDescent="0.25">
      <c r="A318" s="301"/>
      <c r="B318" s="304" t="s">
        <v>170</v>
      </c>
      <c r="C318" s="19" t="s">
        <v>79</v>
      </c>
      <c r="D318" s="19" t="s">
        <v>619</v>
      </c>
      <c r="E318" s="297">
        <v>852</v>
      </c>
      <c r="F318" s="14" t="s">
        <v>111</v>
      </c>
      <c r="G318" s="19" t="s">
        <v>79</v>
      </c>
      <c r="H318" s="19" t="s">
        <v>822</v>
      </c>
      <c r="I318" s="14" t="s">
        <v>171</v>
      </c>
      <c r="J318" s="15"/>
      <c r="K318" s="15"/>
      <c r="L318" s="15">
        <f t="shared" si="207"/>
        <v>0</v>
      </c>
      <c r="M318" s="15"/>
      <c r="N318" s="15"/>
      <c r="O318" s="15"/>
      <c r="P318" s="15"/>
    </row>
    <row r="319" spans="1:16" s="1" customFormat="1" ht="15" customHeight="1" x14ac:dyDescent="0.25">
      <c r="A319" s="443" t="s">
        <v>766</v>
      </c>
      <c r="B319" s="444"/>
      <c r="C319" s="19" t="s">
        <v>79</v>
      </c>
      <c r="D319" s="19" t="s">
        <v>619</v>
      </c>
      <c r="E319" s="297">
        <v>852</v>
      </c>
      <c r="F319" s="14" t="s">
        <v>111</v>
      </c>
      <c r="G319" s="19" t="s">
        <v>79</v>
      </c>
      <c r="H319" s="19" t="s">
        <v>824</v>
      </c>
      <c r="I319" s="333"/>
      <c r="J319" s="15"/>
      <c r="K319" s="15"/>
      <c r="L319" s="15">
        <f t="shared" si="207"/>
        <v>0</v>
      </c>
      <c r="M319" s="15"/>
      <c r="N319" s="15"/>
      <c r="O319" s="15"/>
      <c r="P319" s="15">
        <f>P320+P323+P326</f>
        <v>0</v>
      </c>
    </row>
    <row r="320" spans="1:16" s="1" customFormat="1" x14ac:dyDescent="0.25">
      <c r="A320" s="301"/>
      <c r="B320" s="301" t="s">
        <v>134</v>
      </c>
      <c r="C320" s="114" t="s">
        <v>79</v>
      </c>
      <c r="D320" s="19" t="s">
        <v>619</v>
      </c>
      <c r="E320" s="297">
        <v>852</v>
      </c>
      <c r="F320" s="14" t="s">
        <v>111</v>
      </c>
      <c r="G320" s="19" t="s">
        <v>79</v>
      </c>
      <c r="H320" s="19" t="s">
        <v>826</v>
      </c>
      <c r="I320" s="14"/>
      <c r="J320" s="15"/>
      <c r="K320" s="15"/>
      <c r="L320" s="15">
        <f t="shared" si="207"/>
        <v>0</v>
      </c>
      <c r="M320" s="15"/>
      <c r="N320" s="15"/>
      <c r="O320" s="15"/>
      <c r="P320" s="15">
        <f>P321</f>
        <v>0</v>
      </c>
    </row>
    <row r="321" spans="1:16" s="1" customFormat="1" ht="12.75" customHeight="1" x14ac:dyDescent="0.25">
      <c r="A321" s="301"/>
      <c r="B321" s="301" t="s">
        <v>707</v>
      </c>
      <c r="C321" s="19" t="s">
        <v>79</v>
      </c>
      <c r="D321" s="19" t="s">
        <v>619</v>
      </c>
      <c r="E321" s="297">
        <v>852</v>
      </c>
      <c r="F321" s="14" t="s">
        <v>111</v>
      </c>
      <c r="G321" s="19" t="s">
        <v>79</v>
      </c>
      <c r="H321" s="19" t="s">
        <v>826</v>
      </c>
      <c r="I321" s="14" t="s">
        <v>120</v>
      </c>
      <c r="J321" s="15"/>
      <c r="K321" s="15"/>
      <c r="L321" s="15">
        <f t="shared" si="207"/>
        <v>0</v>
      </c>
      <c r="M321" s="15"/>
      <c r="N321" s="15"/>
      <c r="O321" s="15"/>
      <c r="P321" s="15">
        <f>P322</f>
        <v>0</v>
      </c>
    </row>
    <row r="322" spans="1:16" s="1" customFormat="1" ht="12.75" customHeight="1" x14ac:dyDescent="0.25">
      <c r="A322" s="443" t="s">
        <v>823</v>
      </c>
      <c r="B322" s="444"/>
      <c r="C322" s="19" t="s">
        <v>79</v>
      </c>
      <c r="D322" s="19" t="s">
        <v>619</v>
      </c>
      <c r="E322" s="297">
        <v>852</v>
      </c>
      <c r="F322" s="14" t="s">
        <v>111</v>
      </c>
      <c r="G322" s="19" t="s">
        <v>79</v>
      </c>
      <c r="H322" s="19" t="s">
        <v>826</v>
      </c>
      <c r="I322" s="14" t="s">
        <v>171</v>
      </c>
      <c r="J322" s="15"/>
      <c r="K322" s="15"/>
      <c r="L322" s="15">
        <f t="shared" si="207"/>
        <v>0</v>
      </c>
      <c r="M322" s="15"/>
      <c r="N322" s="15"/>
      <c r="O322" s="15"/>
      <c r="P322" s="15"/>
    </row>
    <row r="323" spans="1:16" s="1" customFormat="1" ht="27" customHeight="1" x14ac:dyDescent="0.25">
      <c r="A323" s="443" t="s">
        <v>825</v>
      </c>
      <c r="B323" s="444"/>
      <c r="C323" s="19" t="s">
        <v>79</v>
      </c>
      <c r="D323" s="19" t="s">
        <v>619</v>
      </c>
      <c r="E323" s="297">
        <v>852</v>
      </c>
      <c r="F323" s="14" t="s">
        <v>111</v>
      </c>
      <c r="G323" s="19" t="s">
        <v>79</v>
      </c>
      <c r="H323" s="19" t="s">
        <v>828</v>
      </c>
      <c r="I323" s="14"/>
      <c r="J323" s="15"/>
      <c r="K323" s="15"/>
      <c r="L323" s="15">
        <f t="shared" si="207"/>
        <v>0</v>
      </c>
      <c r="M323" s="15"/>
      <c r="N323" s="15"/>
      <c r="O323" s="15"/>
      <c r="P323" s="15">
        <f>P324</f>
        <v>0</v>
      </c>
    </row>
    <row r="324" spans="1:16" s="1" customFormat="1" ht="25.5" customHeight="1" x14ac:dyDescent="0.25">
      <c r="A324" s="299"/>
      <c r="B324" s="301" t="s">
        <v>119</v>
      </c>
      <c r="C324" s="19" t="s">
        <v>79</v>
      </c>
      <c r="D324" s="19" t="s">
        <v>619</v>
      </c>
      <c r="E324" s="297">
        <v>852</v>
      </c>
      <c r="F324" s="14" t="s">
        <v>111</v>
      </c>
      <c r="G324" s="19" t="s">
        <v>79</v>
      </c>
      <c r="H324" s="19" t="s">
        <v>828</v>
      </c>
      <c r="I324" s="14" t="s">
        <v>120</v>
      </c>
      <c r="J324" s="15"/>
      <c r="K324" s="15"/>
      <c r="L324" s="15">
        <f t="shared" si="207"/>
        <v>0</v>
      </c>
      <c r="M324" s="15"/>
      <c r="N324" s="15"/>
      <c r="O324" s="15"/>
      <c r="P324" s="15">
        <f>P325</f>
        <v>0</v>
      </c>
    </row>
    <row r="325" spans="1:16" s="1" customFormat="1" ht="12.75" customHeight="1" x14ac:dyDescent="0.25">
      <c r="A325" s="299"/>
      <c r="B325" s="304" t="s">
        <v>170</v>
      </c>
      <c r="C325" s="19" t="s">
        <v>79</v>
      </c>
      <c r="D325" s="19" t="s">
        <v>619</v>
      </c>
      <c r="E325" s="297">
        <v>852</v>
      </c>
      <c r="F325" s="14" t="s">
        <v>111</v>
      </c>
      <c r="G325" s="19" t="s">
        <v>79</v>
      </c>
      <c r="H325" s="19" t="s">
        <v>828</v>
      </c>
      <c r="I325" s="14" t="s">
        <v>171</v>
      </c>
      <c r="J325" s="15"/>
      <c r="K325" s="15"/>
      <c r="L325" s="15">
        <f t="shared" si="207"/>
        <v>0</v>
      </c>
      <c r="M325" s="15"/>
      <c r="N325" s="15"/>
      <c r="O325" s="15"/>
      <c r="P325" s="15"/>
    </row>
    <row r="326" spans="1:16" s="1" customFormat="1" ht="44.25" customHeight="1" x14ac:dyDescent="0.25">
      <c r="A326" s="443" t="s">
        <v>827</v>
      </c>
      <c r="B326" s="444"/>
      <c r="C326" s="19" t="s">
        <v>79</v>
      </c>
      <c r="D326" s="19" t="s">
        <v>619</v>
      </c>
      <c r="E326" s="297">
        <v>852</v>
      </c>
      <c r="F326" s="14" t="s">
        <v>111</v>
      </c>
      <c r="G326" s="19" t="s">
        <v>79</v>
      </c>
      <c r="H326" s="19" t="s">
        <v>830</v>
      </c>
      <c r="I326" s="14"/>
      <c r="J326" s="15"/>
      <c r="K326" s="15"/>
      <c r="L326" s="15">
        <f t="shared" si="207"/>
        <v>0</v>
      </c>
      <c r="M326" s="15"/>
      <c r="N326" s="15"/>
      <c r="O326" s="15"/>
      <c r="P326" s="15">
        <f>P327</f>
        <v>0</v>
      </c>
    </row>
    <row r="327" spans="1:16" s="1" customFormat="1" ht="12.75" customHeight="1" x14ac:dyDescent="0.25">
      <c r="A327" s="299"/>
      <c r="B327" s="301" t="s">
        <v>119</v>
      </c>
      <c r="C327" s="19" t="s">
        <v>79</v>
      </c>
      <c r="D327" s="19" t="s">
        <v>619</v>
      </c>
      <c r="E327" s="297">
        <v>852</v>
      </c>
      <c r="F327" s="14" t="s">
        <v>111</v>
      </c>
      <c r="G327" s="19" t="s">
        <v>79</v>
      </c>
      <c r="H327" s="19" t="s">
        <v>830</v>
      </c>
      <c r="I327" s="14" t="s">
        <v>120</v>
      </c>
      <c r="J327" s="15"/>
      <c r="K327" s="15"/>
      <c r="L327" s="15">
        <f t="shared" si="207"/>
        <v>0</v>
      </c>
      <c r="M327" s="15"/>
      <c r="N327" s="15"/>
      <c r="O327" s="15"/>
      <c r="P327" s="15">
        <f>P328</f>
        <v>0</v>
      </c>
    </row>
    <row r="328" spans="1:16" s="1" customFormat="1" ht="12.75" customHeight="1" x14ac:dyDescent="0.25">
      <c r="A328" s="299"/>
      <c r="B328" s="304" t="s">
        <v>170</v>
      </c>
      <c r="C328" s="19" t="s">
        <v>79</v>
      </c>
      <c r="D328" s="19" t="s">
        <v>619</v>
      </c>
      <c r="E328" s="297">
        <v>852</v>
      </c>
      <c r="F328" s="14" t="s">
        <v>111</v>
      </c>
      <c r="G328" s="19" t="s">
        <v>79</v>
      </c>
      <c r="H328" s="19" t="s">
        <v>830</v>
      </c>
      <c r="I328" s="14" t="s">
        <v>171</v>
      </c>
      <c r="J328" s="15"/>
      <c r="K328" s="15"/>
      <c r="L328" s="15">
        <f t="shared" si="207"/>
        <v>0</v>
      </c>
      <c r="M328" s="15"/>
      <c r="N328" s="15"/>
      <c r="O328" s="15"/>
      <c r="P328" s="15"/>
    </row>
    <row r="329" spans="1:16" s="1" customFormat="1" ht="27" customHeight="1" x14ac:dyDescent="0.25">
      <c r="A329" s="443" t="s">
        <v>829</v>
      </c>
      <c r="B329" s="444"/>
      <c r="C329" s="114" t="s">
        <v>79</v>
      </c>
      <c r="D329" s="19" t="s">
        <v>619</v>
      </c>
      <c r="E329" s="297">
        <v>852</v>
      </c>
      <c r="F329" s="14" t="s">
        <v>111</v>
      </c>
      <c r="G329" s="14" t="s">
        <v>79</v>
      </c>
      <c r="H329" s="14" t="s">
        <v>167</v>
      </c>
      <c r="I329" s="14"/>
      <c r="J329" s="15">
        <f>J330</f>
        <v>1172900</v>
      </c>
      <c r="K329" s="15">
        <f t="shared" ref="K329:P329" si="220">K330</f>
        <v>0</v>
      </c>
      <c r="L329" s="15">
        <f t="shared" si="220"/>
        <v>1172900</v>
      </c>
      <c r="M329" s="15">
        <f t="shared" si="220"/>
        <v>0</v>
      </c>
      <c r="N329" s="15">
        <f t="shared" si="220"/>
        <v>1172900</v>
      </c>
      <c r="O329" s="15">
        <f t="shared" si="220"/>
        <v>0</v>
      </c>
      <c r="P329" s="15">
        <f t="shared" si="220"/>
        <v>1172900</v>
      </c>
    </row>
    <row r="330" spans="1:16" s="1" customFormat="1" ht="12.75" customHeight="1" x14ac:dyDescent="0.25">
      <c r="A330" s="299"/>
      <c r="B330" s="301" t="s">
        <v>119</v>
      </c>
      <c r="C330" s="19" t="s">
        <v>79</v>
      </c>
      <c r="D330" s="19" t="s">
        <v>619</v>
      </c>
      <c r="E330" s="297">
        <v>852</v>
      </c>
      <c r="F330" s="14" t="s">
        <v>111</v>
      </c>
      <c r="G330" s="14" t="s">
        <v>79</v>
      </c>
      <c r="H330" s="14" t="s">
        <v>169</v>
      </c>
      <c r="I330" s="14"/>
      <c r="J330" s="15">
        <f t="shared" ref="J330:P331" si="221">J331</f>
        <v>1172900</v>
      </c>
      <c r="K330" s="15">
        <f t="shared" si="221"/>
        <v>0</v>
      </c>
      <c r="L330" s="15">
        <f t="shared" si="221"/>
        <v>1172900</v>
      </c>
      <c r="M330" s="15">
        <f t="shared" si="221"/>
        <v>0</v>
      </c>
      <c r="N330" s="15">
        <f t="shared" si="221"/>
        <v>1172900</v>
      </c>
      <c r="O330" s="15">
        <f t="shared" si="221"/>
        <v>0</v>
      </c>
      <c r="P330" s="15">
        <f t="shared" si="221"/>
        <v>1172900</v>
      </c>
    </row>
    <row r="331" spans="1:16" s="1" customFormat="1" ht="12.75" customHeight="1" x14ac:dyDescent="0.25">
      <c r="A331" s="299"/>
      <c r="B331" s="304" t="s">
        <v>170</v>
      </c>
      <c r="C331" s="19" t="s">
        <v>79</v>
      </c>
      <c r="D331" s="19" t="s">
        <v>619</v>
      </c>
      <c r="E331" s="297">
        <v>852</v>
      </c>
      <c r="F331" s="14" t="s">
        <v>111</v>
      </c>
      <c r="G331" s="14" t="s">
        <v>79</v>
      </c>
      <c r="H331" s="14" t="s">
        <v>169</v>
      </c>
      <c r="I331" s="14" t="s">
        <v>120</v>
      </c>
      <c r="J331" s="15">
        <f t="shared" si="221"/>
        <v>1172900</v>
      </c>
      <c r="K331" s="15">
        <f t="shared" si="221"/>
        <v>0</v>
      </c>
      <c r="L331" s="15">
        <f t="shared" si="221"/>
        <v>1172900</v>
      </c>
      <c r="M331" s="15">
        <f t="shared" si="221"/>
        <v>0</v>
      </c>
      <c r="N331" s="15">
        <f t="shared" si="221"/>
        <v>1172900</v>
      </c>
      <c r="O331" s="15">
        <f t="shared" si="221"/>
        <v>0</v>
      </c>
      <c r="P331" s="15">
        <f t="shared" si="221"/>
        <v>1172900</v>
      </c>
    </row>
    <row r="332" spans="1:16" s="1" customFormat="1" ht="12.75" customHeight="1" x14ac:dyDescent="0.25">
      <c r="A332" s="467" t="s">
        <v>166</v>
      </c>
      <c r="B332" s="467"/>
      <c r="C332" s="19" t="s">
        <v>79</v>
      </c>
      <c r="D332" s="19" t="s">
        <v>619</v>
      </c>
      <c r="E332" s="297">
        <v>852</v>
      </c>
      <c r="F332" s="14" t="s">
        <v>111</v>
      </c>
      <c r="G332" s="14" t="s">
        <v>79</v>
      </c>
      <c r="H332" s="14" t="s">
        <v>169</v>
      </c>
      <c r="I332" s="14" t="s">
        <v>171</v>
      </c>
      <c r="J332" s="15">
        <v>1172900</v>
      </c>
      <c r="K332" s="15"/>
      <c r="L332" s="15">
        <f t="shared" si="207"/>
        <v>1172900</v>
      </c>
      <c r="M332" s="15"/>
      <c r="N332" s="15">
        <f t="shared" ref="N332" si="222">L332+M332</f>
        <v>1172900</v>
      </c>
      <c r="O332" s="15"/>
      <c r="P332" s="15">
        <f>N332+O332</f>
        <v>1172900</v>
      </c>
    </row>
    <row r="333" spans="1:16" s="1" customFormat="1" x14ac:dyDescent="0.25">
      <c r="A333" s="467" t="s">
        <v>168</v>
      </c>
      <c r="B333" s="467"/>
      <c r="C333" s="19" t="s">
        <v>79</v>
      </c>
      <c r="D333" s="19" t="s">
        <v>619</v>
      </c>
      <c r="E333" s="297">
        <v>852</v>
      </c>
      <c r="F333" s="19" t="s">
        <v>111</v>
      </c>
      <c r="G333" s="14" t="s">
        <v>79</v>
      </c>
      <c r="H333" s="19" t="s">
        <v>65</v>
      </c>
      <c r="I333" s="19"/>
      <c r="J333" s="21">
        <f>J334</f>
        <v>63415629.229999997</v>
      </c>
      <c r="K333" s="21">
        <f t="shared" ref="K333:P333" si="223">K334</f>
        <v>-1382300</v>
      </c>
      <c r="L333" s="21">
        <f t="shared" si="223"/>
        <v>62033329.229999997</v>
      </c>
      <c r="M333" s="21">
        <f t="shared" si="223"/>
        <v>0</v>
      </c>
      <c r="N333" s="21">
        <f t="shared" si="223"/>
        <v>62033329.229999997</v>
      </c>
      <c r="O333" s="21">
        <f t="shared" si="223"/>
        <v>0</v>
      </c>
      <c r="P333" s="21">
        <f t="shared" si="223"/>
        <v>62033329.229999997</v>
      </c>
    </row>
    <row r="334" spans="1:16" s="1" customFormat="1" ht="12.75" customHeight="1" x14ac:dyDescent="0.25">
      <c r="A334" s="304"/>
      <c r="B334" s="301" t="s">
        <v>119</v>
      </c>
      <c r="C334" s="114" t="s">
        <v>79</v>
      </c>
      <c r="D334" s="19" t="s">
        <v>619</v>
      </c>
      <c r="E334" s="297">
        <v>852</v>
      </c>
      <c r="F334" s="14" t="s">
        <v>111</v>
      </c>
      <c r="G334" s="14" t="s">
        <v>79</v>
      </c>
      <c r="H334" s="14" t="s">
        <v>67</v>
      </c>
      <c r="I334" s="14"/>
      <c r="J334" s="15">
        <f>J335+J343+J338</f>
        <v>63415629.229999997</v>
      </c>
      <c r="K334" s="15">
        <f t="shared" ref="K334:P334" si="224">K335+K343+K338</f>
        <v>-1382300</v>
      </c>
      <c r="L334" s="15">
        <f t="shared" si="224"/>
        <v>62033329.229999997</v>
      </c>
      <c r="M334" s="15">
        <f t="shared" si="224"/>
        <v>0</v>
      </c>
      <c r="N334" s="15">
        <f t="shared" si="224"/>
        <v>62033329.229999997</v>
      </c>
      <c r="O334" s="15">
        <f t="shared" si="224"/>
        <v>0</v>
      </c>
      <c r="P334" s="15">
        <f t="shared" si="224"/>
        <v>62033329.229999997</v>
      </c>
    </row>
    <row r="335" spans="1:16" s="1" customFormat="1" ht="12.75" customHeight="1" x14ac:dyDescent="0.25">
      <c r="A335" s="304"/>
      <c r="B335" s="304" t="s">
        <v>170</v>
      </c>
      <c r="C335" s="19" t="s">
        <v>79</v>
      </c>
      <c r="D335" s="19" t="s">
        <v>619</v>
      </c>
      <c r="E335" s="297">
        <v>852</v>
      </c>
      <c r="F335" s="14" t="s">
        <v>111</v>
      </c>
      <c r="G335" s="14" t="s">
        <v>79</v>
      </c>
      <c r="H335" s="14" t="s">
        <v>173</v>
      </c>
      <c r="I335" s="14"/>
      <c r="J335" s="15">
        <f t="shared" ref="J335:P336" si="225">J336</f>
        <v>59263749.229999997</v>
      </c>
      <c r="K335" s="15">
        <f t="shared" si="225"/>
        <v>0</v>
      </c>
      <c r="L335" s="15">
        <f t="shared" si="225"/>
        <v>59263749.229999997</v>
      </c>
      <c r="M335" s="15">
        <f t="shared" si="225"/>
        <v>0</v>
      </c>
      <c r="N335" s="15">
        <f t="shared" si="225"/>
        <v>59263749.229999997</v>
      </c>
      <c r="O335" s="15">
        <f t="shared" si="225"/>
        <v>0</v>
      </c>
      <c r="P335" s="15">
        <f t="shared" si="225"/>
        <v>59263749.229999997</v>
      </c>
    </row>
    <row r="336" spans="1:16" s="1" customFormat="1" x14ac:dyDescent="0.25">
      <c r="A336" s="467" t="s">
        <v>64</v>
      </c>
      <c r="B336" s="467"/>
      <c r="C336" s="19" t="s">
        <v>79</v>
      </c>
      <c r="D336" s="19" t="s">
        <v>619</v>
      </c>
      <c r="E336" s="297">
        <v>852</v>
      </c>
      <c r="F336" s="14" t="s">
        <v>111</v>
      </c>
      <c r="G336" s="14" t="s">
        <v>79</v>
      </c>
      <c r="H336" s="14" t="s">
        <v>173</v>
      </c>
      <c r="I336" s="14" t="s">
        <v>120</v>
      </c>
      <c r="J336" s="15">
        <f t="shared" si="225"/>
        <v>59263749.229999997</v>
      </c>
      <c r="K336" s="15">
        <f t="shared" si="225"/>
        <v>0</v>
      </c>
      <c r="L336" s="15">
        <f t="shared" si="225"/>
        <v>59263749.229999997</v>
      </c>
      <c r="M336" s="15">
        <f t="shared" si="225"/>
        <v>0</v>
      </c>
      <c r="N336" s="15">
        <f t="shared" si="225"/>
        <v>59263749.229999997</v>
      </c>
      <c r="O336" s="15">
        <f t="shared" si="225"/>
        <v>0</v>
      </c>
      <c r="P336" s="15">
        <f t="shared" si="225"/>
        <v>59263749.229999997</v>
      </c>
    </row>
    <row r="337" spans="1:16" s="1" customFormat="1" ht="12.75" customHeight="1" x14ac:dyDescent="0.25">
      <c r="A337" s="467" t="s">
        <v>66</v>
      </c>
      <c r="B337" s="467"/>
      <c r="C337" s="114" t="s">
        <v>79</v>
      </c>
      <c r="D337" s="19" t="s">
        <v>619</v>
      </c>
      <c r="E337" s="297">
        <v>852</v>
      </c>
      <c r="F337" s="14" t="s">
        <v>111</v>
      </c>
      <c r="G337" s="19" t="s">
        <v>79</v>
      </c>
      <c r="H337" s="19" t="s">
        <v>173</v>
      </c>
      <c r="I337" s="14" t="s">
        <v>122</v>
      </c>
      <c r="J337" s="15">
        <v>59263749.229999997</v>
      </c>
      <c r="K337" s="15"/>
      <c r="L337" s="15">
        <f t="shared" si="207"/>
        <v>59263749.229999997</v>
      </c>
      <c r="M337" s="15"/>
      <c r="N337" s="15">
        <f t="shared" ref="N337" si="226">L337+M337</f>
        <v>59263749.229999997</v>
      </c>
      <c r="O337" s="15"/>
      <c r="P337" s="15">
        <f>N337+O337</f>
        <v>59263749.229999997</v>
      </c>
    </row>
    <row r="338" spans="1:16" s="1" customFormat="1" x14ac:dyDescent="0.25">
      <c r="A338" s="467" t="s">
        <v>172</v>
      </c>
      <c r="B338" s="467"/>
      <c r="C338" s="19" t="s">
        <v>79</v>
      </c>
      <c r="D338" s="19" t="s">
        <v>619</v>
      </c>
      <c r="E338" s="297">
        <v>852</v>
      </c>
      <c r="F338" s="14" t="s">
        <v>111</v>
      </c>
      <c r="G338" s="14" t="s">
        <v>79</v>
      </c>
      <c r="H338" s="14" t="s">
        <v>131</v>
      </c>
      <c r="I338" s="14"/>
      <c r="J338" s="15">
        <f>J339+J341</f>
        <v>4132800</v>
      </c>
      <c r="K338" s="15">
        <f t="shared" ref="K338:P338" si="227">K339+K341</f>
        <v>-1382300</v>
      </c>
      <c r="L338" s="15">
        <f t="shared" si="227"/>
        <v>2750500</v>
      </c>
      <c r="M338" s="15">
        <f t="shared" si="227"/>
        <v>0</v>
      </c>
      <c r="N338" s="15">
        <f t="shared" si="227"/>
        <v>2750500</v>
      </c>
      <c r="O338" s="15">
        <f t="shared" si="227"/>
        <v>0</v>
      </c>
      <c r="P338" s="15">
        <f t="shared" si="227"/>
        <v>2750500</v>
      </c>
    </row>
    <row r="339" spans="1:16" s="1" customFormat="1" ht="25.5" x14ac:dyDescent="0.25">
      <c r="A339" s="304"/>
      <c r="B339" s="301" t="s">
        <v>119</v>
      </c>
      <c r="C339" s="19" t="s">
        <v>79</v>
      </c>
      <c r="D339" s="19" t="s">
        <v>619</v>
      </c>
      <c r="E339" s="297">
        <v>852</v>
      </c>
      <c r="F339" s="14" t="s">
        <v>111</v>
      </c>
      <c r="G339" s="14" t="s">
        <v>79</v>
      </c>
      <c r="H339" s="14" t="s">
        <v>131</v>
      </c>
      <c r="I339" s="14" t="s">
        <v>128</v>
      </c>
      <c r="J339" s="15">
        <f t="shared" ref="J339:P339" si="228">J340</f>
        <v>4132800</v>
      </c>
      <c r="K339" s="15">
        <f t="shared" si="228"/>
        <v>-4132800</v>
      </c>
      <c r="L339" s="15">
        <f t="shared" si="228"/>
        <v>0</v>
      </c>
      <c r="M339" s="15">
        <f t="shared" si="228"/>
        <v>0</v>
      </c>
      <c r="N339" s="15">
        <f t="shared" si="228"/>
        <v>0</v>
      </c>
      <c r="O339" s="15">
        <f t="shared" si="228"/>
        <v>0</v>
      </c>
      <c r="P339" s="15">
        <f t="shared" si="228"/>
        <v>0</v>
      </c>
    </row>
    <row r="340" spans="1:16" s="1" customFormat="1" ht="12.75" customHeight="1" x14ac:dyDescent="0.25">
      <c r="A340" s="301"/>
      <c r="B340" s="301" t="s">
        <v>121</v>
      </c>
      <c r="C340" s="19" t="s">
        <v>79</v>
      </c>
      <c r="D340" s="19" t="s">
        <v>619</v>
      </c>
      <c r="E340" s="297">
        <v>852</v>
      </c>
      <c r="F340" s="14" t="s">
        <v>111</v>
      </c>
      <c r="G340" s="14" t="s">
        <v>79</v>
      </c>
      <c r="H340" s="14" t="s">
        <v>131</v>
      </c>
      <c r="I340" s="14" t="s">
        <v>245</v>
      </c>
      <c r="J340" s="15">
        <v>4132800</v>
      </c>
      <c r="K340" s="15">
        <v>-4132800</v>
      </c>
      <c r="L340" s="15">
        <f t="shared" si="207"/>
        <v>0</v>
      </c>
      <c r="M340" s="15"/>
      <c r="N340" s="15">
        <f t="shared" ref="N340" si="229">L340+M340</f>
        <v>0</v>
      </c>
      <c r="O340" s="15"/>
      <c r="P340" s="15">
        <f>N340+O340</f>
        <v>0</v>
      </c>
    </row>
    <row r="341" spans="1:16" s="1" customFormat="1" ht="12.75" customHeight="1" x14ac:dyDescent="0.25">
      <c r="A341" s="467" t="s">
        <v>295</v>
      </c>
      <c r="B341" s="467"/>
      <c r="C341" s="19" t="s">
        <v>79</v>
      </c>
      <c r="D341" s="19" t="s">
        <v>619</v>
      </c>
      <c r="E341" s="297">
        <v>852</v>
      </c>
      <c r="F341" s="14" t="s">
        <v>111</v>
      </c>
      <c r="G341" s="14" t="s">
        <v>79</v>
      </c>
      <c r="H341" s="14" t="s">
        <v>131</v>
      </c>
      <c r="I341" s="14" t="s">
        <v>120</v>
      </c>
      <c r="J341" s="15">
        <f>J342</f>
        <v>0</v>
      </c>
      <c r="K341" s="15">
        <f t="shared" ref="K341:P341" si="230">K342</f>
        <v>2750500</v>
      </c>
      <c r="L341" s="15">
        <f t="shared" si="230"/>
        <v>2750500</v>
      </c>
      <c r="M341" s="15">
        <f t="shared" si="230"/>
        <v>0</v>
      </c>
      <c r="N341" s="15">
        <f t="shared" si="230"/>
        <v>2750500</v>
      </c>
      <c r="O341" s="15">
        <f t="shared" si="230"/>
        <v>0</v>
      </c>
      <c r="P341" s="15">
        <f t="shared" si="230"/>
        <v>2750500</v>
      </c>
    </row>
    <row r="342" spans="1:16" s="1" customFormat="1" ht="12.75" customHeight="1" x14ac:dyDescent="0.25">
      <c r="A342" s="16"/>
      <c r="B342" s="304" t="s">
        <v>127</v>
      </c>
      <c r="C342" s="19" t="s">
        <v>79</v>
      </c>
      <c r="D342" s="19" t="s">
        <v>619</v>
      </c>
      <c r="E342" s="297">
        <v>852</v>
      </c>
      <c r="F342" s="14" t="s">
        <v>111</v>
      </c>
      <c r="G342" s="14" t="s">
        <v>79</v>
      </c>
      <c r="H342" s="14" t="s">
        <v>131</v>
      </c>
      <c r="I342" s="14" t="s">
        <v>122</v>
      </c>
      <c r="J342" s="15"/>
      <c r="K342" s="15">
        <f>4132800-1382300</f>
        <v>2750500</v>
      </c>
      <c r="L342" s="15">
        <f t="shared" si="207"/>
        <v>2750500</v>
      </c>
      <c r="M342" s="15"/>
      <c r="N342" s="15">
        <f t="shared" ref="N342" si="231">L342+M342</f>
        <v>2750500</v>
      </c>
      <c r="O342" s="15"/>
      <c r="P342" s="15">
        <f>N342+O342</f>
        <v>2750500</v>
      </c>
    </row>
    <row r="343" spans="1:16" s="1" customFormat="1" ht="12.75" customHeight="1" x14ac:dyDescent="0.25">
      <c r="A343" s="16"/>
      <c r="B343" s="301" t="s">
        <v>658</v>
      </c>
      <c r="C343" s="19" t="s">
        <v>79</v>
      </c>
      <c r="D343" s="19" t="s">
        <v>619</v>
      </c>
      <c r="E343" s="297">
        <v>852</v>
      </c>
      <c r="F343" s="14" t="s">
        <v>111</v>
      </c>
      <c r="G343" s="14" t="s">
        <v>79</v>
      </c>
      <c r="H343" s="14" t="s">
        <v>298</v>
      </c>
      <c r="I343" s="14"/>
      <c r="J343" s="15">
        <f>J344+J346</f>
        <v>19080</v>
      </c>
      <c r="K343" s="15">
        <f t="shared" ref="K343:P343" si="232">K344+K346</f>
        <v>0</v>
      </c>
      <c r="L343" s="15">
        <f t="shared" si="232"/>
        <v>19080</v>
      </c>
      <c r="M343" s="15">
        <f t="shared" si="232"/>
        <v>0</v>
      </c>
      <c r="N343" s="15">
        <f t="shared" si="232"/>
        <v>19080</v>
      </c>
      <c r="O343" s="15">
        <f t="shared" si="232"/>
        <v>0</v>
      </c>
      <c r="P343" s="15">
        <f t="shared" si="232"/>
        <v>19080</v>
      </c>
    </row>
    <row r="344" spans="1:16" s="1" customFormat="1" ht="25.5" x14ac:dyDescent="0.25">
      <c r="A344" s="16"/>
      <c r="B344" s="301" t="s">
        <v>119</v>
      </c>
      <c r="C344" s="19" t="s">
        <v>79</v>
      </c>
      <c r="D344" s="19" t="s">
        <v>619</v>
      </c>
      <c r="E344" s="297">
        <v>852</v>
      </c>
      <c r="F344" s="14" t="s">
        <v>111</v>
      </c>
      <c r="G344" s="14" t="s">
        <v>79</v>
      </c>
      <c r="H344" s="14" t="s">
        <v>298</v>
      </c>
      <c r="I344" s="14" t="s">
        <v>128</v>
      </c>
      <c r="J344" s="15">
        <f t="shared" ref="J344:P344" si="233">J345</f>
        <v>19080</v>
      </c>
      <c r="K344" s="15">
        <f t="shared" si="233"/>
        <v>-19080</v>
      </c>
      <c r="L344" s="15">
        <f t="shared" si="233"/>
        <v>0</v>
      </c>
      <c r="M344" s="15">
        <f t="shared" si="233"/>
        <v>0</v>
      </c>
      <c r="N344" s="15">
        <f t="shared" si="233"/>
        <v>0</v>
      </c>
      <c r="O344" s="15">
        <f t="shared" si="233"/>
        <v>0</v>
      </c>
      <c r="P344" s="15">
        <f t="shared" si="233"/>
        <v>0</v>
      </c>
    </row>
    <row r="345" spans="1:16" s="1" customFormat="1" ht="12.75" customHeight="1" x14ac:dyDescent="0.25">
      <c r="A345" s="16"/>
      <c r="B345" s="301" t="s">
        <v>121</v>
      </c>
      <c r="C345" s="19" t="s">
        <v>79</v>
      </c>
      <c r="D345" s="19" t="s">
        <v>619</v>
      </c>
      <c r="E345" s="297">
        <v>852</v>
      </c>
      <c r="F345" s="14" t="s">
        <v>111</v>
      </c>
      <c r="G345" s="14" t="s">
        <v>79</v>
      </c>
      <c r="H345" s="14" t="s">
        <v>298</v>
      </c>
      <c r="I345" s="14" t="s">
        <v>130</v>
      </c>
      <c r="J345" s="15">
        <v>19080</v>
      </c>
      <c r="K345" s="15">
        <v>-19080</v>
      </c>
      <c r="L345" s="15">
        <f t="shared" si="207"/>
        <v>0</v>
      </c>
      <c r="M345" s="15"/>
      <c r="N345" s="15">
        <f t="shared" ref="N345" si="234">L345+M345</f>
        <v>0</v>
      </c>
      <c r="O345" s="15"/>
      <c r="P345" s="15">
        <f>N345+O345</f>
        <v>0</v>
      </c>
    </row>
    <row r="346" spans="1:16" s="1" customFormat="1" ht="12.75" customHeight="1" x14ac:dyDescent="0.25">
      <c r="A346" s="467" t="s">
        <v>297</v>
      </c>
      <c r="B346" s="467"/>
      <c r="C346" s="114" t="s">
        <v>79</v>
      </c>
      <c r="D346" s="19" t="s">
        <v>619</v>
      </c>
      <c r="E346" s="297">
        <v>852</v>
      </c>
      <c r="F346" s="14" t="s">
        <v>111</v>
      </c>
      <c r="G346" s="14" t="s">
        <v>79</v>
      </c>
      <c r="H346" s="14" t="s">
        <v>298</v>
      </c>
      <c r="I346" s="14" t="s">
        <v>120</v>
      </c>
      <c r="J346" s="15">
        <f>J347</f>
        <v>0</v>
      </c>
      <c r="K346" s="15">
        <f t="shared" ref="K346:P346" si="235">K347</f>
        <v>19080</v>
      </c>
      <c r="L346" s="15">
        <f t="shared" si="235"/>
        <v>19080</v>
      </c>
      <c r="M346" s="15">
        <f t="shared" si="235"/>
        <v>0</v>
      </c>
      <c r="N346" s="15">
        <f t="shared" si="235"/>
        <v>19080</v>
      </c>
      <c r="O346" s="15">
        <f t="shared" si="235"/>
        <v>0</v>
      </c>
      <c r="P346" s="15">
        <f t="shared" si="235"/>
        <v>19080</v>
      </c>
    </row>
    <row r="347" spans="1:16" s="1" customFormat="1" x14ac:dyDescent="0.25">
      <c r="A347" s="16"/>
      <c r="B347" s="304" t="s">
        <v>127</v>
      </c>
      <c r="C347" s="19" t="s">
        <v>79</v>
      </c>
      <c r="D347" s="19" t="s">
        <v>619</v>
      </c>
      <c r="E347" s="297">
        <v>852</v>
      </c>
      <c r="F347" s="14" t="s">
        <v>111</v>
      </c>
      <c r="G347" s="14" t="s">
        <v>79</v>
      </c>
      <c r="H347" s="14" t="s">
        <v>298</v>
      </c>
      <c r="I347" s="14" t="s">
        <v>122</v>
      </c>
      <c r="J347" s="15"/>
      <c r="K347" s="15">
        <f>19080</f>
        <v>19080</v>
      </c>
      <c r="L347" s="15">
        <f t="shared" si="207"/>
        <v>19080</v>
      </c>
      <c r="M347" s="15"/>
      <c r="N347" s="15">
        <f t="shared" ref="N347" si="236">L347+M347</f>
        <v>19080</v>
      </c>
      <c r="O347" s="15"/>
      <c r="P347" s="15">
        <f>N347+O347</f>
        <v>19080</v>
      </c>
    </row>
    <row r="348" spans="1:16" s="1" customFormat="1" x14ac:dyDescent="0.25">
      <c r="A348" s="16"/>
      <c r="B348" s="301" t="s">
        <v>129</v>
      </c>
      <c r="C348" s="19" t="s">
        <v>79</v>
      </c>
      <c r="D348" s="19" t="s">
        <v>619</v>
      </c>
      <c r="E348" s="297">
        <v>852</v>
      </c>
      <c r="F348" s="19" t="s">
        <v>111</v>
      </c>
      <c r="G348" s="14" t="s">
        <v>79</v>
      </c>
      <c r="H348" s="19" t="s">
        <v>133</v>
      </c>
      <c r="I348" s="14"/>
      <c r="J348" s="15">
        <f t="shared" ref="J348:P349" si="237">J349</f>
        <v>0</v>
      </c>
      <c r="K348" s="15">
        <f t="shared" si="237"/>
        <v>0</v>
      </c>
      <c r="L348" s="15">
        <f t="shared" si="237"/>
        <v>0</v>
      </c>
      <c r="M348" s="15">
        <f t="shared" si="237"/>
        <v>1584536</v>
      </c>
      <c r="N348" s="15">
        <f t="shared" si="237"/>
        <v>1584536</v>
      </c>
      <c r="O348" s="15">
        <f t="shared" si="237"/>
        <v>0</v>
      </c>
      <c r="P348" s="15">
        <f t="shared" si="237"/>
        <v>1584536</v>
      </c>
    </row>
    <row r="349" spans="1:16" s="1" customFormat="1" ht="12.75" customHeight="1" x14ac:dyDescent="0.25">
      <c r="A349" s="16"/>
      <c r="B349" s="301" t="s">
        <v>119</v>
      </c>
      <c r="C349" s="19" t="s">
        <v>79</v>
      </c>
      <c r="D349" s="19" t="s">
        <v>619</v>
      </c>
      <c r="E349" s="297">
        <v>852</v>
      </c>
      <c r="F349" s="14" t="s">
        <v>111</v>
      </c>
      <c r="G349" s="14" t="s">
        <v>79</v>
      </c>
      <c r="H349" s="19" t="s">
        <v>133</v>
      </c>
      <c r="I349" s="14" t="s">
        <v>120</v>
      </c>
      <c r="J349" s="15">
        <f t="shared" si="237"/>
        <v>0</v>
      </c>
      <c r="K349" s="15">
        <f t="shared" si="237"/>
        <v>0</v>
      </c>
      <c r="L349" s="15">
        <f t="shared" si="237"/>
        <v>0</v>
      </c>
      <c r="M349" s="15">
        <f t="shared" si="237"/>
        <v>1584536</v>
      </c>
      <c r="N349" s="15">
        <f t="shared" si="237"/>
        <v>1584536</v>
      </c>
      <c r="O349" s="15">
        <f t="shared" si="237"/>
        <v>0</v>
      </c>
      <c r="P349" s="15">
        <f t="shared" si="237"/>
        <v>1584536</v>
      </c>
    </row>
    <row r="350" spans="1:16" s="1" customFormat="1" ht="12.75" customHeight="1" x14ac:dyDescent="0.25">
      <c r="A350" s="16"/>
      <c r="B350" s="301" t="s">
        <v>121</v>
      </c>
      <c r="C350" s="19" t="s">
        <v>79</v>
      </c>
      <c r="D350" s="19" t="s">
        <v>619</v>
      </c>
      <c r="E350" s="297">
        <v>852</v>
      </c>
      <c r="F350" s="14" t="s">
        <v>111</v>
      </c>
      <c r="G350" s="14" t="s">
        <v>79</v>
      </c>
      <c r="H350" s="19" t="s">
        <v>133</v>
      </c>
      <c r="I350" s="14" t="s">
        <v>171</v>
      </c>
      <c r="J350" s="15"/>
      <c r="K350" s="15"/>
      <c r="L350" s="15">
        <v>0</v>
      </c>
      <c r="M350" s="15">
        <f>1485000+99536</f>
        <v>1584536</v>
      </c>
      <c r="N350" s="15">
        <f t="shared" ref="N350" si="238">L350+M350</f>
        <v>1584536</v>
      </c>
      <c r="O350" s="15"/>
      <c r="P350" s="15">
        <f>N350+O350</f>
        <v>1584536</v>
      </c>
    </row>
    <row r="351" spans="1:16" s="1" customFormat="1" ht="12.75" customHeight="1" x14ac:dyDescent="0.25">
      <c r="A351" s="467" t="s">
        <v>132</v>
      </c>
      <c r="B351" s="467"/>
      <c r="C351" s="19" t="s">
        <v>79</v>
      </c>
      <c r="D351" s="19" t="s">
        <v>619</v>
      </c>
      <c r="E351" s="297">
        <v>852</v>
      </c>
      <c r="F351" s="19" t="s">
        <v>111</v>
      </c>
      <c r="G351" s="19" t="s">
        <v>79</v>
      </c>
      <c r="H351" s="19" t="s">
        <v>193</v>
      </c>
      <c r="I351" s="14"/>
      <c r="J351" s="15">
        <f t="shared" ref="J351:P352" si="239">J352</f>
        <v>0</v>
      </c>
      <c r="K351" s="15">
        <f t="shared" si="239"/>
        <v>0</v>
      </c>
      <c r="L351" s="15">
        <f t="shared" si="239"/>
        <v>0</v>
      </c>
      <c r="M351" s="15">
        <f t="shared" si="239"/>
        <v>891000</v>
      </c>
      <c r="N351" s="15">
        <f t="shared" si="239"/>
        <v>891000</v>
      </c>
      <c r="O351" s="15">
        <f t="shared" si="239"/>
        <v>0</v>
      </c>
      <c r="P351" s="15">
        <f t="shared" si="239"/>
        <v>891000</v>
      </c>
    </row>
    <row r="352" spans="1:16" s="1" customFormat="1" ht="12.75" customHeight="1" x14ac:dyDescent="0.25">
      <c r="A352" s="301"/>
      <c r="B352" s="301" t="s">
        <v>119</v>
      </c>
      <c r="C352" s="19" t="s">
        <v>79</v>
      </c>
      <c r="D352" s="19" t="s">
        <v>619</v>
      </c>
      <c r="E352" s="297">
        <v>852</v>
      </c>
      <c r="F352" s="14" t="s">
        <v>111</v>
      </c>
      <c r="G352" s="14" t="s">
        <v>79</v>
      </c>
      <c r="H352" s="19" t="s">
        <v>193</v>
      </c>
      <c r="I352" s="14" t="s">
        <v>120</v>
      </c>
      <c r="J352" s="15">
        <f t="shared" si="239"/>
        <v>0</v>
      </c>
      <c r="K352" s="15">
        <f t="shared" si="239"/>
        <v>0</v>
      </c>
      <c r="L352" s="15">
        <f t="shared" si="239"/>
        <v>0</v>
      </c>
      <c r="M352" s="15">
        <f t="shared" si="239"/>
        <v>891000</v>
      </c>
      <c r="N352" s="15">
        <f t="shared" si="239"/>
        <v>891000</v>
      </c>
      <c r="O352" s="15">
        <f t="shared" si="239"/>
        <v>0</v>
      </c>
      <c r="P352" s="15">
        <f t="shared" si="239"/>
        <v>891000</v>
      </c>
    </row>
    <row r="353" spans="1:16" s="1" customFormat="1" x14ac:dyDescent="0.25">
      <c r="A353" s="304"/>
      <c r="B353" s="304" t="s">
        <v>170</v>
      </c>
      <c r="C353" s="19" t="s">
        <v>79</v>
      </c>
      <c r="D353" s="19" t="s">
        <v>619</v>
      </c>
      <c r="E353" s="297">
        <v>852</v>
      </c>
      <c r="F353" s="14" t="s">
        <v>111</v>
      </c>
      <c r="G353" s="14" t="s">
        <v>79</v>
      </c>
      <c r="H353" s="19" t="s">
        <v>193</v>
      </c>
      <c r="I353" s="14" t="s">
        <v>171</v>
      </c>
      <c r="J353" s="15"/>
      <c r="K353" s="15"/>
      <c r="L353" s="15"/>
      <c r="M353" s="15">
        <v>891000</v>
      </c>
      <c r="N353" s="15">
        <f t="shared" ref="N353" si="240">L353+M353</f>
        <v>891000</v>
      </c>
      <c r="O353" s="15"/>
      <c r="P353" s="15">
        <f>N353+O353</f>
        <v>891000</v>
      </c>
    </row>
    <row r="354" spans="1:16" s="1" customFormat="1" ht="12.75" customHeight="1" x14ac:dyDescent="0.25">
      <c r="A354" s="467" t="s">
        <v>192</v>
      </c>
      <c r="B354" s="467"/>
      <c r="C354" s="19" t="s">
        <v>79</v>
      </c>
      <c r="D354" s="19" t="s">
        <v>619</v>
      </c>
      <c r="E354" s="297">
        <v>852</v>
      </c>
      <c r="F354" s="11" t="s">
        <v>111</v>
      </c>
      <c r="G354" s="11" t="s">
        <v>111</v>
      </c>
      <c r="H354" s="11"/>
      <c r="I354" s="11"/>
      <c r="J354" s="12">
        <f t="shared" ref="J354:P356" si="241">J355</f>
        <v>125300</v>
      </c>
      <c r="K354" s="12">
        <f t="shared" si="241"/>
        <v>0</v>
      </c>
      <c r="L354" s="12">
        <f t="shared" si="241"/>
        <v>125300</v>
      </c>
      <c r="M354" s="12">
        <f t="shared" si="241"/>
        <v>0</v>
      </c>
      <c r="N354" s="12">
        <f t="shared" si="241"/>
        <v>125300</v>
      </c>
      <c r="O354" s="12">
        <f t="shared" si="241"/>
        <v>0</v>
      </c>
      <c r="P354" s="12">
        <f t="shared" si="241"/>
        <v>125300</v>
      </c>
    </row>
    <row r="355" spans="1:16" s="1" customFormat="1" ht="25.5" x14ac:dyDescent="0.25">
      <c r="A355" s="301"/>
      <c r="B355" s="301" t="s">
        <v>119</v>
      </c>
      <c r="C355" s="19" t="s">
        <v>79</v>
      </c>
      <c r="D355" s="19" t="s">
        <v>619</v>
      </c>
      <c r="E355" s="297">
        <v>852</v>
      </c>
      <c r="F355" s="14" t="s">
        <v>111</v>
      </c>
      <c r="G355" s="14" t="s">
        <v>111</v>
      </c>
      <c r="H355" s="14" t="s">
        <v>292</v>
      </c>
      <c r="I355" s="14"/>
      <c r="J355" s="15">
        <f>J356</f>
        <v>125300</v>
      </c>
      <c r="K355" s="15">
        <f t="shared" si="241"/>
        <v>0</v>
      </c>
      <c r="L355" s="15">
        <f t="shared" si="241"/>
        <v>125300</v>
      </c>
      <c r="M355" s="15">
        <f t="shared" si="241"/>
        <v>0</v>
      </c>
      <c r="N355" s="15">
        <f t="shared" si="241"/>
        <v>125300</v>
      </c>
      <c r="O355" s="15">
        <f t="shared" si="241"/>
        <v>0</v>
      </c>
      <c r="P355" s="15">
        <f t="shared" si="241"/>
        <v>125300</v>
      </c>
    </row>
    <row r="356" spans="1:16" s="1" customFormat="1" ht="12.75" customHeight="1" x14ac:dyDescent="0.25">
      <c r="A356" s="304"/>
      <c r="B356" s="304" t="s">
        <v>170</v>
      </c>
      <c r="C356" s="114" t="s">
        <v>79</v>
      </c>
      <c r="D356" s="19" t="s">
        <v>619</v>
      </c>
      <c r="E356" s="297">
        <v>852</v>
      </c>
      <c r="F356" s="14" t="s">
        <v>111</v>
      </c>
      <c r="G356" s="14" t="s">
        <v>111</v>
      </c>
      <c r="H356" s="14" t="s">
        <v>292</v>
      </c>
      <c r="I356" s="14" t="s">
        <v>23</v>
      </c>
      <c r="J356" s="15">
        <f t="shared" si="241"/>
        <v>125300</v>
      </c>
      <c r="K356" s="15">
        <f t="shared" si="241"/>
        <v>0</v>
      </c>
      <c r="L356" s="15">
        <f t="shared" si="241"/>
        <v>125300</v>
      </c>
      <c r="M356" s="15">
        <f t="shared" si="241"/>
        <v>0</v>
      </c>
      <c r="N356" s="15">
        <f t="shared" si="241"/>
        <v>125300</v>
      </c>
      <c r="O356" s="15">
        <f t="shared" si="241"/>
        <v>0</v>
      </c>
      <c r="P356" s="15">
        <f t="shared" si="241"/>
        <v>125300</v>
      </c>
    </row>
    <row r="357" spans="1:16" s="1" customFormat="1" x14ac:dyDescent="0.25">
      <c r="A357" s="468" t="s">
        <v>174</v>
      </c>
      <c r="B357" s="468"/>
      <c r="C357" s="19" t="s">
        <v>79</v>
      </c>
      <c r="D357" s="19" t="s">
        <v>619</v>
      </c>
      <c r="E357" s="297">
        <v>852</v>
      </c>
      <c r="F357" s="14" t="s">
        <v>111</v>
      </c>
      <c r="G357" s="14" t="s">
        <v>111</v>
      </c>
      <c r="H357" s="14" t="s">
        <v>292</v>
      </c>
      <c r="I357" s="14" t="s">
        <v>25</v>
      </c>
      <c r="J357" s="15">
        <v>125300</v>
      </c>
      <c r="K357" s="15"/>
      <c r="L357" s="15">
        <f t="shared" si="207"/>
        <v>125300</v>
      </c>
      <c r="M357" s="15"/>
      <c r="N357" s="15">
        <f t="shared" ref="N357" si="242">L357+M357</f>
        <v>125300</v>
      </c>
      <c r="O357" s="15"/>
      <c r="P357" s="15">
        <f>N357+O357</f>
        <v>125300</v>
      </c>
    </row>
    <row r="358" spans="1:16" s="1" customFormat="1" x14ac:dyDescent="0.25">
      <c r="A358" s="467" t="s">
        <v>175</v>
      </c>
      <c r="B358" s="467"/>
      <c r="C358" s="19" t="s">
        <v>79</v>
      </c>
      <c r="D358" s="19" t="s">
        <v>619</v>
      </c>
      <c r="E358" s="297">
        <v>852</v>
      </c>
      <c r="F358" s="11" t="s">
        <v>111</v>
      </c>
      <c r="G358" s="11" t="s">
        <v>90</v>
      </c>
      <c r="H358" s="11"/>
      <c r="I358" s="11"/>
      <c r="J358" s="12">
        <f>J359+J366+J370+J375+J388+J398+J401</f>
        <v>13304900</v>
      </c>
      <c r="K358" s="12">
        <f t="shared" ref="K358:P358" si="243">K359+K366+K370+K375+K388+K398+K401</f>
        <v>2866900</v>
      </c>
      <c r="L358" s="12">
        <f t="shared" si="243"/>
        <v>16171800</v>
      </c>
      <c r="M358" s="12">
        <f t="shared" si="243"/>
        <v>-2676000</v>
      </c>
      <c r="N358" s="12">
        <f t="shared" si="243"/>
        <v>13495800</v>
      </c>
      <c r="O358" s="12">
        <f t="shared" si="243"/>
        <v>0</v>
      </c>
      <c r="P358" s="12">
        <f t="shared" si="243"/>
        <v>13495800</v>
      </c>
    </row>
    <row r="359" spans="1:16" s="1" customFormat="1" ht="12.75" customHeight="1" x14ac:dyDescent="0.25">
      <c r="A359" s="16"/>
      <c r="B359" s="304" t="s">
        <v>22</v>
      </c>
      <c r="C359" s="19" t="s">
        <v>79</v>
      </c>
      <c r="D359" s="19" t="s">
        <v>619</v>
      </c>
      <c r="E359" s="297">
        <v>852</v>
      </c>
      <c r="F359" s="14" t="s">
        <v>111</v>
      </c>
      <c r="G359" s="14" t="s">
        <v>90</v>
      </c>
      <c r="H359" s="14" t="s">
        <v>40</v>
      </c>
      <c r="I359" s="14"/>
      <c r="J359" s="15">
        <f t="shared" ref="J359:P364" si="244">J360</f>
        <v>963900</v>
      </c>
      <c r="K359" s="15">
        <f t="shared" si="244"/>
        <v>0</v>
      </c>
      <c r="L359" s="15">
        <f t="shared" si="244"/>
        <v>963900</v>
      </c>
      <c r="M359" s="15">
        <f t="shared" si="244"/>
        <v>0</v>
      </c>
      <c r="N359" s="15">
        <f t="shared" si="244"/>
        <v>963900</v>
      </c>
      <c r="O359" s="15">
        <f t="shared" si="244"/>
        <v>0</v>
      </c>
      <c r="P359" s="15">
        <f t="shared" si="244"/>
        <v>963900</v>
      </c>
    </row>
    <row r="360" spans="1:16" s="1" customFormat="1" x14ac:dyDescent="0.25">
      <c r="A360" s="16"/>
      <c r="B360" s="301" t="s">
        <v>24</v>
      </c>
      <c r="C360" s="19" t="s">
        <v>79</v>
      </c>
      <c r="D360" s="19" t="s">
        <v>619</v>
      </c>
      <c r="E360" s="297">
        <v>852</v>
      </c>
      <c r="F360" s="14" t="s">
        <v>111</v>
      </c>
      <c r="G360" s="14" t="s">
        <v>90</v>
      </c>
      <c r="H360" s="14" t="s">
        <v>16</v>
      </c>
      <c r="I360" s="14"/>
      <c r="J360" s="15">
        <f>J363+J361</f>
        <v>963900</v>
      </c>
      <c r="K360" s="15">
        <f t="shared" ref="K360:P360" si="245">K363+K361</f>
        <v>0</v>
      </c>
      <c r="L360" s="15">
        <f t="shared" si="245"/>
        <v>963900</v>
      </c>
      <c r="M360" s="15">
        <f t="shared" si="245"/>
        <v>0</v>
      </c>
      <c r="N360" s="15">
        <f t="shared" si="245"/>
        <v>963900</v>
      </c>
      <c r="O360" s="15">
        <f t="shared" si="245"/>
        <v>0</v>
      </c>
      <c r="P360" s="15">
        <f t="shared" si="245"/>
        <v>963900</v>
      </c>
    </row>
    <row r="361" spans="1:16" s="1" customFormat="1" ht="12.75" customHeight="1" x14ac:dyDescent="0.25">
      <c r="A361" s="468" t="s">
        <v>176</v>
      </c>
      <c r="B361" s="468"/>
      <c r="C361" s="19" t="s">
        <v>79</v>
      </c>
      <c r="D361" s="19" t="s">
        <v>619</v>
      </c>
      <c r="E361" s="297">
        <v>852</v>
      </c>
      <c r="F361" s="14" t="s">
        <v>111</v>
      </c>
      <c r="G361" s="14" t="s">
        <v>90</v>
      </c>
      <c r="H361" s="14" t="s">
        <v>16</v>
      </c>
      <c r="I361" s="14" t="s">
        <v>19</v>
      </c>
      <c r="J361" s="15">
        <f>J362</f>
        <v>0</v>
      </c>
      <c r="K361" s="15">
        <f t="shared" ref="K361:P361" si="246">K362</f>
        <v>963900</v>
      </c>
      <c r="L361" s="15">
        <f t="shared" si="246"/>
        <v>963900</v>
      </c>
      <c r="M361" s="15">
        <f t="shared" si="246"/>
        <v>0</v>
      </c>
      <c r="N361" s="15">
        <f t="shared" si="246"/>
        <v>963900</v>
      </c>
      <c r="O361" s="15">
        <f t="shared" si="246"/>
        <v>0</v>
      </c>
      <c r="P361" s="15">
        <f t="shared" si="246"/>
        <v>963900</v>
      </c>
    </row>
    <row r="362" spans="1:16" s="1" customFormat="1" ht="12.75" customHeight="1" x14ac:dyDescent="0.25">
      <c r="A362" s="467" t="s">
        <v>13</v>
      </c>
      <c r="B362" s="467"/>
      <c r="C362" s="114" t="s">
        <v>79</v>
      </c>
      <c r="D362" s="19" t="s">
        <v>619</v>
      </c>
      <c r="E362" s="297">
        <v>852</v>
      </c>
      <c r="F362" s="14" t="s">
        <v>111</v>
      </c>
      <c r="G362" s="14" t="s">
        <v>90</v>
      </c>
      <c r="H362" s="14" t="s">
        <v>16</v>
      </c>
      <c r="I362" s="14" t="s">
        <v>21</v>
      </c>
      <c r="J362" s="15"/>
      <c r="K362" s="15">
        <v>963900</v>
      </c>
      <c r="L362" s="15">
        <f>J362+K362</f>
        <v>963900</v>
      </c>
      <c r="M362" s="15"/>
      <c r="N362" s="15">
        <f>L362+M362</f>
        <v>963900</v>
      </c>
      <c r="O362" s="15"/>
      <c r="P362" s="15">
        <f>N362+O362</f>
        <v>963900</v>
      </c>
    </row>
    <row r="363" spans="1:16" s="1" customFormat="1" ht="12.75" customHeight="1" x14ac:dyDescent="0.25">
      <c r="A363" s="467" t="s">
        <v>15</v>
      </c>
      <c r="B363" s="467"/>
      <c r="C363" s="19" t="s">
        <v>79</v>
      </c>
      <c r="D363" s="19" t="s">
        <v>619</v>
      </c>
      <c r="E363" s="297">
        <v>852</v>
      </c>
      <c r="F363" s="14" t="s">
        <v>111</v>
      </c>
      <c r="G363" s="14" t="s">
        <v>90</v>
      </c>
      <c r="H363" s="14" t="s">
        <v>178</v>
      </c>
      <c r="I363" s="14"/>
      <c r="J363" s="15">
        <f t="shared" si="244"/>
        <v>963900</v>
      </c>
      <c r="K363" s="15">
        <f t="shared" si="244"/>
        <v>-963900</v>
      </c>
      <c r="L363" s="15">
        <f t="shared" si="244"/>
        <v>0</v>
      </c>
      <c r="M363" s="15">
        <f t="shared" si="244"/>
        <v>0</v>
      </c>
      <c r="N363" s="15">
        <f t="shared" si="244"/>
        <v>0</v>
      </c>
      <c r="O363" s="15">
        <f t="shared" si="244"/>
        <v>0</v>
      </c>
      <c r="P363" s="15">
        <f t="shared" si="244"/>
        <v>0</v>
      </c>
    </row>
    <row r="364" spans="1:16" s="1" customFormat="1" ht="12.75" customHeight="1" x14ac:dyDescent="0.25">
      <c r="A364" s="301"/>
      <c r="B364" s="301" t="s">
        <v>17</v>
      </c>
      <c r="C364" s="19" t="s">
        <v>79</v>
      </c>
      <c r="D364" s="19" t="s">
        <v>619</v>
      </c>
      <c r="E364" s="297">
        <v>852</v>
      </c>
      <c r="F364" s="14" t="s">
        <v>111</v>
      </c>
      <c r="G364" s="14" t="s">
        <v>90</v>
      </c>
      <c r="H364" s="14" t="s">
        <v>178</v>
      </c>
      <c r="I364" s="14" t="s">
        <v>19</v>
      </c>
      <c r="J364" s="15">
        <f t="shared" si="244"/>
        <v>963900</v>
      </c>
      <c r="K364" s="15">
        <f t="shared" si="244"/>
        <v>-963900</v>
      </c>
      <c r="L364" s="15">
        <f t="shared" si="244"/>
        <v>0</v>
      </c>
      <c r="M364" s="15">
        <f t="shared" si="244"/>
        <v>0</v>
      </c>
      <c r="N364" s="15">
        <f t="shared" si="244"/>
        <v>0</v>
      </c>
      <c r="O364" s="15">
        <f t="shared" si="244"/>
        <v>0</v>
      </c>
      <c r="P364" s="15">
        <f t="shared" si="244"/>
        <v>0</v>
      </c>
    </row>
    <row r="365" spans="1:16" s="1" customFormat="1" ht="12.75" customHeight="1" x14ac:dyDescent="0.25">
      <c r="A365" s="301"/>
      <c r="B365" s="304" t="s">
        <v>20</v>
      </c>
      <c r="C365" s="19" t="s">
        <v>79</v>
      </c>
      <c r="D365" s="19" t="s">
        <v>619</v>
      </c>
      <c r="E365" s="297">
        <v>852</v>
      </c>
      <c r="F365" s="14" t="s">
        <v>111</v>
      </c>
      <c r="G365" s="14" t="s">
        <v>90</v>
      </c>
      <c r="H365" s="14" t="s">
        <v>178</v>
      </c>
      <c r="I365" s="14" t="s">
        <v>21</v>
      </c>
      <c r="J365" s="15">
        <v>963900</v>
      </c>
      <c r="K365" s="15">
        <v>-963900</v>
      </c>
      <c r="L365" s="15">
        <f t="shared" si="207"/>
        <v>0</v>
      </c>
      <c r="M365" s="15"/>
      <c r="N365" s="15">
        <f t="shared" ref="N365" si="247">L365+M365</f>
        <v>0</v>
      </c>
      <c r="O365" s="15"/>
      <c r="P365" s="15">
        <f>N365+O365</f>
        <v>0</v>
      </c>
    </row>
    <row r="366" spans="1:16" s="1" customFormat="1" ht="12.75" customHeight="1" x14ac:dyDescent="0.25">
      <c r="A366" s="467" t="s">
        <v>177</v>
      </c>
      <c r="B366" s="467"/>
      <c r="C366" s="19" t="s">
        <v>79</v>
      </c>
      <c r="D366" s="19" t="s">
        <v>619</v>
      </c>
      <c r="E366" s="297">
        <v>852</v>
      </c>
      <c r="F366" s="14" t="s">
        <v>111</v>
      </c>
      <c r="G366" s="14" t="s">
        <v>90</v>
      </c>
      <c r="H366" s="14" t="s">
        <v>693</v>
      </c>
      <c r="I366" s="14"/>
      <c r="J366" s="126">
        <f t="shared" ref="J366:P368" si="248">J367</f>
        <v>0</v>
      </c>
      <c r="K366" s="126">
        <f t="shared" si="248"/>
        <v>561600</v>
      </c>
      <c r="L366" s="126">
        <f t="shared" si="248"/>
        <v>561600</v>
      </c>
      <c r="M366" s="126">
        <f t="shared" si="248"/>
        <v>0</v>
      </c>
      <c r="N366" s="126">
        <f t="shared" si="248"/>
        <v>561600</v>
      </c>
      <c r="O366" s="126">
        <f t="shared" si="248"/>
        <v>0</v>
      </c>
      <c r="P366" s="126">
        <f t="shared" si="248"/>
        <v>561600</v>
      </c>
    </row>
    <row r="367" spans="1:16" s="1" customFormat="1" ht="12.75" customHeight="1" x14ac:dyDescent="0.25">
      <c r="A367" s="301"/>
      <c r="B367" s="301" t="s">
        <v>17</v>
      </c>
      <c r="C367" s="19" t="s">
        <v>79</v>
      </c>
      <c r="D367" s="19" t="s">
        <v>619</v>
      </c>
      <c r="E367" s="297">
        <v>852</v>
      </c>
      <c r="F367" s="14" t="s">
        <v>111</v>
      </c>
      <c r="G367" s="14" t="s">
        <v>90</v>
      </c>
      <c r="H367" s="14" t="s">
        <v>695</v>
      </c>
      <c r="I367" s="14"/>
      <c r="J367" s="126">
        <f t="shared" si="248"/>
        <v>0</v>
      </c>
      <c r="K367" s="126">
        <f t="shared" si="248"/>
        <v>561600</v>
      </c>
      <c r="L367" s="126">
        <f t="shared" si="248"/>
        <v>561600</v>
      </c>
      <c r="M367" s="126">
        <f t="shared" si="248"/>
        <v>0</v>
      </c>
      <c r="N367" s="126">
        <f t="shared" si="248"/>
        <v>561600</v>
      </c>
      <c r="O367" s="126">
        <f t="shared" si="248"/>
        <v>0</v>
      </c>
      <c r="P367" s="126">
        <f t="shared" si="248"/>
        <v>561600</v>
      </c>
    </row>
    <row r="368" spans="1:16" s="1" customFormat="1" ht="12.75" customHeight="1" x14ac:dyDescent="0.25">
      <c r="A368" s="16"/>
      <c r="B368" s="304" t="s">
        <v>20</v>
      </c>
      <c r="C368" s="19" t="s">
        <v>79</v>
      </c>
      <c r="D368" s="19" t="s">
        <v>619</v>
      </c>
      <c r="E368" s="297">
        <v>852</v>
      </c>
      <c r="F368" s="14" t="s">
        <v>111</v>
      </c>
      <c r="G368" s="14" t="s">
        <v>90</v>
      </c>
      <c r="H368" s="14" t="s">
        <v>695</v>
      </c>
      <c r="I368" s="14" t="s">
        <v>120</v>
      </c>
      <c r="J368" s="126">
        <f t="shared" si="248"/>
        <v>0</v>
      </c>
      <c r="K368" s="126">
        <f t="shared" si="248"/>
        <v>561600</v>
      </c>
      <c r="L368" s="126">
        <f t="shared" si="248"/>
        <v>561600</v>
      </c>
      <c r="M368" s="126">
        <f t="shared" si="248"/>
        <v>0</v>
      </c>
      <c r="N368" s="126">
        <f t="shared" si="248"/>
        <v>561600</v>
      </c>
      <c r="O368" s="126">
        <f t="shared" si="248"/>
        <v>0</v>
      </c>
      <c r="P368" s="126">
        <f t="shared" si="248"/>
        <v>561600</v>
      </c>
    </row>
    <row r="369" spans="1:16" s="1" customFormat="1" x14ac:dyDescent="0.25">
      <c r="A369" s="455" t="s">
        <v>691</v>
      </c>
      <c r="B369" s="456"/>
      <c r="C369" s="19" t="s">
        <v>79</v>
      </c>
      <c r="D369" s="19" t="s">
        <v>619</v>
      </c>
      <c r="E369" s="297">
        <v>852</v>
      </c>
      <c r="F369" s="14" t="s">
        <v>111</v>
      </c>
      <c r="G369" s="14" t="s">
        <v>90</v>
      </c>
      <c r="H369" s="14" t="s">
        <v>695</v>
      </c>
      <c r="I369" s="14" t="s">
        <v>171</v>
      </c>
      <c r="J369" s="126"/>
      <c r="K369" s="126">
        <v>561600</v>
      </c>
      <c r="L369" s="126">
        <f>J369+K369</f>
        <v>561600</v>
      </c>
      <c r="M369" s="126"/>
      <c r="N369" s="126">
        <f>L369+M369</f>
        <v>561600</v>
      </c>
      <c r="O369" s="126"/>
      <c r="P369" s="126">
        <f>N369+O369</f>
        <v>561600</v>
      </c>
    </row>
    <row r="370" spans="1:16" s="1" customFormat="1" x14ac:dyDescent="0.25">
      <c r="A370" s="455" t="s">
        <v>694</v>
      </c>
      <c r="B370" s="456"/>
      <c r="C370" s="19" t="s">
        <v>79</v>
      </c>
      <c r="D370" s="19" t="s">
        <v>619</v>
      </c>
      <c r="E370" s="297">
        <v>852</v>
      </c>
      <c r="F370" s="14" t="s">
        <v>111</v>
      </c>
      <c r="G370" s="14" t="s">
        <v>90</v>
      </c>
      <c r="H370" s="14" t="s">
        <v>180</v>
      </c>
      <c r="I370" s="14"/>
      <c r="J370" s="15">
        <f t="shared" ref="J370:P373" si="249">J371</f>
        <v>584000</v>
      </c>
      <c r="K370" s="15">
        <f t="shared" si="249"/>
        <v>340100</v>
      </c>
      <c r="L370" s="15">
        <f t="shared" si="249"/>
        <v>924100</v>
      </c>
      <c r="M370" s="15">
        <f t="shared" si="249"/>
        <v>0</v>
      </c>
      <c r="N370" s="15">
        <f t="shared" si="249"/>
        <v>924100</v>
      </c>
      <c r="O370" s="15">
        <f t="shared" si="249"/>
        <v>0</v>
      </c>
      <c r="P370" s="15">
        <f t="shared" si="249"/>
        <v>924100</v>
      </c>
    </row>
    <row r="371" spans="1:16" s="1" customFormat="1" ht="12.75" customHeight="1" x14ac:dyDescent="0.25">
      <c r="A371" s="301"/>
      <c r="B371" s="301" t="s">
        <v>119</v>
      </c>
      <c r="C371" s="19" t="s">
        <v>79</v>
      </c>
      <c r="D371" s="19" t="s">
        <v>619</v>
      </c>
      <c r="E371" s="297">
        <v>852</v>
      </c>
      <c r="F371" s="14" t="s">
        <v>111</v>
      </c>
      <c r="G371" s="14" t="s">
        <v>90</v>
      </c>
      <c r="H371" s="14" t="s">
        <v>181</v>
      </c>
      <c r="I371" s="14"/>
      <c r="J371" s="15">
        <f t="shared" si="249"/>
        <v>584000</v>
      </c>
      <c r="K371" s="15">
        <f t="shared" si="249"/>
        <v>340100</v>
      </c>
      <c r="L371" s="15">
        <f t="shared" si="249"/>
        <v>924100</v>
      </c>
      <c r="M371" s="15">
        <f t="shared" si="249"/>
        <v>0</v>
      </c>
      <c r="N371" s="15">
        <f t="shared" si="249"/>
        <v>924100</v>
      </c>
      <c r="O371" s="15">
        <f t="shared" si="249"/>
        <v>0</v>
      </c>
      <c r="P371" s="15">
        <f t="shared" si="249"/>
        <v>924100</v>
      </c>
    </row>
    <row r="372" spans="1:16" s="1" customFormat="1" x14ac:dyDescent="0.25">
      <c r="A372" s="304"/>
      <c r="B372" s="304" t="s">
        <v>170</v>
      </c>
      <c r="C372" s="19" t="s">
        <v>79</v>
      </c>
      <c r="D372" s="19" t="s">
        <v>619</v>
      </c>
      <c r="E372" s="297">
        <v>852</v>
      </c>
      <c r="F372" s="14" t="s">
        <v>111</v>
      </c>
      <c r="G372" s="14" t="s">
        <v>90</v>
      </c>
      <c r="H372" s="14" t="s">
        <v>183</v>
      </c>
      <c r="I372" s="14"/>
      <c r="J372" s="15">
        <f t="shared" si="249"/>
        <v>584000</v>
      </c>
      <c r="K372" s="15">
        <f t="shared" si="249"/>
        <v>340100</v>
      </c>
      <c r="L372" s="15">
        <f t="shared" si="249"/>
        <v>924100</v>
      </c>
      <c r="M372" s="15">
        <f t="shared" si="249"/>
        <v>0</v>
      </c>
      <c r="N372" s="15">
        <f t="shared" si="249"/>
        <v>924100</v>
      </c>
      <c r="O372" s="15">
        <f t="shared" si="249"/>
        <v>0</v>
      </c>
      <c r="P372" s="15">
        <f t="shared" si="249"/>
        <v>924100</v>
      </c>
    </row>
    <row r="373" spans="1:16" s="1" customFormat="1" x14ac:dyDescent="0.25">
      <c r="A373" s="467" t="s">
        <v>179</v>
      </c>
      <c r="B373" s="467"/>
      <c r="C373" s="19" t="s">
        <v>79</v>
      </c>
      <c r="D373" s="19" t="s">
        <v>619</v>
      </c>
      <c r="E373" s="297">
        <v>852</v>
      </c>
      <c r="F373" s="14" t="s">
        <v>111</v>
      </c>
      <c r="G373" s="14" t="s">
        <v>90</v>
      </c>
      <c r="H373" s="14" t="s">
        <v>183</v>
      </c>
      <c r="I373" s="14" t="s">
        <v>120</v>
      </c>
      <c r="J373" s="15">
        <f t="shared" si="249"/>
        <v>584000</v>
      </c>
      <c r="K373" s="15">
        <f t="shared" si="249"/>
        <v>340100</v>
      </c>
      <c r="L373" s="15">
        <f t="shared" si="249"/>
        <v>924100</v>
      </c>
      <c r="M373" s="15">
        <f t="shared" si="249"/>
        <v>0</v>
      </c>
      <c r="N373" s="15">
        <f t="shared" si="249"/>
        <v>924100</v>
      </c>
      <c r="O373" s="15">
        <f t="shared" si="249"/>
        <v>0</v>
      </c>
      <c r="P373" s="15">
        <f t="shared" si="249"/>
        <v>924100</v>
      </c>
    </row>
    <row r="374" spans="1:16" s="1" customFormat="1" x14ac:dyDescent="0.25">
      <c r="A374" s="467" t="s">
        <v>115</v>
      </c>
      <c r="B374" s="467"/>
      <c r="C374" s="19" t="s">
        <v>79</v>
      </c>
      <c r="D374" s="19" t="s">
        <v>619</v>
      </c>
      <c r="E374" s="297">
        <v>852</v>
      </c>
      <c r="F374" s="14" t="s">
        <v>111</v>
      </c>
      <c r="G374" s="14" t="s">
        <v>90</v>
      </c>
      <c r="H374" s="14" t="s">
        <v>183</v>
      </c>
      <c r="I374" s="14" t="s">
        <v>122</v>
      </c>
      <c r="J374" s="15">
        <v>584000</v>
      </c>
      <c r="K374" s="15">
        <v>340100</v>
      </c>
      <c r="L374" s="15">
        <f t="shared" si="207"/>
        <v>924100</v>
      </c>
      <c r="M374" s="15"/>
      <c r="N374" s="15">
        <f t="shared" ref="N374" si="250">L374+M374</f>
        <v>924100</v>
      </c>
      <c r="O374" s="15"/>
      <c r="P374" s="15">
        <f>N374+O374</f>
        <v>924100</v>
      </c>
    </row>
    <row r="375" spans="1:16" s="1" customFormat="1" x14ac:dyDescent="0.25">
      <c r="A375" s="467" t="s">
        <v>182</v>
      </c>
      <c r="B375" s="467"/>
      <c r="C375" s="114" t="s">
        <v>79</v>
      </c>
      <c r="D375" s="19" t="s">
        <v>619</v>
      </c>
      <c r="E375" s="297">
        <v>852</v>
      </c>
      <c r="F375" s="14" t="s">
        <v>111</v>
      </c>
      <c r="G375" s="14" t="s">
        <v>90</v>
      </c>
      <c r="H375" s="14" t="s">
        <v>185</v>
      </c>
      <c r="I375" s="14"/>
      <c r="J375" s="15">
        <f>J376</f>
        <v>9000000</v>
      </c>
      <c r="K375" s="15">
        <f t="shared" ref="K375:P375" si="251">K376</f>
        <v>282900</v>
      </c>
      <c r="L375" s="15">
        <f t="shared" si="251"/>
        <v>9282900</v>
      </c>
      <c r="M375" s="15">
        <f t="shared" si="251"/>
        <v>0</v>
      </c>
      <c r="N375" s="15">
        <f t="shared" si="251"/>
        <v>9282900</v>
      </c>
      <c r="O375" s="15">
        <f t="shared" si="251"/>
        <v>0</v>
      </c>
      <c r="P375" s="15">
        <f t="shared" si="251"/>
        <v>9282900</v>
      </c>
    </row>
    <row r="376" spans="1:16" s="1" customFormat="1" ht="12.75" customHeight="1" x14ac:dyDescent="0.25">
      <c r="A376" s="467" t="s">
        <v>115</v>
      </c>
      <c r="B376" s="467"/>
      <c r="C376" s="19" t="s">
        <v>79</v>
      </c>
      <c r="D376" s="19" t="s">
        <v>619</v>
      </c>
      <c r="E376" s="297">
        <v>852</v>
      </c>
      <c r="F376" s="14" t="s">
        <v>111</v>
      </c>
      <c r="G376" s="14" t="s">
        <v>90</v>
      </c>
      <c r="H376" s="14" t="s">
        <v>186</v>
      </c>
      <c r="I376" s="14"/>
      <c r="J376" s="15">
        <f>J377+J380</f>
        <v>9000000</v>
      </c>
      <c r="K376" s="15">
        <f t="shared" ref="K376:P376" si="252">K377+K380</f>
        <v>282900</v>
      </c>
      <c r="L376" s="15">
        <f t="shared" si="252"/>
        <v>9282900</v>
      </c>
      <c r="M376" s="15">
        <f t="shared" si="252"/>
        <v>0</v>
      </c>
      <c r="N376" s="15">
        <f t="shared" si="252"/>
        <v>9282900</v>
      </c>
      <c r="O376" s="15">
        <f t="shared" si="252"/>
        <v>0</v>
      </c>
      <c r="P376" s="15">
        <f t="shared" si="252"/>
        <v>9282900</v>
      </c>
    </row>
    <row r="377" spans="1:16" s="1" customFormat="1" ht="12.75" customHeight="1" x14ac:dyDescent="0.25">
      <c r="A377" s="467" t="s">
        <v>187</v>
      </c>
      <c r="B377" s="467"/>
      <c r="C377" s="19" t="s">
        <v>79</v>
      </c>
      <c r="D377" s="19" t="s">
        <v>619</v>
      </c>
      <c r="E377" s="297">
        <v>852</v>
      </c>
      <c r="F377" s="19" t="s">
        <v>111</v>
      </c>
      <c r="G377" s="19" t="s">
        <v>90</v>
      </c>
      <c r="H377" s="14" t="s">
        <v>188</v>
      </c>
      <c r="I377" s="14"/>
      <c r="J377" s="15">
        <f t="shared" ref="J377:P378" si="253">J378</f>
        <v>6946200</v>
      </c>
      <c r="K377" s="15">
        <f t="shared" si="253"/>
        <v>0</v>
      </c>
      <c r="L377" s="15">
        <f t="shared" si="253"/>
        <v>6946200</v>
      </c>
      <c r="M377" s="15">
        <f t="shared" si="253"/>
        <v>0</v>
      </c>
      <c r="N377" s="15">
        <f t="shared" si="253"/>
        <v>6946200</v>
      </c>
      <c r="O377" s="15">
        <f t="shared" si="253"/>
        <v>0</v>
      </c>
      <c r="P377" s="15">
        <f t="shared" si="253"/>
        <v>6946200</v>
      </c>
    </row>
    <row r="378" spans="1:16" s="2" customFormat="1" ht="12.75" customHeight="1" x14ac:dyDescent="0.25">
      <c r="A378" s="301"/>
      <c r="B378" s="301" t="s">
        <v>119</v>
      </c>
      <c r="C378" s="114" t="s">
        <v>79</v>
      </c>
      <c r="D378" s="19" t="s">
        <v>619</v>
      </c>
      <c r="E378" s="297">
        <v>852</v>
      </c>
      <c r="F378" s="14" t="s">
        <v>111</v>
      </c>
      <c r="G378" s="14" t="s">
        <v>90</v>
      </c>
      <c r="H378" s="14" t="s">
        <v>188</v>
      </c>
      <c r="I378" s="14" t="s">
        <v>120</v>
      </c>
      <c r="J378" s="15">
        <f t="shared" si="253"/>
        <v>6946200</v>
      </c>
      <c r="K378" s="15">
        <f t="shared" si="253"/>
        <v>0</v>
      </c>
      <c r="L378" s="15">
        <f t="shared" si="253"/>
        <v>6946200</v>
      </c>
      <c r="M378" s="15">
        <f t="shared" si="253"/>
        <v>0</v>
      </c>
      <c r="N378" s="15">
        <f t="shared" si="253"/>
        <v>6946200</v>
      </c>
      <c r="O378" s="15">
        <f t="shared" si="253"/>
        <v>0</v>
      </c>
      <c r="P378" s="15">
        <f t="shared" si="253"/>
        <v>6946200</v>
      </c>
    </row>
    <row r="379" spans="1:16" s="1" customFormat="1" ht="12.75" customHeight="1" x14ac:dyDescent="0.25">
      <c r="A379" s="301"/>
      <c r="B379" s="301" t="s">
        <v>121</v>
      </c>
      <c r="C379" s="19" t="s">
        <v>79</v>
      </c>
      <c r="D379" s="19" t="s">
        <v>619</v>
      </c>
      <c r="E379" s="297">
        <v>852</v>
      </c>
      <c r="F379" s="14" t="s">
        <v>111</v>
      </c>
      <c r="G379" s="14" t="s">
        <v>90</v>
      </c>
      <c r="H379" s="14" t="s">
        <v>188</v>
      </c>
      <c r="I379" s="14" t="s">
        <v>122</v>
      </c>
      <c r="J379" s="15">
        <v>6946200</v>
      </c>
      <c r="K379" s="15"/>
      <c r="L379" s="15">
        <f t="shared" si="207"/>
        <v>6946200</v>
      </c>
      <c r="M379" s="15"/>
      <c r="N379" s="15">
        <f t="shared" ref="N379" si="254">L379+M379</f>
        <v>6946200</v>
      </c>
      <c r="O379" s="15"/>
      <c r="P379" s="15">
        <f>N379+O379</f>
        <v>6946200</v>
      </c>
    </row>
    <row r="380" spans="1:16" s="1" customFormat="1" ht="27.75" customHeight="1" x14ac:dyDescent="0.25">
      <c r="A380" s="467" t="s">
        <v>189</v>
      </c>
      <c r="B380" s="467"/>
      <c r="C380" s="19" t="s">
        <v>79</v>
      </c>
      <c r="D380" s="19" t="s">
        <v>619</v>
      </c>
      <c r="E380" s="297">
        <v>852</v>
      </c>
      <c r="F380" s="19" t="s">
        <v>111</v>
      </c>
      <c r="G380" s="19" t="s">
        <v>90</v>
      </c>
      <c r="H380" s="14" t="s">
        <v>190</v>
      </c>
      <c r="I380" s="14"/>
      <c r="J380" s="15">
        <f>J381+J383+J385</f>
        <v>2053800</v>
      </c>
      <c r="K380" s="15">
        <f t="shared" ref="K380:P380" si="255">K381+K383+K385</f>
        <v>282900</v>
      </c>
      <c r="L380" s="15">
        <f t="shared" si="255"/>
        <v>2336700</v>
      </c>
      <c r="M380" s="15">
        <f t="shared" si="255"/>
        <v>0</v>
      </c>
      <c r="N380" s="15">
        <f t="shared" si="255"/>
        <v>2336700</v>
      </c>
      <c r="O380" s="15">
        <f t="shared" si="255"/>
        <v>0</v>
      </c>
      <c r="P380" s="15">
        <f t="shared" si="255"/>
        <v>2336700</v>
      </c>
    </row>
    <row r="381" spans="1:16" s="1" customFormat="1" ht="28.5" customHeight="1" x14ac:dyDescent="0.25">
      <c r="A381" s="301"/>
      <c r="B381" s="301" t="s">
        <v>17</v>
      </c>
      <c r="C381" s="19" t="s">
        <v>79</v>
      </c>
      <c r="D381" s="19" t="s">
        <v>619</v>
      </c>
      <c r="E381" s="297">
        <v>852</v>
      </c>
      <c r="F381" s="14" t="s">
        <v>111</v>
      </c>
      <c r="G381" s="14" t="s">
        <v>90</v>
      </c>
      <c r="H381" s="14" t="s">
        <v>190</v>
      </c>
      <c r="I381" s="14" t="s">
        <v>19</v>
      </c>
      <c r="J381" s="15">
        <f>J382</f>
        <v>1634900</v>
      </c>
      <c r="K381" s="15">
        <f t="shared" ref="K381:P381" si="256">K382</f>
        <v>282900</v>
      </c>
      <c r="L381" s="15">
        <f t="shared" si="256"/>
        <v>1917800</v>
      </c>
      <c r="M381" s="15">
        <f t="shared" si="256"/>
        <v>0</v>
      </c>
      <c r="N381" s="15">
        <f t="shared" si="256"/>
        <v>1917800</v>
      </c>
      <c r="O381" s="15">
        <f t="shared" si="256"/>
        <v>0</v>
      </c>
      <c r="P381" s="15">
        <f t="shared" si="256"/>
        <v>1917800</v>
      </c>
    </row>
    <row r="382" spans="1:16" s="1" customFormat="1" x14ac:dyDescent="0.25">
      <c r="A382" s="16"/>
      <c r="B382" s="304" t="s">
        <v>20</v>
      </c>
      <c r="C382" s="19" t="s">
        <v>79</v>
      </c>
      <c r="D382" s="19" t="s">
        <v>619</v>
      </c>
      <c r="E382" s="297">
        <v>852</v>
      </c>
      <c r="F382" s="14" t="s">
        <v>111</v>
      </c>
      <c r="G382" s="14" t="s">
        <v>90</v>
      </c>
      <c r="H382" s="14" t="s">
        <v>190</v>
      </c>
      <c r="I382" s="14" t="s">
        <v>21</v>
      </c>
      <c r="J382" s="15">
        <v>1634900</v>
      </c>
      <c r="K382" s="15">
        <v>282900</v>
      </c>
      <c r="L382" s="15">
        <f t="shared" si="207"/>
        <v>1917800</v>
      </c>
      <c r="M382" s="15"/>
      <c r="N382" s="15">
        <f t="shared" ref="N382" si="257">L382+M382</f>
        <v>1917800</v>
      </c>
      <c r="O382" s="15"/>
      <c r="P382" s="15">
        <f>N382+O382</f>
        <v>1917800</v>
      </c>
    </row>
    <row r="383" spans="1:16" s="1" customFormat="1" ht="12.75" customHeight="1" x14ac:dyDescent="0.25">
      <c r="A383" s="16"/>
      <c r="B383" s="304" t="s">
        <v>22</v>
      </c>
      <c r="C383" s="19" t="s">
        <v>79</v>
      </c>
      <c r="D383" s="19" t="s">
        <v>619</v>
      </c>
      <c r="E383" s="297">
        <v>852</v>
      </c>
      <c r="F383" s="14" t="s">
        <v>111</v>
      </c>
      <c r="G383" s="14" t="s">
        <v>90</v>
      </c>
      <c r="H383" s="14" t="s">
        <v>190</v>
      </c>
      <c r="I383" s="14" t="s">
        <v>23</v>
      </c>
      <c r="J383" s="15">
        <f>J384</f>
        <v>381900</v>
      </c>
      <c r="K383" s="15">
        <f t="shared" ref="K383:P383" si="258">K384</f>
        <v>0</v>
      </c>
      <c r="L383" s="15">
        <f t="shared" si="258"/>
        <v>381900</v>
      </c>
      <c r="M383" s="15">
        <f t="shared" si="258"/>
        <v>0</v>
      </c>
      <c r="N383" s="15">
        <f t="shared" si="258"/>
        <v>381900</v>
      </c>
      <c r="O383" s="15">
        <f t="shared" si="258"/>
        <v>0</v>
      </c>
      <c r="P383" s="15">
        <f t="shared" si="258"/>
        <v>381900</v>
      </c>
    </row>
    <row r="384" spans="1:16" s="1" customFormat="1" ht="27.75" customHeight="1" x14ac:dyDescent="0.25">
      <c r="A384" s="16"/>
      <c r="B384" s="301" t="s">
        <v>24</v>
      </c>
      <c r="C384" s="19" t="s">
        <v>79</v>
      </c>
      <c r="D384" s="19" t="s">
        <v>619</v>
      </c>
      <c r="E384" s="297">
        <v>852</v>
      </c>
      <c r="F384" s="14" t="s">
        <v>111</v>
      </c>
      <c r="G384" s="14" t="s">
        <v>90</v>
      </c>
      <c r="H384" s="14" t="s">
        <v>190</v>
      </c>
      <c r="I384" s="14" t="s">
        <v>25</v>
      </c>
      <c r="J384" s="15">
        <v>381900</v>
      </c>
      <c r="K384" s="15"/>
      <c r="L384" s="15">
        <f t="shared" si="207"/>
        <v>381900</v>
      </c>
      <c r="M384" s="15"/>
      <c r="N384" s="15">
        <f t="shared" ref="N384" si="259">L384+M384</f>
        <v>381900</v>
      </c>
      <c r="O384" s="15"/>
      <c r="P384" s="15">
        <f>N384+O384</f>
        <v>381900</v>
      </c>
    </row>
    <row r="385" spans="1:16" s="1" customFormat="1" ht="27.75" customHeight="1" x14ac:dyDescent="0.25">
      <c r="A385" s="301"/>
      <c r="B385" s="301" t="s">
        <v>26</v>
      </c>
      <c r="C385" s="114" t="s">
        <v>79</v>
      </c>
      <c r="D385" s="19" t="s">
        <v>619</v>
      </c>
      <c r="E385" s="297">
        <v>852</v>
      </c>
      <c r="F385" s="14" t="s">
        <v>111</v>
      </c>
      <c r="G385" s="14" t="s">
        <v>90</v>
      </c>
      <c r="H385" s="14" t="s">
        <v>190</v>
      </c>
      <c r="I385" s="14" t="s">
        <v>27</v>
      </c>
      <c r="J385" s="15">
        <f>J386+J387</f>
        <v>37000</v>
      </c>
      <c r="K385" s="15">
        <f t="shared" ref="K385:P385" si="260">K386+K387</f>
        <v>0</v>
      </c>
      <c r="L385" s="15">
        <f t="shared" si="260"/>
        <v>37000</v>
      </c>
      <c r="M385" s="15">
        <f t="shared" si="260"/>
        <v>0</v>
      </c>
      <c r="N385" s="15">
        <f t="shared" si="260"/>
        <v>37000</v>
      </c>
      <c r="O385" s="15">
        <f t="shared" si="260"/>
        <v>0</v>
      </c>
      <c r="P385" s="15">
        <f t="shared" si="260"/>
        <v>37000</v>
      </c>
    </row>
    <row r="386" spans="1:16" s="1" customFormat="1" ht="12.75" customHeight="1" x14ac:dyDescent="0.25">
      <c r="A386" s="301"/>
      <c r="B386" s="301" t="s">
        <v>191</v>
      </c>
      <c r="C386" s="19" t="s">
        <v>79</v>
      </c>
      <c r="D386" s="19" t="s">
        <v>619</v>
      </c>
      <c r="E386" s="297">
        <v>852</v>
      </c>
      <c r="F386" s="14" t="s">
        <v>111</v>
      </c>
      <c r="G386" s="14" t="s">
        <v>90</v>
      </c>
      <c r="H386" s="14" t="s">
        <v>190</v>
      </c>
      <c r="I386" s="14" t="s">
        <v>29</v>
      </c>
      <c r="J386" s="15">
        <v>37000</v>
      </c>
      <c r="K386" s="15"/>
      <c r="L386" s="15">
        <f t="shared" si="207"/>
        <v>37000</v>
      </c>
      <c r="M386" s="15"/>
      <c r="N386" s="15">
        <f t="shared" ref="N386:N387" si="261">L386+M386</f>
        <v>37000</v>
      </c>
      <c r="O386" s="15"/>
      <c r="P386" s="15">
        <f>N386+O386</f>
        <v>37000</v>
      </c>
    </row>
    <row r="387" spans="1:16" s="1" customFormat="1" x14ac:dyDescent="0.25">
      <c r="A387" s="301"/>
      <c r="B387" s="301" t="s">
        <v>30</v>
      </c>
      <c r="C387" s="19" t="s">
        <v>79</v>
      </c>
      <c r="D387" s="19" t="s">
        <v>619</v>
      </c>
      <c r="E387" s="297">
        <v>852</v>
      </c>
      <c r="F387" s="14" t="s">
        <v>111</v>
      </c>
      <c r="G387" s="14" t="s">
        <v>90</v>
      </c>
      <c r="H387" s="14" t="s">
        <v>190</v>
      </c>
      <c r="I387" s="14" t="s">
        <v>31</v>
      </c>
      <c r="J387" s="15"/>
      <c r="K387" s="15"/>
      <c r="L387" s="15">
        <f t="shared" si="207"/>
        <v>0</v>
      </c>
      <c r="M387" s="15"/>
      <c r="N387" s="15">
        <f t="shared" si="261"/>
        <v>0</v>
      </c>
      <c r="O387" s="15"/>
      <c r="P387" s="15">
        <f>N387+O387</f>
        <v>0</v>
      </c>
    </row>
    <row r="388" spans="1:16" s="1" customFormat="1" ht="18" customHeight="1" x14ac:dyDescent="0.25">
      <c r="A388" s="301"/>
      <c r="B388" s="301" t="s">
        <v>26</v>
      </c>
      <c r="C388" s="19" t="s">
        <v>79</v>
      </c>
      <c r="D388" s="19" t="s">
        <v>619</v>
      </c>
      <c r="E388" s="297">
        <v>852</v>
      </c>
      <c r="F388" s="19" t="s">
        <v>111</v>
      </c>
      <c r="G388" s="19" t="s">
        <v>90</v>
      </c>
      <c r="H388" s="19" t="s">
        <v>65</v>
      </c>
      <c r="I388" s="19"/>
      <c r="J388" s="21">
        <f t="shared" ref="J388:P391" si="262">J389</f>
        <v>81000</v>
      </c>
      <c r="K388" s="21">
        <f t="shared" si="262"/>
        <v>1682300</v>
      </c>
      <c r="L388" s="21">
        <f t="shared" si="262"/>
        <v>1763300</v>
      </c>
      <c r="M388" s="21">
        <f t="shared" si="262"/>
        <v>0</v>
      </c>
      <c r="N388" s="21">
        <f t="shared" si="262"/>
        <v>1763300</v>
      </c>
      <c r="O388" s="21">
        <f t="shared" si="262"/>
        <v>0</v>
      </c>
      <c r="P388" s="21">
        <f t="shared" si="262"/>
        <v>1763300</v>
      </c>
    </row>
    <row r="389" spans="1:16" s="1" customFormat="1" ht="12.75" customHeight="1" x14ac:dyDescent="0.25">
      <c r="A389" s="301"/>
      <c r="B389" s="301" t="s">
        <v>191</v>
      </c>
      <c r="C389" s="19" t="s">
        <v>79</v>
      </c>
      <c r="D389" s="19" t="s">
        <v>619</v>
      </c>
      <c r="E389" s="297">
        <v>852</v>
      </c>
      <c r="F389" s="14" t="s">
        <v>111</v>
      </c>
      <c r="G389" s="19" t="s">
        <v>90</v>
      </c>
      <c r="H389" s="14" t="s">
        <v>67</v>
      </c>
      <c r="I389" s="14"/>
      <c r="J389" s="15">
        <f>J390+J395</f>
        <v>81000</v>
      </c>
      <c r="K389" s="15">
        <f t="shared" ref="K389:P389" si="263">K390+K395</f>
        <v>1682300</v>
      </c>
      <c r="L389" s="15">
        <f t="shared" si="263"/>
        <v>1763300</v>
      </c>
      <c r="M389" s="15">
        <f t="shared" si="263"/>
        <v>0</v>
      </c>
      <c r="N389" s="15">
        <f t="shared" si="263"/>
        <v>1763300</v>
      </c>
      <c r="O389" s="15">
        <f t="shared" si="263"/>
        <v>0</v>
      </c>
      <c r="P389" s="15">
        <f t="shared" si="263"/>
        <v>1763300</v>
      </c>
    </row>
    <row r="390" spans="1:16" s="1" customFormat="1" ht="12.75" customHeight="1" x14ac:dyDescent="0.25">
      <c r="A390" s="301"/>
      <c r="B390" s="301" t="s">
        <v>30</v>
      </c>
      <c r="C390" s="19" t="s">
        <v>79</v>
      </c>
      <c r="D390" s="19" t="s">
        <v>619</v>
      </c>
      <c r="E390" s="297">
        <v>852</v>
      </c>
      <c r="F390" s="14" t="s">
        <v>111</v>
      </c>
      <c r="G390" s="19" t="s">
        <v>90</v>
      </c>
      <c r="H390" s="14" t="s">
        <v>131</v>
      </c>
      <c r="I390" s="14"/>
      <c r="J390" s="15">
        <f>J391+J393</f>
        <v>81000</v>
      </c>
      <c r="K390" s="15">
        <f t="shared" ref="K390:P390" si="264">K391+K393</f>
        <v>1682300</v>
      </c>
      <c r="L390" s="15">
        <f t="shared" si="264"/>
        <v>1763300</v>
      </c>
      <c r="M390" s="15">
        <f t="shared" si="264"/>
        <v>0</v>
      </c>
      <c r="N390" s="15">
        <f t="shared" si="264"/>
        <v>1763300</v>
      </c>
      <c r="O390" s="15">
        <f t="shared" si="264"/>
        <v>0</v>
      </c>
      <c r="P390" s="15">
        <f t="shared" si="264"/>
        <v>1763300</v>
      </c>
    </row>
    <row r="391" spans="1:16" s="1" customFormat="1" ht="12.75" customHeight="1" x14ac:dyDescent="0.25">
      <c r="A391" s="467" t="s">
        <v>64</v>
      </c>
      <c r="B391" s="467"/>
      <c r="C391" s="19" t="s">
        <v>79</v>
      </c>
      <c r="D391" s="19" t="s">
        <v>619</v>
      </c>
      <c r="E391" s="297">
        <v>852</v>
      </c>
      <c r="F391" s="14" t="s">
        <v>111</v>
      </c>
      <c r="G391" s="14" t="s">
        <v>90</v>
      </c>
      <c r="H391" s="14" t="s">
        <v>131</v>
      </c>
      <c r="I391" s="14" t="s">
        <v>128</v>
      </c>
      <c r="J391" s="15">
        <f>J392</f>
        <v>81000</v>
      </c>
      <c r="K391" s="15">
        <f t="shared" si="262"/>
        <v>1628300</v>
      </c>
      <c r="L391" s="15">
        <f t="shared" si="262"/>
        <v>1709300</v>
      </c>
      <c r="M391" s="15">
        <f t="shared" si="262"/>
        <v>0</v>
      </c>
      <c r="N391" s="15">
        <f t="shared" si="262"/>
        <v>1709300</v>
      </c>
      <c r="O391" s="15">
        <f t="shared" si="262"/>
        <v>0</v>
      </c>
      <c r="P391" s="15">
        <f t="shared" si="262"/>
        <v>1709300</v>
      </c>
    </row>
    <row r="392" spans="1:16" s="1" customFormat="1" ht="12.75" customHeight="1" x14ac:dyDescent="0.25">
      <c r="A392" s="467" t="s">
        <v>66</v>
      </c>
      <c r="B392" s="467"/>
      <c r="C392" s="114" t="s">
        <v>79</v>
      </c>
      <c r="D392" s="19" t="s">
        <v>619</v>
      </c>
      <c r="E392" s="297">
        <v>852</v>
      </c>
      <c r="F392" s="14" t="s">
        <v>111</v>
      </c>
      <c r="G392" s="14" t="s">
        <v>90</v>
      </c>
      <c r="H392" s="14" t="s">
        <v>131</v>
      </c>
      <c r="I392" s="14" t="s">
        <v>245</v>
      </c>
      <c r="J392" s="15">
        <v>81000</v>
      </c>
      <c r="K392" s="15">
        <v>1628300</v>
      </c>
      <c r="L392" s="15">
        <f t="shared" si="207"/>
        <v>1709300</v>
      </c>
      <c r="M392" s="15"/>
      <c r="N392" s="15">
        <f t="shared" ref="N392" si="265">L392+M392</f>
        <v>1709300</v>
      </c>
      <c r="O392" s="15"/>
      <c r="P392" s="15">
        <f>N392+O392</f>
        <v>1709300</v>
      </c>
    </row>
    <row r="393" spans="1:16" s="1" customFormat="1" ht="12.75" customHeight="1" x14ac:dyDescent="0.25">
      <c r="A393" s="467" t="s">
        <v>295</v>
      </c>
      <c r="B393" s="467"/>
      <c r="C393" s="19" t="s">
        <v>79</v>
      </c>
      <c r="D393" s="19" t="s">
        <v>619</v>
      </c>
      <c r="E393" s="297">
        <v>852</v>
      </c>
      <c r="F393" s="14" t="s">
        <v>111</v>
      </c>
      <c r="G393" s="14" t="s">
        <v>90</v>
      </c>
      <c r="H393" s="14" t="s">
        <v>131</v>
      </c>
      <c r="I393" s="14" t="s">
        <v>120</v>
      </c>
      <c r="J393" s="15">
        <f>J394</f>
        <v>0</v>
      </c>
      <c r="K393" s="15">
        <f t="shared" ref="K393:P393" si="266">K394</f>
        <v>54000</v>
      </c>
      <c r="L393" s="15">
        <f t="shared" si="266"/>
        <v>54000</v>
      </c>
      <c r="M393" s="15">
        <f t="shared" si="266"/>
        <v>0</v>
      </c>
      <c r="N393" s="15">
        <f t="shared" si="266"/>
        <v>54000</v>
      </c>
      <c r="O393" s="15">
        <f t="shared" si="266"/>
        <v>0</v>
      </c>
      <c r="P393" s="15">
        <f t="shared" si="266"/>
        <v>54000</v>
      </c>
    </row>
    <row r="394" spans="1:16" s="1" customFormat="1" ht="12.75" customHeight="1" x14ac:dyDescent="0.25">
      <c r="A394" s="16"/>
      <c r="B394" s="304" t="s">
        <v>127</v>
      </c>
      <c r="C394" s="19" t="s">
        <v>79</v>
      </c>
      <c r="D394" s="19" t="s">
        <v>619</v>
      </c>
      <c r="E394" s="297">
        <v>852</v>
      </c>
      <c r="F394" s="14" t="s">
        <v>111</v>
      </c>
      <c r="G394" s="14" t="s">
        <v>90</v>
      </c>
      <c r="H394" s="14" t="s">
        <v>131</v>
      </c>
      <c r="I394" s="14" t="s">
        <v>122</v>
      </c>
      <c r="J394" s="15"/>
      <c r="K394" s="15">
        <v>54000</v>
      </c>
      <c r="L394" s="15">
        <f t="shared" ref="L394" si="267">J394+K394</f>
        <v>54000</v>
      </c>
      <c r="M394" s="15"/>
      <c r="N394" s="15">
        <f t="shared" ref="N394" si="268">L394+M394</f>
        <v>54000</v>
      </c>
      <c r="O394" s="15"/>
      <c r="P394" s="15">
        <f>N394+O394</f>
        <v>54000</v>
      </c>
    </row>
    <row r="395" spans="1:16" s="1" customFormat="1" ht="12.75" customHeight="1" x14ac:dyDescent="0.25">
      <c r="A395" s="16"/>
      <c r="B395" s="301" t="s">
        <v>658</v>
      </c>
      <c r="C395" s="114" t="s">
        <v>79</v>
      </c>
      <c r="D395" s="19" t="s">
        <v>619</v>
      </c>
      <c r="E395" s="297">
        <v>852</v>
      </c>
      <c r="F395" s="14" t="s">
        <v>111</v>
      </c>
      <c r="G395" s="14" t="s">
        <v>90</v>
      </c>
      <c r="H395" s="14" t="s">
        <v>298</v>
      </c>
      <c r="I395" s="14"/>
      <c r="J395" s="15">
        <f t="shared" ref="J395:P396" si="269">J396</f>
        <v>0</v>
      </c>
      <c r="K395" s="15">
        <f t="shared" si="269"/>
        <v>0</v>
      </c>
      <c r="L395" s="15">
        <f t="shared" si="269"/>
        <v>0</v>
      </c>
      <c r="M395" s="15">
        <f t="shared" si="269"/>
        <v>0</v>
      </c>
      <c r="N395" s="15">
        <f t="shared" si="269"/>
        <v>0</v>
      </c>
      <c r="O395" s="15">
        <f t="shared" si="269"/>
        <v>0</v>
      </c>
      <c r="P395" s="15">
        <f t="shared" si="269"/>
        <v>0</v>
      </c>
    </row>
    <row r="396" spans="1:16" s="1" customFormat="1" ht="12.75" customHeight="1" x14ac:dyDescent="0.25">
      <c r="A396" s="16"/>
      <c r="B396" s="301" t="s">
        <v>119</v>
      </c>
      <c r="C396" s="114" t="s">
        <v>79</v>
      </c>
      <c r="D396" s="19" t="s">
        <v>619</v>
      </c>
      <c r="E396" s="297">
        <v>852</v>
      </c>
      <c r="F396" s="14" t="s">
        <v>111</v>
      </c>
      <c r="G396" s="14" t="s">
        <v>90</v>
      </c>
      <c r="H396" s="14" t="s">
        <v>298</v>
      </c>
      <c r="I396" s="14" t="s">
        <v>128</v>
      </c>
      <c r="J396" s="15">
        <f>J397</f>
        <v>0</v>
      </c>
      <c r="K396" s="15">
        <f t="shared" si="269"/>
        <v>0</v>
      </c>
      <c r="L396" s="15">
        <f t="shared" si="269"/>
        <v>0</v>
      </c>
      <c r="M396" s="15">
        <f t="shared" si="269"/>
        <v>0</v>
      </c>
      <c r="N396" s="15">
        <f t="shared" si="269"/>
        <v>0</v>
      </c>
      <c r="O396" s="15">
        <f t="shared" si="269"/>
        <v>0</v>
      </c>
      <c r="P396" s="15">
        <f t="shared" si="269"/>
        <v>0</v>
      </c>
    </row>
    <row r="397" spans="1:16" s="1" customFormat="1" ht="12.75" customHeight="1" x14ac:dyDescent="0.25">
      <c r="A397" s="16"/>
      <c r="B397" s="301" t="s">
        <v>121</v>
      </c>
      <c r="C397" s="114" t="s">
        <v>79</v>
      </c>
      <c r="D397" s="19" t="s">
        <v>619</v>
      </c>
      <c r="E397" s="297">
        <v>852</v>
      </c>
      <c r="F397" s="14" t="s">
        <v>111</v>
      </c>
      <c r="G397" s="14" t="s">
        <v>90</v>
      </c>
      <c r="H397" s="14" t="s">
        <v>298</v>
      </c>
      <c r="I397" s="14" t="s">
        <v>130</v>
      </c>
      <c r="J397" s="15"/>
      <c r="K397" s="15">
        <v>0</v>
      </c>
      <c r="L397" s="15">
        <f>J397+K397</f>
        <v>0</v>
      </c>
      <c r="M397" s="15">
        <v>0</v>
      </c>
      <c r="N397" s="15">
        <f>L397+M397</f>
        <v>0</v>
      </c>
      <c r="O397" s="15">
        <v>0</v>
      </c>
      <c r="P397" s="15">
        <f>N397+O397</f>
        <v>0</v>
      </c>
    </row>
    <row r="398" spans="1:16" s="1" customFormat="1" ht="12.75" customHeight="1" x14ac:dyDescent="0.25">
      <c r="A398" s="467" t="s">
        <v>132</v>
      </c>
      <c r="B398" s="467"/>
      <c r="C398" s="19" t="s">
        <v>79</v>
      </c>
      <c r="D398" s="19" t="s">
        <v>619</v>
      </c>
      <c r="E398" s="297">
        <v>852</v>
      </c>
      <c r="F398" s="19" t="s">
        <v>111</v>
      </c>
      <c r="G398" s="19" t="s">
        <v>90</v>
      </c>
      <c r="H398" s="19" t="s">
        <v>133</v>
      </c>
      <c r="I398" s="14"/>
      <c r="J398" s="15">
        <f t="shared" ref="J398:P399" si="270">J399</f>
        <v>1685000</v>
      </c>
      <c r="K398" s="15">
        <f t="shared" si="270"/>
        <v>0</v>
      </c>
      <c r="L398" s="15">
        <f t="shared" si="270"/>
        <v>1685000</v>
      </c>
      <c r="M398" s="15">
        <f t="shared" si="270"/>
        <v>-1685000</v>
      </c>
      <c r="N398" s="15">
        <f t="shared" si="270"/>
        <v>0</v>
      </c>
      <c r="O398" s="15">
        <f t="shared" si="270"/>
        <v>0</v>
      </c>
      <c r="P398" s="15">
        <f t="shared" si="270"/>
        <v>0</v>
      </c>
    </row>
    <row r="399" spans="1:16" s="1" customFormat="1" ht="12.75" customHeight="1" x14ac:dyDescent="0.25">
      <c r="A399" s="301"/>
      <c r="B399" s="301" t="s">
        <v>119</v>
      </c>
      <c r="C399" s="19" t="s">
        <v>79</v>
      </c>
      <c r="D399" s="19" t="s">
        <v>619</v>
      </c>
      <c r="E399" s="297">
        <v>852</v>
      </c>
      <c r="F399" s="14" t="s">
        <v>111</v>
      </c>
      <c r="G399" s="14" t="s">
        <v>90</v>
      </c>
      <c r="H399" s="19" t="s">
        <v>133</v>
      </c>
      <c r="I399" s="14" t="s">
        <v>120</v>
      </c>
      <c r="J399" s="15">
        <f t="shared" si="270"/>
        <v>1685000</v>
      </c>
      <c r="K399" s="15">
        <f t="shared" si="270"/>
        <v>0</v>
      </c>
      <c r="L399" s="15">
        <f t="shared" si="270"/>
        <v>1685000</v>
      </c>
      <c r="M399" s="15">
        <f t="shared" si="270"/>
        <v>-1685000</v>
      </c>
      <c r="N399" s="15">
        <f t="shared" si="270"/>
        <v>0</v>
      </c>
      <c r="O399" s="15">
        <f t="shared" si="270"/>
        <v>0</v>
      </c>
      <c r="P399" s="15">
        <f t="shared" si="270"/>
        <v>0</v>
      </c>
    </row>
    <row r="400" spans="1:16" s="1" customFormat="1" ht="12.75" customHeight="1" x14ac:dyDescent="0.25">
      <c r="A400" s="304"/>
      <c r="B400" s="304" t="s">
        <v>170</v>
      </c>
      <c r="C400" s="19" t="s">
        <v>79</v>
      </c>
      <c r="D400" s="19" t="s">
        <v>619</v>
      </c>
      <c r="E400" s="297">
        <v>852</v>
      </c>
      <c r="F400" s="14" t="s">
        <v>111</v>
      </c>
      <c r="G400" s="14" t="s">
        <v>90</v>
      </c>
      <c r="H400" s="19" t="s">
        <v>133</v>
      </c>
      <c r="I400" s="14" t="s">
        <v>171</v>
      </c>
      <c r="J400" s="15">
        <v>1685000</v>
      </c>
      <c r="K400" s="15"/>
      <c r="L400" s="15">
        <f t="shared" ref="L400:L403" si="271">J400+K400</f>
        <v>1685000</v>
      </c>
      <c r="M400" s="15">
        <v>-1685000</v>
      </c>
      <c r="N400" s="15">
        <f t="shared" ref="N400" si="272">L400+M400</f>
        <v>0</v>
      </c>
      <c r="O400" s="15"/>
      <c r="P400" s="15">
        <f>N400+O400</f>
        <v>0</v>
      </c>
    </row>
    <row r="401" spans="1:16" s="1" customFormat="1" ht="12.75" customHeight="1" x14ac:dyDescent="0.25">
      <c r="A401" s="467" t="s">
        <v>192</v>
      </c>
      <c r="B401" s="467"/>
      <c r="C401" s="19" t="s">
        <v>79</v>
      </c>
      <c r="D401" s="19" t="s">
        <v>619</v>
      </c>
      <c r="E401" s="297">
        <v>852</v>
      </c>
      <c r="F401" s="19" t="s">
        <v>111</v>
      </c>
      <c r="G401" s="19" t="s">
        <v>90</v>
      </c>
      <c r="H401" s="19" t="s">
        <v>193</v>
      </c>
      <c r="I401" s="14"/>
      <c r="J401" s="15">
        <f t="shared" ref="J401:P402" si="273">J402</f>
        <v>991000</v>
      </c>
      <c r="K401" s="15">
        <f t="shared" si="273"/>
        <v>0</v>
      </c>
      <c r="L401" s="15">
        <f t="shared" si="273"/>
        <v>991000</v>
      </c>
      <c r="M401" s="15">
        <f t="shared" si="273"/>
        <v>-991000</v>
      </c>
      <c r="N401" s="15">
        <f t="shared" si="273"/>
        <v>0</v>
      </c>
      <c r="O401" s="15">
        <f t="shared" si="273"/>
        <v>0</v>
      </c>
      <c r="P401" s="15">
        <f t="shared" si="273"/>
        <v>0</v>
      </c>
    </row>
    <row r="402" spans="1:16" s="1" customFormat="1" ht="25.5" x14ac:dyDescent="0.25">
      <c r="A402" s="301"/>
      <c r="B402" s="301" t="s">
        <v>119</v>
      </c>
      <c r="C402" s="19" t="s">
        <v>79</v>
      </c>
      <c r="D402" s="19" t="s">
        <v>619</v>
      </c>
      <c r="E402" s="297">
        <v>852</v>
      </c>
      <c r="F402" s="14" t="s">
        <v>111</v>
      </c>
      <c r="G402" s="14" t="s">
        <v>90</v>
      </c>
      <c r="H402" s="19" t="s">
        <v>193</v>
      </c>
      <c r="I402" s="14" t="s">
        <v>120</v>
      </c>
      <c r="J402" s="15">
        <f t="shared" si="273"/>
        <v>991000</v>
      </c>
      <c r="K402" s="15">
        <f t="shared" si="273"/>
        <v>0</v>
      </c>
      <c r="L402" s="15">
        <f t="shared" si="273"/>
        <v>991000</v>
      </c>
      <c r="M402" s="15">
        <f t="shared" si="273"/>
        <v>-991000</v>
      </c>
      <c r="N402" s="15">
        <f t="shared" si="273"/>
        <v>0</v>
      </c>
      <c r="O402" s="15">
        <f t="shared" si="273"/>
        <v>0</v>
      </c>
      <c r="P402" s="15">
        <f t="shared" si="273"/>
        <v>0</v>
      </c>
    </row>
    <row r="403" spans="1:16" s="1" customFormat="1" ht="12.75" customHeight="1" x14ac:dyDescent="0.25">
      <c r="A403" s="304"/>
      <c r="B403" s="304" t="s">
        <v>170</v>
      </c>
      <c r="C403" s="19" t="s">
        <v>79</v>
      </c>
      <c r="D403" s="19" t="s">
        <v>619</v>
      </c>
      <c r="E403" s="297">
        <v>852</v>
      </c>
      <c r="F403" s="14" t="s">
        <v>111</v>
      </c>
      <c r="G403" s="14" t="s">
        <v>90</v>
      </c>
      <c r="H403" s="19" t="s">
        <v>193</v>
      </c>
      <c r="I403" s="14" t="s">
        <v>171</v>
      </c>
      <c r="J403" s="15">
        <v>991000</v>
      </c>
      <c r="K403" s="15"/>
      <c r="L403" s="15">
        <f t="shared" si="271"/>
        <v>991000</v>
      </c>
      <c r="M403" s="15">
        <v>-991000</v>
      </c>
      <c r="N403" s="15">
        <f t="shared" ref="N403" si="274">L403+M403</f>
        <v>0</v>
      </c>
      <c r="O403" s="15"/>
      <c r="P403" s="15">
        <f>N403+O403</f>
        <v>0</v>
      </c>
    </row>
    <row r="404" spans="1:16" s="1" customFormat="1" ht="12.75" customHeight="1" x14ac:dyDescent="0.25">
      <c r="A404" s="470" t="s">
        <v>230</v>
      </c>
      <c r="B404" s="470"/>
      <c r="C404" s="114" t="s">
        <v>79</v>
      </c>
      <c r="D404" s="19" t="s">
        <v>619</v>
      </c>
      <c r="E404" s="19">
        <v>852</v>
      </c>
      <c r="F404" s="7" t="s">
        <v>231</v>
      </c>
      <c r="G404" s="7"/>
      <c r="H404" s="7"/>
      <c r="I404" s="7"/>
      <c r="J404" s="8">
        <f>J405+J413+J429</f>
        <v>8603400</v>
      </c>
      <c r="K404" s="8">
        <f t="shared" ref="K404:P404" si="275">K405+K413+K429</f>
        <v>153000</v>
      </c>
      <c r="L404" s="8">
        <f t="shared" si="275"/>
        <v>8756400</v>
      </c>
      <c r="M404" s="8">
        <f t="shared" si="275"/>
        <v>0</v>
      </c>
      <c r="N404" s="8">
        <f t="shared" si="275"/>
        <v>8756400</v>
      </c>
      <c r="O404" s="8">
        <f t="shared" si="275"/>
        <v>0</v>
      </c>
      <c r="P404" s="8">
        <f t="shared" si="275"/>
        <v>8756400</v>
      </c>
    </row>
    <row r="405" spans="1:16" s="1" customFormat="1" ht="12.75" customHeight="1" x14ac:dyDescent="0.25">
      <c r="A405" s="451" t="s">
        <v>239</v>
      </c>
      <c r="B405" s="452"/>
      <c r="C405" s="19" t="s">
        <v>79</v>
      </c>
      <c r="D405" s="19" t="s">
        <v>619</v>
      </c>
      <c r="E405" s="19">
        <v>852</v>
      </c>
      <c r="F405" s="11" t="s">
        <v>231</v>
      </c>
      <c r="G405" s="11" t="s">
        <v>12</v>
      </c>
      <c r="H405" s="11"/>
      <c r="I405" s="11"/>
      <c r="J405" s="12">
        <f>J406+J410</f>
        <v>285000</v>
      </c>
      <c r="K405" s="12">
        <f t="shared" ref="K405:P405" si="276">K406+K410</f>
        <v>153000</v>
      </c>
      <c r="L405" s="12">
        <f t="shared" si="276"/>
        <v>438000</v>
      </c>
      <c r="M405" s="12">
        <f t="shared" si="276"/>
        <v>0</v>
      </c>
      <c r="N405" s="12">
        <f t="shared" si="276"/>
        <v>438000</v>
      </c>
      <c r="O405" s="12">
        <f t="shared" si="276"/>
        <v>0</v>
      </c>
      <c r="P405" s="12">
        <f t="shared" si="276"/>
        <v>438000</v>
      </c>
    </row>
    <row r="406" spans="1:16" s="1" customFormat="1" ht="12.75" customHeight="1" x14ac:dyDescent="0.25">
      <c r="A406" s="467" t="s">
        <v>240</v>
      </c>
      <c r="B406" s="467"/>
      <c r="C406" s="19" t="s">
        <v>79</v>
      </c>
      <c r="D406" s="19" t="s">
        <v>619</v>
      </c>
      <c r="E406" s="19">
        <v>852</v>
      </c>
      <c r="F406" s="14" t="s">
        <v>231</v>
      </c>
      <c r="G406" s="14" t="s">
        <v>12</v>
      </c>
      <c r="H406" s="14" t="s">
        <v>241</v>
      </c>
      <c r="I406" s="14"/>
      <c r="J406" s="15">
        <f t="shared" ref="J406:P408" si="277">J407</f>
        <v>132000</v>
      </c>
      <c r="K406" s="15">
        <f t="shared" si="277"/>
        <v>0</v>
      </c>
      <c r="L406" s="15">
        <f t="shared" si="277"/>
        <v>132000</v>
      </c>
      <c r="M406" s="15">
        <f t="shared" si="277"/>
        <v>0</v>
      </c>
      <c r="N406" s="15">
        <f t="shared" si="277"/>
        <v>132000</v>
      </c>
      <c r="O406" s="15">
        <f t="shared" si="277"/>
        <v>0</v>
      </c>
      <c r="P406" s="15">
        <f t="shared" si="277"/>
        <v>132000</v>
      </c>
    </row>
    <row r="407" spans="1:16" s="1" customFormat="1" ht="12.75" customHeight="1" x14ac:dyDescent="0.25">
      <c r="A407" s="467" t="s">
        <v>242</v>
      </c>
      <c r="B407" s="467"/>
      <c r="C407" s="19" t="s">
        <v>79</v>
      </c>
      <c r="D407" s="19" t="s">
        <v>619</v>
      </c>
      <c r="E407" s="19">
        <v>852</v>
      </c>
      <c r="F407" s="14" t="s">
        <v>231</v>
      </c>
      <c r="G407" s="14" t="s">
        <v>12</v>
      </c>
      <c r="H407" s="14" t="s">
        <v>243</v>
      </c>
      <c r="I407" s="14"/>
      <c r="J407" s="15">
        <f t="shared" si="277"/>
        <v>132000</v>
      </c>
      <c r="K407" s="15">
        <f t="shared" si="277"/>
        <v>0</v>
      </c>
      <c r="L407" s="15">
        <f t="shared" si="277"/>
        <v>132000</v>
      </c>
      <c r="M407" s="15">
        <f t="shared" si="277"/>
        <v>0</v>
      </c>
      <c r="N407" s="15">
        <f t="shared" si="277"/>
        <v>132000</v>
      </c>
      <c r="O407" s="15">
        <f t="shared" si="277"/>
        <v>0</v>
      </c>
      <c r="P407" s="15">
        <f t="shared" si="277"/>
        <v>132000</v>
      </c>
    </row>
    <row r="408" spans="1:16" s="1" customFormat="1" ht="12.75" customHeight="1" x14ac:dyDescent="0.25">
      <c r="A408" s="16"/>
      <c r="B408" s="304" t="s">
        <v>127</v>
      </c>
      <c r="C408" s="19" t="s">
        <v>79</v>
      </c>
      <c r="D408" s="19" t="s">
        <v>619</v>
      </c>
      <c r="E408" s="19">
        <v>852</v>
      </c>
      <c r="F408" s="14" t="s">
        <v>231</v>
      </c>
      <c r="G408" s="14" t="s">
        <v>12</v>
      </c>
      <c r="H408" s="14" t="s">
        <v>243</v>
      </c>
      <c r="I408" s="14" t="s">
        <v>128</v>
      </c>
      <c r="J408" s="15">
        <f>J409</f>
        <v>132000</v>
      </c>
      <c r="K408" s="15">
        <f t="shared" si="277"/>
        <v>0</v>
      </c>
      <c r="L408" s="15">
        <f t="shared" si="277"/>
        <v>132000</v>
      </c>
      <c r="M408" s="15">
        <f t="shared" si="277"/>
        <v>0</v>
      </c>
      <c r="N408" s="15">
        <f t="shared" si="277"/>
        <v>132000</v>
      </c>
      <c r="O408" s="15">
        <f t="shared" si="277"/>
        <v>0</v>
      </c>
      <c r="P408" s="15">
        <f t="shared" si="277"/>
        <v>132000</v>
      </c>
    </row>
    <row r="409" spans="1:16" s="1" customFormat="1" ht="25.5" x14ac:dyDescent="0.25">
      <c r="A409" s="301"/>
      <c r="B409" s="304" t="s">
        <v>244</v>
      </c>
      <c r="C409" s="19" t="s">
        <v>79</v>
      </c>
      <c r="D409" s="19" t="s">
        <v>619</v>
      </c>
      <c r="E409" s="19">
        <v>852</v>
      </c>
      <c r="F409" s="14" t="s">
        <v>231</v>
      </c>
      <c r="G409" s="14" t="s">
        <v>12</v>
      </c>
      <c r="H409" s="14" t="s">
        <v>243</v>
      </c>
      <c r="I409" s="14" t="s">
        <v>245</v>
      </c>
      <c r="J409" s="15">
        <v>132000</v>
      </c>
      <c r="K409" s="15"/>
      <c r="L409" s="15">
        <f t="shared" ref="L409:L467" si="278">J409+K409</f>
        <v>132000</v>
      </c>
      <c r="M409" s="15"/>
      <c r="N409" s="15">
        <f t="shared" ref="N409" si="279">L409+M409</f>
        <v>132000</v>
      </c>
      <c r="O409" s="15"/>
      <c r="P409" s="15">
        <f>N409+O409</f>
        <v>132000</v>
      </c>
    </row>
    <row r="410" spans="1:16" s="1" customFormat="1" ht="12.75" customHeight="1" x14ac:dyDescent="0.25">
      <c r="A410" s="471" t="s">
        <v>246</v>
      </c>
      <c r="B410" s="471"/>
      <c r="C410" s="19" t="s">
        <v>79</v>
      </c>
      <c r="D410" s="19" t="s">
        <v>619</v>
      </c>
      <c r="E410" s="19">
        <v>852</v>
      </c>
      <c r="F410" s="14" t="s">
        <v>231</v>
      </c>
      <c r="G410" s="14" t="s">
        <v>12</v>
      </c>
      <c r="H410" s="14" t="s">
        <v>247</v>
      </c>
      <c r="I410" s="14"/>
      <c r="J410" s="15">
        <f t="shared" ref="J410:P411" si="280">J411</f>
        <v>153000</v>
      </c>
      <c r="K410" s="15">
        <f t="shared" si="280"/>
        <v>153000</v>
      </c>
      <c r="L410" s="15">
        <f t="shared" si="280"/>
        <v>306000</v>
      </c>
      <c r="M410" s="15">
        <f t="shared" si="280"/>
        <v>0</v>
      </c>
      <c r="N410" s="15">
        <f t="shared" si="280"/>
        <v>306000</v>
      </c>
      <c r="O410" s="15">
        <f t="shared" si="280"/>
        <v>0</v>
      </c>
      <c r="P410" s="15">
        <f t="shared" si="280"/>
        <v>306000</v>
      </c>
    </row>
    <row r="411" spans="1:16" s="1" customFormat="1" ht="12.75" customHeight="1" x14ac:dyDescent="0.25">
      <c r="A411" s="306"/>
      <c r="B411" s="304" t="s">
        <v>127</v>
      </c>
      <c r="C411" s="114" t="s">
        <v>79</v>
      </c>
      <c r="D411" s="19" t="s">
        <v>619</v>
      </c>
      <c r="E411" s="19">
        <v>852</v>
      </c>
      <c r="F411" s="14" t="s">
        <v>231</v>
      </c>
      <c r="G411" s="14" t="s">
        <v>12</v>
      </c>
      <c r="H411" s="14" t="s">
        <v>247</v>
      </c>
      <c r="I411" s="14" t="s">
        <v>128</v>
      </c>
      <c r="J411" s="15">
        <f t="shared" si="280"/>
        <v>153000</v>
      </c>
      <c r="K411" s="15">
        <f t="shared" si="280"/>
        <v>153000</v>
      </c>
      <c r="L411" s="15">
        <f t="shared" si="280"/>
        <v>306000</v>
      </c>
      <c r="M411" s="15">
        <f t="shared" si="280"/>
        <v>0</v>
      </c>
      <c r="N411" s="15">
        <f t="shared" si="280"/>
        <v>306000</v>
      </c>
      <c r="O411" s="15">
        <f t="shared" si="280"/>
        <v>0</v>
      </c>
      <c r="P411" s="15">
        <f t="shared" si="280"/>
        <v>306000</v>
      </c>
    </row>
    <row r="412" spans="1:16" s="1" customFormat="1" ht="12.75" customHeight="1" x14ac:dyDescent="0.25">
      <c r="A412" s="306"/>
      <c r="B412" s="304" t="s">
        <v>248</v>
      </c>
      <c r="C412" s="19" t="s">
        <v>79</v>
      </c>
      <c r="D412" s="19" t="s">
        <v>619</v>
      </c>
      <c r="E412" s="19">
        <v>852</v>
      </c>
      <c r="F412" s="14" t="s">
        <v>231</v>
      </c>
      <c r="G412" s="14" t="s">
        <v>12</v>
      </c>
      <c r="H412" s="14" t="s">
        <v>247</v>
      </c>
      <c r="I412" s="14" t="s">
        <v>249</v>
      </c>
      <c r="J412" s="15">
        <v>153000</v>
      </c>
      <c r="K412" s="15">
        <v>153000</v>
      </c>
      <c r="L412" s="15">
        <f t="shared" si="278"/>
        <v>306000</v>
      </c>
      <c r="M412" s="15"/>
      <c r="N412" s="15">
        <f t="shared" ref="N412" si="281">L412+M412</f>
        <v>306000</v>
      </c>
      <c r="O412" s="15"/>
      <c r="P412" s="15">
        <f>N412+O412</f>
        <v>306000</v>
      </c>
    </row>
    <row r="413" spans="1:16" s="1" customFormat="1" ht="12.75" customHeight="1" x14ac:dyDescent="0.25">
      <c r="A413" s="468" t="s">
        <v>250</v>
      </c>
      <c r="B413" s="468"/>
      <c r="C413" s="19" t="s">
        <v>79</v>
      </c>
      <c r="D413" s="19" t="s">
        <v>619</v>
      </c>
      <c r="E413" s="19">
        <v>852</v>
      </c>
      <c r="F413" s="11" t="s">
        <v>231</v>
      </c>
      <c r="G413" s="11" t="s">
        <v>39</v>
      </c>
      <c r="H413" s="11"/>
      <c r="I413" s="11"/>
      <c r="J413" s="12">
        <f>J414+J419</f>
        <v>7313900</v>
      </c>
      <c r="K413" s="12">
        <f t="shared" ref="K413:P413" si="282">K414+K419</f>
        <v>0</v>
      </c>
      <c r="L413" s="12">
        <f t="shared" si="282"/>
        <v>7313900</v>
      </c>
      <c r="M413" s="12">
        <f t="shared" si="282"/>
        <v>0</v>
      </c>
      <c r="N413" s="12">
        <f t="shared" si="282"/>
        <v>7313900</v>
      </c>
      <c r="O413" s="12">
        <f t="shared" si="282"/>
        <v>0</v>
      </c>
      <c r="P413" s="12">
        <f t="shared" si="282"/>
        <v>7313900</v>
      </c>
    </row>
    <row r="414" spans="1:16" s="1" customFormat="1" ht="12.75" customHeight="1" x14ac:dyDescent="0.25">
      <c r="A414" s="476" t="s">
        <v>240</v>
      </c>
      <c r="B414" s="476"/>
      <c r="C414" s="114" t="s">
        <v>79</v>
      </c>
      <c r="D414" s="19" t="s">
        <v>619</v>
      </c>
      <c r="E414" s="19">
        <v>852</v>
      </c>
      <c r="F414" s="14" t="s">
        <v>231</v>
      </c>
      <c r="G414" s="14" t="s">
        <v>39</v>
      </c>
      <c r="H414" s="14" t="s">
        <v>241</v>
      </c>
      <c r="I414" s="14"/>
      <c r="J414" s="15">
        <f>J415</f>
        <v>132400</v>
      </c>
      <c r="K414" s="15">
        <f t="shared" ref="K414:P414" si="283">K415</f>
        <v>0</v>
      </c>
      <c r="L414" s="15">
        <f t="shared" si="283"/>
        <v>132400</v>
      </c>
      <c r="M414" s="15">
        <f t="shared" si="283"/>
        <v>0</v>
      </c>
      <c r="N414" s="15">
        <f t="shared" si="283"/>
        <v>132400</v>
      </c>
      <c r="O414" s="15">
        <f t="shared" si="283"/>
        <v>0</v>
      </c>
      <c r="P414" s="15">
        <f t="shared" si="283"/>
        <v>132400</v>
      </c>
    </row>
    <row r="415" spans="1:16" s="1" customFormat="1" x14ac:dyDescent="0.25">
      <c r="A415" s="471" t="s">
        <v>251</v>
      </c>
      <c r="B415" s="471"/>
      <c r="C415" s="19" t="s">
        <v>79</v>
      </c>
      <c r="D415" s="19" t="s">
        <v>619</v>
      </c>
      <c r="E415" s="19">
        <v>852</v>
      </c>
      <c r="F415" s="14" t="s">
        <v>231</v>
      </c>
      <c r="G415" s="14" t="s">
        <v>39</v>
      </c>
      <c r="H415" s="14" t="s">
        <v>252</v>
      </c>
      <c r="I415" s="14"/>
      <c r="J415" s="15">
        <f t="shared" ref="J415:P417" si="284">J416</f>
        <v>132400</v>
      </c>
      <c r="K415" s="15">
        <f t="shared" si="284"/>
        <v>0</v>
      </c>
      <c r="L415" s="15">
        <f t="shared" si="284"/>
        <v>132400</v>
      </c>
      <c r="M415" s="15">
        <f t="shared" si="284"/>
        <v>0</v>
      </c>
      <c r="N415" s="15">
        <f t="shared" si="284"/>
        <v>132400</v>
      </c>
      <c r="O415" s="15">
        <f t="shared" si="284"/>
        <v>0</v>
      </c>
      <c r="P415" s="15">
        <f t="shared" si="284"/>
        <v>132400</v>
      </c>
    </row>
    <row r="416" spans="1:16" s="10" customFormat="1" x14ac:dyDescent="0.25">
      <c r="A416" s="467" t="s">
        <v>299</v>
      </c>
      <c r="B416" s="467"/>
      <c r="C416" s="19" t="s">
        <v>79</v>
      </c>
      <c r="D416" s="19" t="s">
        <v>619</v>
      </c>
      <c r="E416" s="19">
        <v>852</v>
      </c>
      <c r="F416" s="14" t="s">
        <v>231</v>
      </c>
      <c r="G416" s="14" t="s">
        <v>39</v>
      </c>
      <c r="H416" s="14" t="s">
        <v>253</v>
      </c>
      <c r="I416" s="14"/>
      <c r="J416" s="15">
        <f t="shared" si="284"/>
        <v>132400</v>
      </c>
      <c r="K416" s="15">
        <f t="shared" si="284"/>
        <v>0</v>
      </c>
      <c r="L416" s="15">
        <f t="shared" si="284"/>
        <v>132400</v>
      </c>
      <c r="M416" s="15">
        <f t="shared" si="284"/>
        <v>0</v>
      </c>
      <c r="N416" s="15">
        <f t="shared" si="284"/>
        <v>132400</v>
      </c>
      <c r="O416" s="15">
        <f t="shared" si="284"/>
        <v>0</v>
      </c>
      <c r="P416" s="15">
        <f t="shared" si="284"/>
        <v>132400</v>
      </c>
    </row>
    <row r="417" spans="1:16" s="1" customFormat="1" ht="12.75" customHeight="1" x14ac:dyDescent="0.25">
      <c r="A417" s="306"/>
      <c r="B417" s="304" t="s">
        <v>127</v>
      </c>
      <c r="C417" s="19" t="s">
        <v>79</v>
      </c>
      <c r="D417" s="19" t="s">
        <v>619</v>
      </c>
      <c r="E417" s="19">
        <v>852</v>
      </c>
      <c r="F417" s="14" t="s">
        <v>231</v>
      </c>
      <c r="G417" s="14" t="s">
        <v>39</v>
      </c>
      <c r="H417" s="14" t="s">
        <v>253</v>
      </c>
      <c r="I417" s="14" t="s">
        <v>128</v>
      </c>
      <c r="J417" s="15">
        <f t="shared" si="284"/>
        <v>132400</v>
      </c>
      <c r="K417" s="15">
        <f t="shared" si="284"/>
        <v>0</v>
      </c>
      <c r="L417" s="15">
        <f t="shared" si="284"/>
        <v>132400</v>
      </c>
      <c r="M417" s="15">
        <f t="shared" si="284"/>
        <v>0</v>
      </c>
      <c r="N417" s="15">
        <f t="shared" si="284"/>
        <v>132400</v>
      </c>
      <c r="O417" s="15">
        <f t="shared" si="284"/>
        <v>0</v>
      </c>
      <c r="P417" s="15">
        <f t="shared" si="284"/>
        <v>132400</v>
      </c>
    </row>
    <row r="418" spans="1:16" s="1" customFormat="1" ht="12.75" customHeight="1" x14ac:dyDescent="0.25">
      <c r="A418" s="306"/>
      <c r="B418" s="304" t="s">
        <v>254</v>
      </c>
      <c r="C418" s="19" t="s">
        <v>79</v>
      </c>
      <c r="D418" s="19" t="s">
        <v>619</v>
      </c>
      <c r="E418" s="19">
        <v>852</v>
      </c>
      <c r="F418" s="14" t="s">
        <v>231</v>
      </c>
      <c r="G418" s="14" t="s">
        <v>39</v>
      </c>
      <c r="H418" s="14" t="s">
        <v>253</v>
      </c>
      <c r="I418" s="14" t="s">
        <v>255</v>
      </c>
      <c r="J418" s="15">
        <v>132400</v>
      </c>
      <c r="K418" s="15"/>
      <c r="L418" s="15">
        <f t="shared" si="278"/>
        <v>132400</v>
      </c>
      <c r="M418" s="15"/>
      <c r="N418" s="15">
        <f t="shared" ref="N418" si="285">L418+M418</f>
        <v>132400</v>
      </c>
      <c r="O418" s="15"/>
      <c r="P418" s="15">
        <f>N418+O418</f>
        <v>132400</v>
      </c>
    </row>
    <row r="419" spans="1:16" s="1" customFormat="1" ht="12.75" customHeight="1" x14ac:dyDescent="0.25">
      <c r="A419" s="476" t="s">
        <v>166</v>
      </c>
      <c r="B419" s="476"/>
      <c r="C419" s="19" t="s">
        <v>79</v>
      </c>
      <c r="D419" s="19" t="s">
        <v>619</v>
      </c>
      <c r="E419" s="19">
        <v>852</v>
      </c>
      <c r="F419" s="14" t="s">
        <v>231</v>
      </c>
      <c r="G419" s="14" t="s">
        <v>39</v>
      </c>
      <c r="H419" s="14" t="s">
        <v>167</v>
      </c>
      <c r="I419" s="14"/>
      <c r="J419" s="15">
        <f>J420+J424</f>
        <v>7181500</v>
      </c>
      <c r="K419" s="15">
        <f t="shared" ref="K419:P419" si="286">K420+K424</f>
        <v>0</v>
      </c>
      <c r="L419" s="15">
        <f t="shared" si="286"/>
        <v>7181500</v>
      </c>
      <c r="M419" s="15">
        <f t="shared" si="286"/>
        <v>0</v>
      </c>
      <c r="N419" s="15">
        <f t="shared" si="286"/>
        <v>7181500</v>
      </c>
      <c r="O419" s="15">
        <f t="shared" si="286"/>
        <v>0</v>
      </c>
      <c r="P419" s="15">
        <f t="shared" si="286"/>
        <v>7181500</v>
      </c>
    </row>
    <row r="420" spans="1:16" s="1" customFormat="1" ht="12.75" customHeight="1" x14ac:dyDescent="0.25">
      <c r="A420" s="471" t="s">
        <v>260</v>
      </c>
      <c r="B420" s="471"/>
      <c r="C420" s="19" t="s">
        <v>79</v>
      </c>
      <c r="D420" s="19" t="s">
        <v>619</v>
      </c>
      <c r="E420" s="19">
        <v>852</v>
      </c>
      <c r="F420" s="14" t="s">
        <v>231</v>
      </c>
      <c r="G420" s="14" t="s">
        <v>39</v>
      </c>
      <c r="H420" s="14" t="s">
        <v>261</v>
      </c>
      <c r="I420" s="14"/>
      <c r="J420" s="15">
        <f>J421</f>
        <v>652000</v>
      </c>
      <c r="K420" s="15">
        <f t="shared" ref="K420:P420" si="287">K421</f>
        <v>0</v>
      </c>
      <c r="L420" s="15">
        <f t="shared" si="287"/>
        <v>652000</v>
      </c>
      <c r="M420" s="15">
        <f t="shared" si="287"/>
        <v>0</v>
      </c>
      <c r="N420" s="15">
        <f t="shared" si="287"/>
        <v>652000</v>
      </c>
      <c r="O420" s="15">
        <f t="shared" si="287"/>
        <v>0</v>
      </c>
      <c r="P420" s="15">
        <f t="shared" si="287"/>
        <v>652000</v>
      </c>
    </row>
    <row r="421" spans="1:16" s="1" customFormat="1" x14ac:dyDescent="0.25">
      <c r="A421" s="306"/>
      <c r="B421" s="304" t="s">
        <v>127</v>
      </c>
      <c r="C421" s="114" t="s">
        <v>79</v>
      </c>
      <c r="D421" s="19" t="s">
        <v>619</v>
      </c>
      <c r="E421" s="19">
        <v>852</v>
      </c>
      <c r="F421" s="14" t="s">
        <v>231</v>
      </c>
      <c r="G421" s="14" t="s">
        <v>39</v>
      </c>
      <c r="H421" s="14" t="s">
        <v>261</v>
      </c>
      <c r="I421" s="14" t="s">
        <v>128</v>
      </c>
      <c r="J421" s="15">
        <f>J422+J423</f>
        <v>652000</v>
      </c>
      <c r="K421" s="15">
        <f t="shared" ref="K421:P421" si="288">K422+K423</f>
        <v>0</v>
      </c>
      <c r="L421" s="15">
        <f t="shared" si="288"/>
        <v>652000</v>
      </c>
      <c r="M421" s="15">
        <f t="shared" si="288"/>
        <v>0</v>
      </c>
      <c r="N421" s="15">
        <f t="shared" si="288"/>
        <v>652000</v>
      </c>
      <c r="O421" s="15">
        <f t="shared" si="288"/>
        <v>0</v>
      </c>
      <c r="P421" s="15">
        <f t="shared" si="288"/>
        <v>652000</v>
      </c>
    </row>
    <row r="422" spans="1:16" s="1" customFormat="1" x14ac:dyDescent="0.25">
      <c r="A422" s="306"/>
      <c r="B422" s="304" t="s">
        <v>254</v>
      </c>
      <c r="C422" s="19" t="s">
        <v>79</v>
      </c>
      <c r="D422" s="19" t="s">
        <v>619</v>
      </c>
      <c r="E422" s="19">
        <v>852</v>
      </c>
      <c r="F422" s="14" t="s">
        <v>231</v>
      </c>
      <c r="G422" s="14" t="s">
        <v>39</v>
      </c>
      <c r="H422" s="14" t="s">
        <v>261</v>
      </c>
      <c r="I422" s="14" t="s">
        <v>255</v>
      </c>
      <c r="J422" s="15">
        <v>652000</v>
      </c>
      <c r="K422" s="15">
        <v>-652000</v>
      </c>
      <c r="L422" s="15">
        <f t="shared" si="278"/>
        <v>0</v>
      </c>
      <c r="M422" s="15"/>
      <c r="N422" s="15">
        <f t="shared" ref="N422:N423" si="289">L422+M422</f>
        <v>0</v>
      </c>
      <c r="O422" s="15"/>
      <c r="P422" s="15">
        <f>N422+O422</f>
        <v>0</v>
      </c>
    </row>
    <row r="423" spans="1:16" s="1" customFormat="1" ht="25.5" x14ac:dyDescent="0.25">
      <c r="A423" s="306"/>
      <c r="B423" s="304" t="s">
        <v>244</v>
      </c>
      <c r="C423" s="19" t="s">
        <v>79</v>
      </c>
      <c r="D423" s="19" t="s">
        <v>619</v>
      </c>
      <c r="E423" s="297">
        <v>852</v>
      </c>
      <c r="F423" s="14" t="s">
        <v>231</v>
      </c>
      <c r="G423" s="14" t="s">
        <v>39</v>
      </c>
      <c r="H423" s="14" t="s">
        <v>261</v>
      </c>
      <c r="I423" s="14" t="s">
        <v>245</v>
      </c>
      <c r="J423" s="15"/>
      <c r="K423" s="15">
        <v>652000</v>
      </c>
      <c r="L423" s="15">
        <f t="shared" si="278"/>
        <v>652000</v>
      </c>
      <c r="M423" s="15"/>
      <c r="N423" s="15">
        <f t="shared" si="289"/>
        <v>652000</v>
      </c>
      <c r="O423" s="15"/>
      <c r="P423" s="15">
        <f>N423+O423</f>
        <v>652000</v>
      </c>
    </row>
    <row r="424" spans="1:16" s="1" customFormat="1" x14ac:dyDescent="0.25">
      <c r="A424" s="471" t="s">
        <v>262</v>
      </c>
      <c r="B424" s="471"/>
      <c r="C424" s="19" t="s">
        <v>79</v>
      </c>
      <c r="D424" s="19" t="s">
        <v>619</v>
      </c>
      <c r="E424" s="19">
        <v>852</v>
      </c>
      <c r="F424" s="14" t="s">
        <v>231</v>
      </c>
      <c r="G424" s="14" t="s">
        <v>39</v>
      </c>
      <c r="H424" s="14" t="s">
        <v>263</v>
      </c>
      <c r="I424" s="14"/>
      <c r="J424" s="15">
        <f>J425+J427</f>
        <v>6529500</v>
      </c>
      <c r="K424" s="15">
        <f t="shared" ref="K424:P424" si="290">K425+K427</f>
        <v>0</v>
      </c>
      <c r="L424" s="15">
        <f t="shared" si="290"/>
        <v>6529500</v>
      </c>
      <c r="M424" s="15">
        <f t="shared" si="290"/>
        <v>0</v>
      </c>
      <c r="N424" s="15">
        <f t="shared" si="290"/>
        <v>6529500</v>
      </c>
      <c r="O424" s="15">
        <f t="shared" si="290"/>
        <v>0</v>
      </c>
      <c r="P424" s="15">
        <f t="shared" si="290"/>
        <v>6529500</v>
      </c>
    </row>
    <row r="425" spans="1:16" s="1" customFormat="1" ht="12.75" customHeight="1" x14ac:dyDescent="0.25">
      <c r="A425" s="16"/>
      <c r="B425" s="304" t="s">
        <v>22</v>
      </c>
      <c r="C425" s="19" t="s">
        <v>79</v>
      </c>
      <c r="D425" s="19" t="s">
        <v>619</v>
      </c>
      <c r="E425" s="19">
        <v>852</v>
      </c>
      <c r="F425" s="14" t="s">
        <v>264</v>
      </c>
      <c r="G425" s="14" t="s">
        <v>39</v>
      </c>
      <c r="H425" s="14" t="s">
        <v>263</v>
      </c>
      <c r="I425" s="14" t="s">
        <v>23</v>
      </c>
      <c r="J425" s="15">
        <f>J426</f>
        <v>1559600</v>
      </c>
      <c r="K425" s="15">
        <f t="shared" ref="K425:P425" si="291">K426</f>
        <v>0</v>
      </c>
      <c r="L425" s="15">
        <f t="shared" si="291"/>
        <v>1559600</v>
      </c>
      <c r="M425" s="15">
        <f t="shared" si="291"/>
        <v>0</v>
      </c>
      <c r="N425" s="15">
        <f t="shared" si="291"/>
        <v>1559600</v>
      </c>
      <c r="O425" s="15">
        <f t="shared" si="291"/>
        <v>0</v>
      </c>
      <c r="P425" s="15">
        <f t="shared" si="291"/>
        <v>1559600</v>
      </c>
    </row>
    <row r="426" spans="1:16" s="1" customFormat="1" x14ac:dyDescent="0.25">
      <c r="A426" s="16"/>
      <c r="B426" s="301" t="s">
        <v>24</v>
      </c>
      <c r="C426" s="19" t="s">
        <v>79</v>
      </c>
      <c r="D426" s="19" t="s">
        <v>619</v>
      </c>
      <c r="E426" s="19">
        <v>852</v>
      </c>
      <c r="F426" s="14" t="s">
        <v>264</v>
      </c>
      <c r="G426" s="14" t="s">
        <v>39</v>
      </c>
      <c r="H426" s="14" t="s">
        <v>263</v>
      </c>
      <c r="I426" s="14" t="s">
        <v>25</v>
      </c>
      <c r="J426" s="15">
        <v>1559600</v>
      </c>
      <c r="K426" s="15"/>
      <c r="L426" s="15">
        <f t="shared" si="278"/>
        <v>1559600</v>
      </c>
      <c r="M426" s="15"/>
      <c r="N426" s="15">
        <f t="shared" ref="N426" si="292">L426+M426</f>
        <v>1559600</v>
      </c>
      <c r="O426" s="15"/>
      <c r="P426" s="15">
        <f>N426+O426</f>
        <v>1559600</v>
      </c>
    </row>
    <row r="427" spans="1:16" s="1" customFormat="1" x14ac:dyDescent="0.25">
      <c r="A427" s="306"/>
      <c r="B427" s="304" t="s">
        <v>127</v>
      </c>
      <c r="C427" s="19" t="s">
        <v>79</v>
      </c>
      <c r="D427" s="19" t="s">
        <v>619</v>
      </c>
      <c r="E427" s="19">
        <v>852</v>
      </c>
      <c r="F427" s="14" t="s">
        <v>231</v>
      </c>
      <c r="G427" s="14" t="s">
        <v>39</v>
      </c>
      <c r="H427" s="14" t="s">
        <v>263</v>
      </c>
      <c r="I427" s="14" t="s">
        <v>128</v>
      </c>
      <c r="J427" s="15">
        <f>J428</f>
        <v>4969900</v>
      </c>
      <c r="K427" s="15">
        <f t="shared" ref="K427:P427" si="293">K428</f>
        <v>0</v>
      </c>
      <c r="L427" s="15">
        <f t="shared" si="293"/>
        <v>4969900</v>
      </c>
      <c r="M427" s="15">
        <f t="shared" si="293"/>
        <v>0</v>
      </c>
      <c r="N427" s="15">
        <f t="shared" si="293"/>
        <v>4969900</v>
      </c>
      <c r="O427" s="15">
        <f t="shared" si="293"/>
        <v>0</v>
      </c>
      <c r="P427" s="15">
        <f t="shared" si="293"/>
        <v>4969900</v>
      </c>
    </row>
    <row r="428" spans="1:16" s="1" customFormat="1" ht="16.5" customHeight="1" x14ac:dyDescent="0.25">
      <c r="A428" s="306"/>
      <c r="B428" s="304" t="s">
        <v>254</v>
      </c>
      <c r="C428" s="19" t="s">
        <v>79</v>
      </c>
      <c r="D428" s="19" t="s">
        <v>619</v>
      </c>
      <c r="E428" s="19">
        <v>852</v>
      </c>
      <c r="F428" s="14" t="s">
        <v>231</v>
      </c>
      <c r="G428" s="14" t="s">
        <v>39</v>
      </c>
      <c r="H428" s="14" t="s">
        <v>263</v>
      </c>
      <c r="I428" s="14" t="s">
        <v>255</v>
      </c>
      <c r="J428" s="15">
        <v>4969900</v>
      </c>
      <c r="K428" s="15"/>
      <c r="L428" s="15">
        <f t="shared" si="278"/>
        <v>4969900</v>
      </c>
      <c r="M428" s="15"/>
      <c r="N428" s="15">
        <f t="shared" ref="N428" si="294">L428+M428</f>
        <v>4969900</v>
      </c>
      <c r="O428" s="15"/>
      <c r="P428" s="15">
        <f>N428+O428</f>
        <v>4969900</v>
      </c>
    </row>
    <row r="429" spans="1:16" s="1" customFormat="1" x14ac:dyDescent="0.25">
      <c r="A429" s="468" t="s">
        <v>265</v>
      </c>
      <c r="B429" s="468"/>
      <c r="C429" s="114" t="s">
        <v>79</v>
      </c>
      <c r="D429" s="19" t="s">
        <v>619</v>
      </c>
      <c r="E429" s="19">
        <v>852</v>
      </c>
      <c r="F429" s="11" t="s">
        <v>231</v>
      </c>
      <c r="G429" s="11" t="s">
        <v>47</v>
      </c>
      <c r="H429" s="11"/>
      <c r="I429" s="11"/>
      <c r="J429" s="12">
        <f>J430</f>
        <v>1004500</v>
      </c>
      <c r="K429" s="12">
        <f t="shared" ref="K429:P430" si="295">K430</f>
        <v>0</v>
      </c>
      <c r="L429" s="12">
        <f t="shared" si="295"/>
        <v>1004500</v>
      </c>
      <c r="M429" s="12">
        <f t="shared" si="295"/>
        <v>0</v>
      </c>
      <c r="N429" s="12">
        <f t="shared" si="295"/>
        <v>1004500</v>
      </c>
      <c r="O429" s="12">
        <f t="shared" si="295"/>
        <v>0</v>
      </c>
      <c r="P429" s="12">
        <f t="shared" si="295"/>
        <v>1004500</v>
      </c>
    </row>
    <row r="430" spans="1:16" s="13" customFormat="1" x14ac:dyDescent="0.25">
      <c r="A430" s="467" t="s">
        <v>64</v>
      </c>
      <c r="B430" s="467"/>
      <c r="C430" s="19" t="s">
        <v>79</v>
      </c>
      <c r="D430" s="19" t="s">
        <v>619</v>
      </c>
      <c r="E430" s="19">
        <v>852</v>
      </c>
      <c r="F430" s="14" t="s">
        <v>231</v>
      </c>
      <c r="G430" s="14" t="s">
        <v>47</v>
      </c>
      <c r="H430" s="14" t="s">
        <v>65</v>
      </c>
      <c r="I430" s="14"/>
      <c r="J430" s="15">
        <f>J431</f>
        <v>1004500</v>
      </c>
      <c r="K430" s="15">
        <f t="shared" si="295"/>
        <v>0</v>
      </c>
      <c r="L430" s="15">
        <f t="shared" si="295"/>
        <v>1004500</v>
      </c>
      <c r="M430" s="15">
        <f t="shared" si="295"/>
        <v>0</v>
      </c>
      <c r="N430" s="15">
        <f t="shared" si="295"/>
        <v>1004500</v>
      </c>
      <c r="O430" s="15">
        <f t="shared" si="295"/>
        <v>0</v>
      </c>
      <c r="P430" s="15">
        <f t="shared" si="295"/>
        <v>1004500</v>
      </c>
    </row>
    <row r="431" spans="1:16" s="1" customFormat="1" ht="54.75" customHeight="1" x14ac:dyDescent="0.25">
      <c r="A431" s="467" t="s">
        <v>66</v>
      </c>
      <c r="B431" s="467"/>
      <c r="C431" s="19" t="s">
        <v>79</v>
      </c>
      <c r="D431" s="19" t="s">
        <v>619</v>
      </c>
      <c r="E431" s="19">
        <v>852</v>
      </c>
      <c r="F431" s="19" t="s">
        <v>231</v>
      </c>
      <c r="G431" s="19" t="s">
        <v>47</v>
      </c>
      <c r="H431" s="19" t="s">
        <v>67</v>
      </c>
      <c r="I431" s="19"/>
      <c r="J431" s="15">
        <f>J432+J437</f>
        <v>1004500</v>
      </c>
      <c r="K431" s="15">
        <f t="shared" ref="K431:P431" si="296">K432+K437</f>
        <v>0</v>
      </c>
      <c r="L431" s="15">
        <f t="shared" si="296"/>
        <v>1004500</v>
      </c>
      <c r="M431" s="15">
        <f t="shared" si="296"/>
        <v>0</v>
      </c>
      <c r="N431" s="15">
        <f t="shared" si="296"/>
        <v>1004500</v>
      </c>
      <c r="O431" s="15">
        <f t="shared" si="296"/>
        <v>0</v>
      </c>
      <c r="P431" s="15">
        <f t="shared" si="296"/>
        <v>1004500</v>
      </c>
    </row>
    <row r="432" spans="1:16" s="1" customFormat="1" ht="27.75" customHeight="1" x14ac:dyDescent="0.25">
      <c r="A432" s="467" t="s">
        <v>266</v>
      </c>
      <c r="B432" s="467"/>
      <c r="C432" s="114" t="s">
        <v>79</v>
      </c>
      <c r="D432" s="19" t="s">
        <v>619</v>
      </c>
      <c r="E432" s="19">
        <v>852</v>
      </c>
      <c r="F432" s="19" t="s">
        <v>231</v>
      </c>
      <c r="G432" s="19" t="s">
        <v>47</v>
      </c>
      <c r="H432" s="19" t="s">
        <v>267</v>
      </c>
      <c r="I432" s="19"/>
      <c r="J432" s="15">
        <f>J433+J435</f>
        <v>430500</v>
      </c>
      <c r="K432" s="15">
        <f t="shared" ref="K432:P432" si="297">K433+K435</f>
        <v>0</v>
      </c>
      <c r="L432" s="15">
        <f t="shared" si="297"/>
        <v>430500</v>
      </c>
      <c r="M432" s="15">
        <f t="shared" si="297"/>
        <v>0</v>
      </c>
      <c r="N432" s="15">
        <f t="shared" si="297"/>
        <v>430500</v>
      </c>
      <c r="O432" s="15">
        <f t="shared" si="297"/>
        <v>0</v>
      </c>
      <c r="P432" s="15">
        <f t="shared" si="297"/>
        <v>430500</v>
      </c>
    </row>
    <row r="433" spans="1:16" s="1" customFormat="1" ht="24.75" customHeight="1" x14ac:dyDescent="0.25">
      <c r="A433" s="301"/>
      <c r="B433" s="301" t="s">
        <v>17</v>
      </c>
      <c r="C433" s="19" t="s">
        <v>79</v>
      </c>
      <c r="D433" s="19" t="s">
        <v>619</v>
      </c>
      <c r="E433" s="19">
        <v>852</v>
      </c>
      <c r="F433" s="19" t="s">
        <v>231</v>
      </c>
      <c r="G433" s="19" t="s">
        <v>47</v>
      </c>
      <c r="H433" s="19" t="s">
        <v>267</v>
      </c>
      <c r="I433" s="14" t="s">
        <v>19</v>
      </c>
      <c r="J433" s="15">
        <f>J434</f>
        <v>347000</v>
      </c>
      <c r="K433" s="15">
        <f t="shared" ref="K433:P433" si="298">K434</f>
        <v>0</v>
      </c>
      <c r="L433" s="15">
        <f t="shared" si="298"/>
        <v>347000</v>
      </c>
      <c r="M433" s="15">
        <f t="shared" si="298"/>
        <v>0</v>
      </c>
      <c r="N433" s="15">
        <f t="shared" si="298"/>
        <v>347000</v>
      </c>
      <c r="O433" s="15">
        <f t="shared" si="298"/>
        <v>0</v>
      </c>
      <c r="P433" s="15">
        <f t="shared" si="298"/>
        <v>347000</v>
      </c>
    </row>
    <row r="434" spans="1:16" s="1" customFormat="1" ht="15" customHeight="1" x14ac:dyDescent="0.25">
      <c r="A434" s="16"/>
      <c r="B434" s="304" t="s">
        <v>20</v>
      </c>
      <c r="C434" s="19" t="s">
        <v>79</v>
      </c>
      <c r="D434" s="19" t="s">
        <v>619</v>
      </c>
      <c r="E434" s="19">
        <v>852</v>
      </c>
      <c r="F434" s="19" t="s">
        <v>231</v>
      </c>
      <c r="G434" s="19" t="s">
        <v>47</v>
      </c>
      <c r="H434" s="19" t="s">
        <v>267</v>
      </c>
      <c r="I434" s="14" t="s">
        <v>21</v>
      </c>
      <c r="J434" s="15">
        <v>347000</v>
      </c>
      <c r="K434" s="15"/>
      <c r="L434" s="15">
        <f t="shared" si="278"/>
        <v>347000</v>
      </c>
      <c r="M434" s="15"/>
      <c r="N434" s="15">
        <f t="shared" ref="N434" si="299">L434+M434</f>
        <v>347000</v>
      </c>
      <c r="O434" s="15"/>
      <c r="P434" s="15">
        <f>N434+O434</f>
        <v>347000</v>
      </c>
    </row>
    <row r="435" spans="1:16" s="1" customFormat="1" ht="15" customHeight="1" x14ac:dyDescent="0.25">
      <c r="A435" s="16"/>
      <c r="B435" s="304" t="s">
        <v>22</v>
      </c>
      <c r="C435" s="19" t="s">
        <v>79</v>
      </c>
      <c r="D435" s="19" t="s">
        <v>619</v>
      </c>
      <c r="E435" s="19">
        <v>852</v>
      </c>
      <c r="F435" s="19" t="s">
        <v>231</v>
      </c>
      <c r="G435" s="19" t="s">
        <v>47</v>
      </c>
      <c r="H435" s="19" t="s">
        <v>267</v>
      </c>
      <c r="I435" s="14" t="s">
        <v>23</v>
      </c>
      <c r="J435" s="15">
        <f>J436</f>
        <v>83500</v>
      </c>
      <c r="K435" s="15">
        <f t="shared" ref="K435:P435" si="300">K436</f>
        <v>0</v>
      </c>
      <c r="L435" s="15">
        <f t="shared" si="300"/>
        <v>83500</v>
      </c>
      <c r="M435" s="15">
        <f t="shared" si="300"/>
        <v>0</v>
      </c>
      <c r="N435" s="15">
        <f t="shared" si="300"/>
        <v>83500</v>
      </c>
      <c r="O435" s="15">
        <f t="shared" si="300"/>
        <v>0</v>
      </c>
      <c r="P435" s="15">
        <f t="shared" si="300"/>
        <v>83500</v>
      </c>
    </row>
    <row r="436" spans="1:16" s="1" customFormat="1" ht="14.25" customHeight="1" x14ac:dyDescent="0.25">
      <c r="A436" s="16"/>
      <c r="B436" s="301" t="s">
        <v>24</v>
      </c>
      <c r="C436" s="19" t="s">
        <v>79</v>
      </c>
      <c r="D436" s="19" t="s">
        <v>619</v>
      </c>
      <c r="E436" s="19">
        <v>852</v>
      </c>
      <c r="F436" s="19" t="s">
        <v>231</v>
      </c>
      <c r="G436" s="19" t="s">
        <v>47</v>
      </c>
      <c r="H436" s="19" t="s">
        <v>267</v>
      </c>
      <c r="I436" s="14" t="s">
        <v>25</v>
      </c>
      <c r="J436" s="15">
        <v>83500</v>
      </c>
      <c r="K436" s="15"/>
      <c r="L436" s="15">
        <f t="shared" si="278"/>
        <v>83500</v>
      </c>
      <c r="M436" s="15"/>
      <c r="N436" s="15">
        <f t="shared" ref="N436" si="301">L436+M436</f>
        <v>83500</v>
      </c>
      <c r="O436" s="15"/>
      <c r="P436" s="15">
        <f>N436+O436</f>
        <v>83500</v>
      </c>
    </row>
    <row r="437" spans="1:16" s="1" customFormat="1" ht="14.25" customHeight="1" x14ac:dyDescent="0.25">
      <c r="A437" s="467" t="s">
        <v>268</v>
      </c>
      <c r="B437" s="467"/>
      <c r="C437" s="19" t="s">
        <v>79</v>
      </c>
      <c r="D437" s="19" t="s">
        <v>619</v>
      </c>
      <c r="E437" s="19">
        <v>852</v>
      </c>
      <c r="F437" s="14" t="s">
        <v>231</v>
      </c>
      <c r="G437" s="14" t="s">
        <v>47</v>
      </c>
      <c r="H437" s="14" t="s">
        <v>269</v>
      </c>
      <c r="I437" s="14"/>
      <c r="J437" s="15">
        <f>J438+J440</f>
        <v>574000</v>
      </c>
      <c r="K437" s="15">
        <f t="shared" ref="K437:P437" si="302">K438+K440</f>
        <v>0</v>
      </c>
      <c r="L437" s="15">
        <f t="shared" si="302"/>
        <v>574000</v>
      </c>
      <c r="M437" s="15">
        <f t="shared" si="302"/>
        <v>0</v>
      </c>
      <c r="N437" s="15">
        <f t="shared" si="302"/>
        <v>574000</v>
      </c>
      <c r="O437" s="15">
        <f t="shared" si="302"/>
        <v>0</v>
      </c>
      <c r="P437" s="15">
        <f t="shared" si="302"/>
        <v>574000</v>
      </c>
    </row>
    <row r="438" spans="1:16" s="1" customFormat="1" ht="30" customHeight="1" x14ac:dyDescent="0.25">
      <c r="A438" s="301"/>
      <c r="B438" s="301" t="s">
        <v>17</v>
      </c>
      <c r="C438" s="19" t="s">
        <v>79</v>
      </c>
      <c r="D438" s="19" t="s">
        <v>619</v>
      </c>
      <c r="E438" s="19">
        <v>852</v>
      </c>
      <c r="F438" s="19" t="s">
        <v>231</v>
      </c>
      <c r="G438" s="19" t="s">
        <v>47</v>
      </c>
      <c r="H438" s="14" t="s">
        <v>269</v>
      </c>
      <c r="I438" s="14" t="s">
        <v>19</v>
      </c>
      <c r="J438" s="15">
        <f>J439</f>
        <v>340600</v>
      </c>
      <c r="K438" s="15">
        <f t="shared" ref="K438:P438" si="303">K439</f>
        <v>0</v>
      </c>
      <c r="L438" s="15">
        <f t="shared" si="303"/>
        <v>340600</v>
      </c>
      <c r="M438" s="15">
        <f t="shared" si="303"/>
        <v>0</v>
      </c>
      <c r="N438" s="15">
        <f t="shared" si="303"/>
        <v>340600</v>
      </c>
      <c r="O438" s="15">
        <f t="shared" si="303"/>
        <v>0</v>
      </c>
      <c r="P438" s="15">
        <f t="shared" si="303"/>
        <v>340600</v>
      </c>
    </row>
    <row r="439" spans="1:16" s="1" customFormat="1" ht="15" customHeight="1" x14ac:dyDescent="0.25">
      <c r="A439" s="16"/>
      <c r="B439" s="304" t="s">
        <v>20</v>
      </c>
      <c r="C439" s="114" t="s">
        <v>79</v>
      </c>
      <c r="D439" s="19" t="s">
        <v>619</v>
      </c>
      <c r="E439" s="19">
        <v>852</v>
      </c>
      <c r="F439" s="19" t="s">
        <v>231</v>
      </c>
      <c r="G439" s="19" t="s">
        <v>47</v>
      </c>
      <c r="H439" s="14" t="s">
        <v>269</v>
      </c>
      <c r="I439" s="14" t="s">
        <v>21</v>
      </c>
      <c r="J439" s="15">
        <v>340600</v>
      </c>
      <c r="K439" s="15"/>
      <c r="L439" s="15">
        <f t="shared" si="278"/>
        <v>340600</v>
      </c>
      <c r="M439" s="15"/>
      <c r="N439" s="15">
        <f t="shared" ref="N439" si="304">L439+M439</f>
        <v>340600</v>
      </c>
      <c r="O439" s="15"/>
      <c r="P439" s="15">
        <f>N439+O439</f>
        <v>340600</v>
      </c>
    </row>
    <row r="440" spans="1:16" s="1" customFormat="1" ht="15" customHeight="1" x14ac:dyDescent="0.25">
      <c r="A440" s="16"/>
      <c r="B440" s="304" t="s">
        <v>22</v>
      </c>
      <c r="C440" s="19" t="s">
        <v>79</v>
      </c>
      <c r="D440" s="19" t="s">
        <v>619</v>
      </c>
      <c r="E440" s="19">
        <v>852</v>
      </c>
      <c r="F440" s="19" t="s">
        <v>231</v>
      </c>
      <c r="G440" s="19" t="s">
        <v>47</v>
      </c>
      <c r="H440" s="14" t="s">
        <v>269</v>
      </c>
      <c r="I440" s="14" t="s">
        <v>23</v>
      </c>
      <c r="J440" s="15">
        <f>J441</f>
        <v>233400</v>
      </c>
      <c r="K440" s="15">
        <f t="shared" ref="K440:P440" si="305">K441</f>
        <v>0</v>
      </c>
      <c r="L440" s="15">
        <f t="shared" si="305"/>
        <v>233400</v>
      </c>
      <c r="M440" s="15">
        <f t="shared" si="305"/>
        <v>0</v>
      </c>
      <c r="N440" s="15">
        <f t="shared" si="305"/>
        <v>233400</v>
      </c>
      <c r="O440" s="15">
        <f t="shared" si="305"/>
        <v>0</v>
      </c>
      <c r="P440" s="15">
        <f t="shared" si="305"/>
        <v>233400</v>
      </c>
    </row>
    <row r="441" spans="1:16" s="1" customFormat="1" ht="16.5" customHeight="1" x14ac:dyDescent="0.25">
      <c r="A441" s="16"/>
      <c r="B441" s="301" t="s">
        <v>24</v>
      </c>
      <c r="C441" s="19" t="s">
        <v>79</v>
      </c>
      <c r="D441" s="19" t="s">
        <v>619</v>
      </c>
      <c r="E441" s="19">
        <v>852</v>
      </c>
      <c r="F441" s="19" t="s">
        <v>231</v>
      </c>
      <c r="G441" s="19" t="s">
        <v>47</v>
      </c>
      <c r="H441" s="14" t="s">
        <v>269</v>
      </c>
      <c r="I441" s="14" t="s">
        <v>25</v>
      </c>
      <c r="J441" s="15">
        <v>233400</v>
      </c>
      <c r="K441" s="15"/>
      <c r="L441" s="15">
        <f t="shared" si="278"/>
        <v>233400</v>
      </c>
      <c r="M441" s="15"/>
      <c r="N441" s="15">
        <f t="shared" ref="N441" si="306">L441+M441</f>
        <v>233400</v>
      </c>
      <c r="O441" s="15"/>
      <c r="P441" s="15">
        <f>N441+O441</f>
        <v>233400</v>
      </c>
    </row>
    <row r="442" spans="1:16" s="13" customFormat="1" ht="36.75" customHeight="1" x14ac:dyDescent="0.25">
      <c r="A442" s="451" t="s">
        <v>675</v>
      </c>
      <c r="B442" s="452"/>
      <c r="C442" s="32" t="s">
        <v>12</v>
      </c>
      <c r="D442" s="32"/>
      <c r="E442" s="32"/>
      <c r="F442" s="32"/>
      <c r="G442" s="32"/>
      <c r="H442" s="11"/>
      <c r="I442" s="11"/>
      <c r="J442" s="12">
        <f>J443</f>
        <v>31220400</v>
      </c>
      <c r="K442" s="12">
        <f t="shared" ref="K442:P442" si="307">K443</f>
        <v>585220</v>
      </c>
      <c r="L442" s="12">
        <f t="shared" si="307"/>
        <v>31805620</v>
      </c>
      <c r="M442" s="12">
        <f t="shared" si="307"/>
        <v>0</v>
      </c>
      <c r="N442" s="12">
        <f t="shared" si="307"/>
        <v>31805620</v>
      </c>
      <c r="O442" s="12">
        <f t="shared" si="307"/>
        <v>0</v>
      </c>
      <c r="P442" s="12">
        <f t="shared" si="307"/>
        <v>31805620</v>
      </c>
    </row>
    <row r="443" spans="1:16" s="1" customFormat="1" x14ac:dyDescent="0.25">
      <c r="A443" s="451" t="s">
        <v>303</v>
      </c>
      <c r="B443" s="452"/>
      <c r="C443" s="32" t="s">
        <v>12</v>
      </c>
      <c r="D443" s="32" t="s">
        <v>619</v>
      </c>
      <c r="E443" s="32"/>
      <c r="F443" s="11"/>
      <c r="G443" s="11"/>
      <c r="H443" s="14"/>
      <c r="I443" s="14"/>
      <c r="J443" s="12">
        <f>J444+J461+J468+J475+J489</f>
        <v>31220400</v>
      </c>
      <c r="K443" s="12">
        <f t="shared" ref="K443:P443" si="308">K444+K461+K468+K475+K489</f>
        <v>585220</v>
      </c>
      <c r="L443" s="12">
        <f t="shared" si="308"/>
        <v>31805620</v>
      </c>
      <c r="M443" s="12">
        <f t="shared" si="308"/>
        <v>0</v>
      </c>
      <c r="N443" s="12">
        <f t="shared" si="308"/>
        <v>31805620</v>
      </c>
      <c r="O443" s="12">
        <f t="shared" si="308"/>
        <v>0</v>
      </c>
      <c r="P443" s="12">
        <f t="shared" si="308"/>
        <v>31805620</v>
      </c>
    </row>
    <row r="444" spans="1:16" s="13" customFormat="1" x14ac:dyDescent="0.25">
      <c r="A444" s="468" t="s">
        <v>9</v>
      </c>
      <c r="B444" s="468"/>
      <c r="C444" s="32" t="s">
        <v>12</v>
      </c>
      <c r="D444" s="32" t="s">
        <v>619</v>
      </c>
      <c r="E444" s="115">
        <v>853</v>
      </c>
      <c r="F444" s="11" t="s">
        <v>10</v>
      </c>
      <c r="G444" s="11"/>
      <c r="H444" s="11"/>
      <c r="I444" s="11"/>
      <c r="J444" s="12">
        <f>J445+J455</f>
        <v>3346500</v>
      </c>
      <c r="K444" s="12">
        <f t="shared" ref="K444:P444" si="309">K445+K455</f>
        <v>721800</v>
      </c>
      <c r="L444" s="12">
        <f t="shared" si="309"/>
        <v>4068300</v>
      </c>
      <c r="M444" s="12">
        <f t="shared" si="309"/>
        <v>0</v>
      </c>
      <c r="N444" s="12">
        <f t="shared" si="309"/>
        <v>4068300</v>
      </c>
      <c r="O444" s="12">
        <f t="shared" si="309"/>
        <v>0</v>
      </c>
      <c r="P444" s="12">
        <f t="shared" si="309"/>
        <v>4068300</v>
      </c>
    </row>
    <row r="445" spans="1:16" s="13" customFormat="1" ht="12.75" customHeight="1" x14ac:dyDescent="0.25">
      <c r="A445" s="468" t="s">
        <v>46</v>
      </c>
      <c r="B445" s="468"/>
      <c r="C445" s="32" t="s">
        <v>12</v>
      </c>
      <c r="D445" s="32" t="s">
        <v>619</v>
      </c>
      <c r="E445" s="115">
        <v>853</v>
      </c>
      <c r="F445" s="11" t="s">
        <v>10</v>
      </c>
      <c r="G445" s="11" t="s">
        <v>47</v>
      </c>
      <c r="H445" s="11"/>
      <c r="I445" s="11"/>
      <c r="J445" s="12">
        <f>J446</f>
        <v>3346300</v>
      </c>
      <c r="K445" s="12">
        <f t="shared" ref="K445:P446" si="310">K446</f>
        <v>721800</v>
      </c>
      <c r="L445" s="12">
        <f>L446</f>
        <v>4068100</v>
      </c>
      <c r="M445" s="12">
        <f t="shared" ref="M445:P445" si="311">M446</f>
        <v>0</v>
      </c>
      <c r="N445" s="12">
        <f t="shared" si="311"/>
        <v>4068100</v>
      </c>
      <c r="O445" s="12">
        <f t="shared" si="311"/>
        <v>0</v>
      </c>
      <c r="P445" s="12">
        <f t="shared" si="311"/>
        <v>4068100</v>
      </c>
    </row>
    <row r="446" spans="1:16" s="1" customFormat="1" ht="12.75" customHeight="1" x14ac:dyDescent="0.25">
      <c r="A446" s="467" t="s">
        <v>13</v>
      </c>
      <c r="B446" s="467"/>
      <c r="C446" s="19" t="s">
        <v>12</v>
      </c>
      <c r="D446" s="19" t="s">
        <v>619</v>
      </c>
      <c r="E446" s="112">
        <v>853</v>
      </c>
      <c r="F446" s="14" t="s">
        <v>10</v>
      </c>
      <c r="G446" s="14" t="s">
        <v>47</v>
      </c>
      <c r="H446" s="14" t="s">
        <v>40</v>
      </c>
      <c r="I446" s="14"/>
      <c r="J446" s="15">
        <f>J447</f>
        <v>3346300</v>
      </c>
      <c r="K446" s="15">
        <f t="shared" si="310"/>
        <v>721800</v>
      </c>
      <c r="L446" s="15">
        <f t="shared" si="310"/>
        <v>4068100</v>
      </c>
      <c r="M446" s="15">
        <f t="shared" si="310"/>
        <v>0</v>
      </c>
      <c r="N446" s="15">
        <f t="shared" si="310"/>
        <v>4068100</v>
      </c>
      <c r="O446" s="15">
        <f t="shared" si="310"/>
        <v>0</v>
      </c>
      <c r="P446" s="15">
        <f t="shared" si="310"/>
        <v>4068100</v>
      </c>
    </row>
    <row r="447" spans="1:16" s="1" customFormat="1" ht="12.75" customHeight="1" x14ac:dyDescent="0.25">
      <c r="A447" s="467" t="s">
        <v>15</v>
      </c>
      <c r="B447" s="467"/>
      <c r="C447" s="19" t="s">
        <v>12</v>
      </c>
      <c r="D447" s="19" t="s">
        <v>619</v>
      </c>
      <c r="E447" s="112">
        <v>853</v>
      </c>
      <c r="F447" s="14" t="s">
        <v>10</v>
      </c>
      <c r="G447" s="14" t="s">
        <v>47</v>
      </c>
      <c r="H447" s="14" t="s">
        <v>16</v>
      </c>
      <c r="I447" s="14"/>
      <c r="J447" s="15">
        <f>J448+J450+J452</f>
        <v>3346300</v>
      </c>
      <c r="K447" s="15">
        <f t="shared" ref="K447:M447" si="312">K448+K450+K452</f>
        <v>721800</v>
      </c>
      <c r="L447" s="15">
        <f t="shared" si="312"/>
        <v>4068100</v>
      </c>
      <c r="M447" s="15">
        <f t="shared" si="312"/>
        <v>0</v>
      </c>
      <c r="N447" s="15">
        <f>N448+N450+N452</f>
        <v>4068100</v>
      </c>
      <c r="O447" s="15">
        <f t="shared" ref="O447:P447" si="313">O448+O450+O452</f>
        <v>0</v>
      </c>
      <c r="P447" s="15">
        <f t="shared" si="313"/>
        <v>4068100</v>
      </c>
    </row>
    <row r="448" spans="1:16" s="1" customFormat="1" ht="25.5" x14ac:dyDescent="0.25">
      <c r="A448" s="301"/>
      <c r="B448" s="301" t="s">
        <v>17</v>
      </c>
      <c r="C448" s="19" t="s">
        <v>12</v>
      </c>
      <c r="D448" s="19" t="s">
        <v>619</v>
      </c>
      <c r="E448" s="112">
        <v>853</v>
      </c>
      <c r="F448" s="14" t="s">
        <v>18</v>
      </c>
      <c r="G448" s="14" t="s">
        <v>47</v>
      </c>
      <c r="H448" s="14" t="s">
        <v>16</v>
      </c>
      <c r="I448" s="14" t="s">
        <v>19</v>
      </c>
      <c r="J448" s="15">
        <f>J449</f>
        <v>2954700</v>
      </c>
      <c r="K448" s="15">
        <f t="shared" ref="K448:P448" si="314">K449</f>
        <v>630300</v>
      </c>
      <c r="L448" s="15">
        <f t="shared" si="314"/>
        <v>3585000</v>
      </c>
      <c r="M448" s="15">
        <f t="shared" si="314"/>
        <v>0</v>
      </c>
      <c r="N448" s="15">
        <f t="shared" si="314"/>
        <v>3585000</v>
      </c>
      <c r="O448" s="15">
        <f t="shared" si="314"/>
        <v>0</v>
      </c>
      <c r="P448" s="15">
        <f t="shared" si="314"/>
        <v>3585000</v>
      </c>
    </row>
    <row r="449" spans="1:16" s="1" customFormat="1" ht="12.75" customHeight="1" x14ac:dyDescent="0.25">
      <c r="A449" s="16"/>
      <c r="B449" s="304" t="s">
        <v>20</v>
      </c>
      <c r="C449" s="19" t="s">
        <v>12</v>
      </c>
      <c r="D449" s="19" t="s">
        <v>619</v>
      </c>
      <c r="E449" s="112">
        <v>853</v>
      </c>
      <c r="F449" s="14" t="s">
        <v>10</v>
      </c>
      <c r="G449" s="14" t="s">
        <v>47</v>
      </c>
      <c r="H449" s="14" t="s">
        <v>16</v>
      </c>
      <c r="I449" s="14" t="s">
        <v>21</v>
      </c>
      <c r="J449" s="15">
        <v>2954700</v>
      </c>
      <c r="K449" s="15">
        <v>630300</v>
      </c>
      <c r="L449" s="15">
        <f t="shared" si="278"/>
        <v>3585000</v>
      </c>
      <c r="M449" s="15"/>
      <c r="N449" s="15">
        <f t="shared" ref="N449" si="315">L449+M449</f>
        <v>3585000</v>
      </c>
      <c r="O449" s="15"/>
      <c r="P449" s="15">
        <f>N449+O449</f>
        <v>3585000</v>
      </c>
    </row>
    <row r="450" spans="1:16" s="1" customFormat="1" ht="12.75" customHeight="1" x14ac:dyDescent="0.25">
      <c r="A450" s="16"/>
      <c r="B450" s="304" t="s">
        <v>22</v>
      </c>
      <c r="C450" s="19" t="s">
        <v>12</v>
      </c>
      <c r="D450" s="19" t="s">
        <v>619</v>
      </c>
      <c r="E450" s="112">
        <v>853</v>
      </c>
      <c r="F450" s="14" t="s">
        <v>10</v>
      </c>
      <c r="G450" s="14" t="s">
        <v>47</v>
      </c>
      <c r="H450" s="14" t="s">
        <v>16</v>
      </c>
      <c r="I450" s="14" t="s">
        <v>23</v>
      </c>
      <c r="J450" s="15">
        <f>J451</f>
        <v>384000</v>
      </c>
      <c r="K450" s="15">
        <f t="shared" ref="K450:P450" si="316">K451</f>
        <v>91500</v>
      </c>
      <c r="L450" s="15">
        <f t="shared" si="316"/>
        <v>475500</v>
      </c>
      <c r="M450" s="15">
        <f t="shared" si="316"/>
        <v>0</v>
      </c>
      <c r="N450" s="15">
        <f t="shared" si="316"/>
        <v>475500</v>
      </c>
      <c r="O450" s="15">
        <f t="shared" si="316"/>
        <v>0</v>
      </c>
      <c r="P450" s="15">
        <f t="shared" si="316"/>
        <v>475500</v>
      </c>
    </row>
    <row r="451" spans="1:16" s="1" customFormat="1" ht="12.75" customHeight="1" x14ac:dyDescent="0.25">
      <c r="A451" s="16"/>
      <c r="B451" s="301" t="s">
        <v>24</v>
      </c>
      <c r="C451" s="19" t="s">
        <v>12</v>
      </c>
      <c r="D451" s="19" t="s">
        <v>619</v>
      </c>
      <c r="E451" s="112">
        <v>853</v>
      </c>
      <c r="F451" s="14" t="s">
        <v>10</v>
      </c>
      <c r="G451" s="14" t="s">
        <v>47</v>
      </c>
      <c r="H451" s="14" t="s">
        <v>16</v>
      </c>
      <c r="I451" s="14" t="s">
        <v>25</v>
      </c>
      <c r="J451" s="15">
        <v>384000</v>
      </c>
      <c r="K451" s="15">
        <v>91500</v>
      </c>
      <c r="L451" s="15">
        <f t="shared" si="278"/>
        <v>475500</v>
      </c>
      <c r="M451" s="15"/>
      <c r="N451" s="15">
        <f t="shared" ref="N451" si="317">L451+M451</f>
        <v>475500</v>
      </c>
      <c r="O451" s="15"/>
      <c r="P451" s="15">
        <f>N451+O451</f>
        <v>475500</v>
      </c>
    </row>
    <row r="452" spans="1:16" s="1" customFormat="1" ht="12.75" customHeight="1" x14ac:dyDescent="0.25">
      <c r="A452" s="16"/>
      <c r="B452" s="301" t="s">
        <v>26</v>
      </c>
      <c r="C452" s="19" t="s">
        <v>12</v>
      </c>
      <c r="D452" s="19" t="s">
        <v>619</v>
      </c>
      <c r="E452" s="112">
        <v>853</v>
      </c>
      <c r="F452" s="14" t="s">
        <v>10</v>
      </c>
      <c r="G452" s="14" t="s">
        <v>47</v>
      </c>
      <c r="H452" s="14" t="s">
        <v>16</v>
      </c>
      <c r="I452" s="14" t="s">
        <v>27</v>
      </c>
      <c r="J452" s="15">
        <f>J453+J454</f>
        <v>7600</v>
      </c>
      <c r="K452" s="15">
        <f t="shared" ref="K452:P452" si="318">K453+K454</f>
        <v>0</v>
      </c>
      <c r="L452" s="15">
        <f t="shared" si="318"/>
        <v>7600</v>
      </c>
      <c r="M452" s="15">
        <f t="shared" si="318"/>
        <v>0</v>
      </c>
      <c r="N452" s="15">
        <f t="shared" si="318"/>
        <v>7600</v>
      </c>
      <c r="O452" s="15">
        <f t="shared" si="318"/>
        <v>0</v>
      </c>
      <c r="P452" s="15">
        <f t="shared" si="318"/>
        <v>7600</v>
      </c>
    </row>
    <row r="453" spans="1:16" s="1" customFormat="1" ht="12.75" customHeight="1" x14ac:dyDescent="0.25">
      <c r="A453" s="16"/>
      <c r="B453" s="301" t="s">
        <v>28</v>
      </c>
      <c r="C453" s="19" t="s">
        <v>12</v>
      </c>
      <c r="D453" s="19" t="s">
        <v>619</v>
      </c>
      <c r="E453" s="112">
        <v>853</v>
      </c>
      <c r="F453" s="14" t="s">
        <v>10</v>
      </c>
      <c r="G453" s="14" t="s">
        <v>47</v>
      </c>
      <c r="H453" s="14" t="s">
        <v>16</v>
      </c>
      <c r="I453" s="14" t="s">
        <v>29</v>
      </c>
      <c r="J453" s="15">
        <v>6000</v>
      </c>
      <c r="K453" s="15"/>
      <c r="L453" s="15">
        <f t="shared" si="278"/>
        <v>6000</v>
      </c>
      <c r="M453" s="15"/>
      <c r="N453" s="15">
        <f t="shared" ref="N453:N454" si="319">L453+M453</f>
        <v>6000</v>
      </c>
      <c r="O453" s="15"/>
      <c r="P453" s="15">
        <f>N453+O453</f>
        <v>6000</v>
      </c>
    </row>
    <row r="454" spans="1:16" s="1" customFormat="1" ht="12.75" customHeight="1" x14ac:dyDescent="0.25">
      <c r="A454" s="16"/>
      <c r="B454" s="301" t="s">
        <v>30</v>
      </c>
      <c r="C454" s="19" t="s">
        <v>12</v>
      </c>
      <c r="D454" s="19" t="s">
        <v>619</v>
      </c>
      <c r="E454" s="112">
        <v>853</v>
      </c>
      <c r="F454" s="14" t="s">
        <v>10</v>
      </c>
      <c r="G454" s="14" t="s">
        <v>47</v>
      </c>
      <c r="H454" s="14" t="s">
        <v>16</v>
      </c>
      <c r="I454" s="14" t="s">
        <v>31</v>
      </c>
      <c r="J454" s="15">
        <v>1600</v>
      </c>
      <c r="K454" s="15"/>
      <c r="L454" s="15">
        <f t="shared" si="278"/>
        <v>1600</v>
      </c>
      <c r="M454" s="15"/>
      <c r="N454" s="15">
        <f t="shared" si="319"/>
        <v>1600</v>
      </c>
      <c r="O454" s="15"/>
      <c r="P454" s="15">
        <f>N454+O454</f>
        <v>1600</v>
      </c>
    </row>
    <row r="455" spans="1:16" s="13" customFormat="1" ht="12.75" customHeight="1" x14ac:dyDescent="0.25">
      <c r="A455" s="468" t="s">
        <v>57</v>
      </c>
      <c r="B455" s="468"/>
      <c r="C455" s="19" t="s">
        <v>12</v>
      </c>
      <c r="D455" s="19" t="s">
        <v>619</v>
      </c>
      <c r="E455" s="112">
        <v>853</v>
      </c>
      <c r="F455" s="11" t="s">
        <v>10</v>
      </c>
      <c r="G455" s="11" t="s">
        <v>58</v>
      </c>
      <c r="H455" s="11"/>
      <c r="I455" s="11"/>
      <c r="J455" s="12">
        <f>J456</f>
        <v>200</v>
      </c>
      <c r="K455" s="12">
        <f t="shared" ref="K455:P457" si="320">K456</f>
        <v>0</v>
      </c>
      <c r="L455" s="12">
        <f t="shared" si="320"/>
        <v>200</v>
      </c>
      <c r="M455" s="12">
        <f t="shared" si="320"/>
        <v>0</v>
      </c>
      <c r="N455" s="12">
        <f t="shared" si="320"/>
        <v>200</v>
      </c>
      <c r="O455" s="12">
        <f t="shared" si="320"/>
        <v>0</v>
      </c>
      <c r="P455" s="12">
        <f t="shared" si="320"/>
        <v>200</v>
      </c>
    </row>
    <row r="456" spans="1:16" s="18" customFormat="1" ht="12.75" customHeight="1" x14ac:dyDescent="0.25">
      <c r="A456" s="467" t="s">
        <v>64</v>
      </c>
      <c r="B456" s="467"/>
      <c r="C456" s="19" t="s">
        <v>12</v>
      </c>
      <c r="D456" s="19" t="s">
        <v>619</v>
      </c>
      <c r="E456" s="112">
        <v>853</v>
      </c>
      <c r="F456" s="14" t="s">
        <v>10</v>
      </c>
      <c r="G456" s="14" t="s">
        <v>58</v>
      </c>
      <c r="H456" s="14" t="s">
        <v>65</v>
      </c>
      <c r="I456" s="5"/>
      <c r="J456" s="15">
        <f>J457</f>
        <v>200</v>
      </c>
      <c r="K456" s="15">
        <f t="shared" si="320"/>
        <v>0</v>
      </c>
      <c r="L456" s="15">
        <f t="shared" si="320"/>
        <v>200</v>
      </c>
      <c r="M456" s="15">
        <f t="shared" si="320"/>
        <v>0</v>
      </c>
      <c r="N456" s="15">
        <f t="shared" si="320"/>
        <v>200</v>
      </c>
      <c r="O456" s="15">
        <f t="shared" si="320"/>
        <v>0</v>
      </c>
      <c r="P456" s="15">
        <f t="shared" si="320"/>
        <v>200</v>
      </c>
    </row>
    <row r="457" spans="1:16" s="1" customFormat="1" ht="12.75" customHeight="1" x14ac:dyDescent="0.25">
      <c r="A457" s="467" t="s">
        <v>66</v>
      </c>
      <c r="B457" s="467"/>
      <c r="C457" s="19" t="s">
        <v>12</v>
      </c>
      <c r="D457" s="19" t="s">
        <v>619</v>
      </c>
      <c r="E457" s="112">
        <v>853</v>
      </c>
      <c r="F457" s="19" t="s">
        <v>10</v>
      </c>
      <c r="G457" s="19" t="s">
        <v>58</v>
      </c>
      <c r="H457" s="19" t="s">
        <v>67</v>
      </c>
      <c r="I457" s="20"/>
      <c r="J457" s="15">
        <f>J458</f>
        <v>200</v>
      </c>
      <c r="K457" s="15">
        <f t="shared" si="320"/>
        <v>0</v>
      </c>
      <c r="L457" s="15">
        <f t="shared" si="320"/>
        <v>200</v>
      </c>
      <c r="M457" s="15">
        <f t="shared" si="320"/>
        <v>0</v>
      </c>
      <c r="N457" s="15">
        <f t="shared" si="320"/>
        <v>200</v>
      </c>
      <c r="O457" s="15">
        <f t="shared" si="320"/>
        <v>0</v>
      </c>
      <c r="P457" s="15">
        <f t="shared" si="320"/>
        <v>200</v>
      </c>
    </row>
    <row r="458" spans="1:16" s="2" customFormat="1" ht="12.75" customHeight="1" x14ac:dyDescent="0.25">
      <c r="A458" s="467" t="s">
        <v>69</v>
      </c>
      <c r="B458" s="467"/>
      <c r="C458" s="19" t="s">
        <v>12</v>
      </c>
      <c r="D458" s="19" t="s">
        <v>619</v>
      </c>
      <c r="E458" s="112">
        <v>853</v>
      </c>
      <c r="F458" s="19" t="s">
        <v>10</v>
      </c>
      <c r="G458" s="19" t="s">
        <v>58</v>
      </c>
      <c r="H458" s="19" t="s">
        <v>70</v>
      </c>
      <c r="I458" s="19"/>
      <c r="J458" s="21">
        <f t="shared" ref="J458:P459" si="321">J459</f>
        <v>200</v>
      </c>
      <c r="K458" s="21">
        <f t="shared" si="321"/>
        <v>0</v>
      </c>
      <c r="L458" s="21">
        <f t="shared" si="321"/>
        <v>200</v>
      </c>
      <c r="M458" s="21">
        <f t="shared" si="321"/>
        <v>0</v>
      </c>
      <c r="N458" s="21">
        <f t="shared" si="321"/>
        <v>200</v>
      </c>
      <c r="O458" s="21">
        <f t="shared" si="321"/>
        <v>0</v>
      </c>
      <c r="P458" s="21">
        <f t="shared" si="321"/>
        <v>200</v>
      </c>
    </row>
    <row r="459" spans="1:16" s="1" customFormat="1" ht="12.75" customHeight="1" x14ac:dyDescent="0.25">
      <c r="A459" s="16"/>
      <c r="B459" s="304" t="s">
        <v>64</v>
      </c>
      <c r="C459" s="19" t="s">
        <v>12</v>
      </c>
      <c r="D459" s="19" t="s">
        <v>619</v>
      </c>
      <c r="E459" s="112">
        <v>853</v>
      </c>
      <c r="F459" s="14" t="s">
        <v>10</v>
      </c>
      <c r="G459" s="19" t="s">
        <v>58</v>
      </c>
      <c r="H459" s="19" t="s">
        <v>70</v>
      </c>
      <c r="I459" s="14" t="s">
        <v>71</v>
      </c>
      <c r="J459" s="15">
        <f t="shared" si="321"/>
        <v>200</v>
      </c>
      <c r="K459" s="15">
        <f t="shared" si="321"/>
        <v>0</v>
      </c>
      <c r="L459" s="15">
        <f t="shared" si="321"/>
        <v>200</v>
      </c>
      <c r="M459" s="15">
        <f t="shared" si="321"/>
        <v>0</v>
      </c>
      <c r="N459" s="15">
        <f t="shared" si="321"/>
        <v>200</v>
      </c>
      <c r="O459" s="15">
        <f t="shared" si="321"/>
        <v>0</v>
      </c>
      <c r="P459" s="15">
        <f t="shared" si="321"/>
        <v>200</v>
      </c>
    </row>
    <row r="460" spans="1:16" s="1" customFormat="1" ht="12.75" customHeight="1" x14ac:dyDescent="0.25">
      <c r="A460" s="16"/>
      <c r="B460" s="304" t="s">
        <v>72</v>
      </c>
      <c r="C460" s="19" t="s">
        <v>12</v>
      </c>
      <c r="D460" s="19" t="s">
        <v>619</v>
      </c>
      <c r="E460" s="112">
        <v>853</v>
      </c>
      <c r="F460" s="14" t="s">
        <v>10</v>
      </c>
      <c r="G460" s="19" t="s">
        <v>58</v>
      </c>
      <c r="H460" s="19" t="s">
        <v>70</v>
      </c>
      <c r="I460" s="14" t="s">
        <v>73</v>
      </c>
      <c r="J460" s="15">
        <v>200</v>
      </c>
      <c r="K460" s="15"/>
      <c r="L460" s="15">
        <f t="shared" si="278"/>
        <v>200</v>
      </c>
      <c r="M460" s="15"/>
      <c r="N460" s="15">
        <f t="shared" ref="N460" si="322">L460+M460</f>
        <v>200</v>
      </c>
      <c r="O460" s="15"/>
      <c r="P460" s="15">
        <f>N460+O460</f>
        <v>200</v>
      </c>
    </row>
    <row r="461" spans="1:16" s="10" customFormat="1" ht="12.75" customHeight="1" x14ac:dyDescent="0.25">
      <c r="A461" s="470" t="s">
        <v>78</v>
      </c>
      <c r="B461" s="470"/>
      <c r="C461" s="19" t="s">
        <v>12</v>
      </c>
      <c r="D461" s="19" t="s">
        <v>619</v>
      </c>
      <c r="E461" s="112">
        <v>853</v>
      </c>
      <c r="F461" s="7" t="s">
        <v>79</v>
      </c>
      <c r="G461" s="7"/>
      <c r="H461" s="7"/>
      <c r="I461" s="7"/>
      <c r="J461" s="8">
        <f t="shared" ref="J461:P466" si="323">J462</f>
        <v>708500</v>
      </c>
      <c r="K461" s="8">
        <f t="shared" si="323"/>
        <v>0</v>
      </c>
      <c r="L461" s="8">
        <f t="shared" si="323"/>
        <v>708500</v>
      </c>
      <c r="M461" s="8">
        <f t="shared" si="323"/>
        <v>0</v>
      </c>
      <c r="N461" s="8">
        <f t="shared" si="323"/>
        <v>708500</v>
      </c>
      <c r="O461" s="8">
        <f t="shared" si="323"/>
        <v>0</v>
      </c>
      <c r="P461" s="8">
        <f t="shared" si="323"/>
        <v>708500</v>
      </c>
    </row>
    <row r="462" spans="1:16" s="23" customFormat="1" x14ac:dyDescent="0.25">
      <c r="A462" s="472" t="s">
        <v>80</v>
      </c>
      <c r="B462" s="472"/>
      <c r="C462" s="19" t="s">
        <v>12</v>
      </c>
      <c r="D462" s="19" t="s">
        <v>619</v>
      </c>
      <c r="E462" s="112">
        <v>853</v>
      </c>
      <c r="F462" s="11" t="s">
        <v>79</v>
      </c>
      <c r="G462" s="11" t="s">
        <v>12</v>
      </c>
      <c r="H462" s="11"/>
      <c r="I462" s="11"/>
      <c r="J462" s="12">
        <f t="shared" si="323"/>
        <v>708500</v>
      </c>
      <c r="K462" s="12">
        <f t="shared" si="323"/>
        <v>0</v>
      </c>
      <c r="L462" s="12">
        <f t="shared" si="323"/>
        <v>708500</v>
      </c>
      <c r="M462" s="12">
        <f t="shared" si="323"/>
        <v>0</v>
      </c>
      <c r="N462" s="12">
        <f t="shared" si="323"/>
        <v>708500</v>
      </c>
      <c r="O462" s="12">
        <f t="shared" si="323"/>
        <v>0</v>
      </c>
      <c r="P462" s="12">
        <f t="shared" si="323"/>
        <v>708500</v>
      </c>
    </row>
    <row r="463" spans="1:16" s="24" customFormat="1" ht="12.75" customHeight="1" x14ac:dyDescent="0.25">
      <c r="A463" s="467" t="s">
        <v>81</v>
      </c>
      <c r="B463" s="467"/>
      <c r="C463" s="19" t="s">
        <v>12</v>
      </c>
      <c r="D463" s="19" t="s">
        <v>619</v>
      </c>
      <c r="E463" s="112">
        <v>853</v>
      </c>
      <c r="F463" s="14" t="s">
        <v>79</v>
      </c>
      <c r="G463" s="14" t="s">
        <v>12</v>
      </c>
      <c r="H463" s="14" t="s">
        <v>82</v>
      </c>
      <c r="I463" s="14"/>
      <c r="J463" s="15">
        <f t="shared" si="323"/>
        <v>708500</v>
      </c>
      <c r="K463" s="15">
        <f t="shared" si="323"/>
        <v>0</v>
      </c>
      <c r="L463" s="15">
        <f t="shared" si="323"/>
        <v>708500</v>
      </c>
      <c r="M463" s="15">
        <f t="shared" si="323"/>
        <v>0</v>
      </c>
      <c r="N463" s="15">
        <f t="shared" si="323"/>
        <v>708500</v>
      </c>
      <c r="O463" s="15">
        <f t="shared" si="323"/>
        <v>0</v>
      </c>
      <c r="P463" s="15">
        <f t="shared" si="323"/>
        <v>708500</v>
      </c>
    </row>
    <row r="464" spans="1:16" s="1" customFormat="1" ht="12.75" customHeight="1" x14ac:dyDescent="0.25">
      <c r="A464" s="467" t="s">
        <v>83</v>
      </c>
      <c r="B464" s="467"/>
      <c r="C464" s="19" t="s">
        <v>12</v>
      </c>
      <c r="D464" s="19" t="s">
        <v>619</v>
      </c>
      <c r="E464" s="112">
        <v>853</v>
      </c>
      <c r="F464" s="14" t="s">
        <v>79</v>
      </c>
      <c r="G464" s="14" t="s">
        <v>12</v>
      </c>
      <c r="H464" s="14" t="s">
        <v>84</v>
      </c>
      <c r="I464" s="14"/>
      <c r="J464" s="25">
        <f t="shared" si="323"/>
        <v>708500</v>
      </c>
      <c r="K464" s="25">
        <f t="shared" si="323"/>
        <v>0</v>
      </c>
      <c r="L464" s="25">
        <f t="shared" si="323"/>
        <v>708500</v>
      </c>
      <c r="M464" s="25">
        <f t="shared" si="323"/>
        <v>0</v>
      </c>
      <c r="N464" s="25">
        <f t="shared" si="323"/>
        <v>708500</v>
      </c>
      <c r="O464" s="25">
        <f t="shared" si="323"/>
        <v>0</v>
      </c>
      <c r="P464" s="25">
        <f t="shared" si="323"/>
        <v>708500</v>
      </c>
    </row>
    <row r="465" spans="1:16" s="1" customFormat="1" ht="12.75" customHeight="1" x14ac:dyDescent="0.25">
      <c r="A465" s="471" t="s">
        <v>85</v>
      </c>
      <c r="B465" s="471"/>
      <c r="C465" s="19" t="s">
        <v>12</v>
      </c>
      <c r="D465" s="19" t="s">
        <v>619</v>
      </c>
      <c r="E465" s="112">
        <v>853</v>
      </c>
      <c r="F465" s="14" t="s">
        <v>79</v>
      </c>
      <c r="G465" s="14" t="s">
        <v>12</v>
      </c>
      <c r="H465" s="14" t="s">
        <v>86</v>
      </c>
      <c r="I465" s="14"/>
      <c r="J465" s="25">
        <f t="shared" si="323"/>
        <v>708500</v>
      </c>
      <c r="K465" s="25">
        <f t="shared" si="323"/>
        <v>0</v>
      </c>
      <c r="L465" s="25">
        <f t="shared" si="323"/>
        <v>708500</v>
      </c>
      <c r="M465" s="25">
        <f t="shared" si="323"/>
        <v>0</v>
      </c>
      <c r="N465" s="25">
        <f t="shared" si="323"/>
        <v>708500</v>
      </c>
      <c r="O465" s="25">
        <f t="shared" si="323"/>
        <v>0</v>
      </c>
      <c r="P465" s="25">
        <f t="shared" si="323"/>
        <v>708500</v>
      </c>
    </row>
    <row r="466" spans="1:16" s="1" customFormat="1" ht="12.75" customHeight="1" x14ac:dyDescent="0.25">
      <c r="A466" s="304"/>
      <c r="B466" s="301" t="s">
        <v>64</v>
      </c>
      <c r="C466" s="19" t="s">
        <v>12</v>
      </c>
      <c r="D466" s="19" t="s">
        <v>619</v>
      </c>
      <c r="E466" s="112">
        <v>853</v>
      </c>
      <c r="F466" s="14" t="s">
        <v>79</v>
      </c>
      <c r="G466" s="14" t="s">
        <v>12</v>
      </c>
      <c r="H466" s="14" t="s">
        <v>87</v>
      </c>
      <c r="I466" s="14" t="s">
        <v>71</v>
      </c>
      <c r="J466" s="15">
        <f>J467</f>
        <v>708500</v>
      </c>
      <c r="K466" s="15">
        <f t="shared" si="323"/>
        <v>0</v>
      </c>
      <c r="L466" s="15">
        <f t="shared" si="323"/>
        <v>708500</v>
      </c>
      <c r="M466" s="15">
        <f t="shared" si="323"/>
        <v>0</v>
      </c>
      <c r="N466" s="15">
        <f t="shared" si="323"/>
        <v>708500</v>
      </c>
      <c r="O466" s="15">
        <f t="shared" si="323"/>
        <v>0</v>
      </c>
      <c r="P466" s="15">
        <f t="shared" si="323"/>
        <v>708500</v>
      </c>
    </row>
    <row r="467" spans="1:16" s="1" customFormat="1" ht="12.75" customHeight="1" x14ac:dyDescent="0.25">
      <c r="A467" s="304"/>
      <c r="B467" s="301" t="s">
        <v>72</v>
      </c>
      <c r="C467" s="19" t="s">
        <v>12</v>
      </c>
      <c r="D467" s="19" t="s">
        <v>619</v>
      </c>
      <c r="E467" s="112">
        <v>853</v>
      </c>
      <c r="F467" s="14" t="s">
        <v>79</v>
      </c>
      <c r="G467" s="14" t="s">
        <v>12</v>
      </c>
      <c r="H467" s="14" t="s">
        <v>87</v>
      </c>
      <c r="I467" s="14" t="s">
        <v>73</v>
      </c>
      <c r="J467" s="15">
        <v>708500</v>
      </c>
      <c r="K467" s="15"/>
      <c r="L467" s="15">
        <f t="shared" si="278"/>
        <v>708500</v>
      </c>
      <c r="M467" s="15"/>
      <c r="N467" s="15">
        <f t="shared" ref="N467" si="324">L467+M467</f>
        <v>708500</v>
      </c>
      <c r="O467" s="15"/>
      <c r="P467" s="15">
        <f>N467+O467</f>
        <v>708500</v>
      </c>
    </row>
    <row r="468" spans="1:16" s="10" customFormat="1" x14ac:dyDescent="0.25">
      <c r="A468" s="470" t="s">
        <v>98</v>
      </c>
      <c r="B468" s="470"/>
      <c r="C468" s="19" t="s">
        <v>12</v>
      </c>
      <c r="D468" s="19" t="s">
        <v>619</v>
      </c>
      <c r="E468" s="112">
        <v>853</v>
      </c>
      <c r="F468" s="7" t="s">
        <v>39</v>
      </c>
      <c r="G468" s="7"/>
      <c r="H468" s="7"/>
      <c r="I468" s="7"/>
      <c r="J468" s="8">
        <f>J469</f>
        <v>4433800</v>
      </c>
      <c r="K468" s="8">
        <f t="shared" ref="K468:P468" si="325">K469</f>
        <v>0</v>
      </c>
      <c r="L468" s="8">
        <f t="shared" si="325"/>
        <v>4433800</v>
      </c>
      <c r="M468" s="8">
        <f t="shared" si="325"/>
        <v>0</v>
      </c>
      <c r="N468" s="8">
        <f t="shared" si="325"/>
        <v>4433800</v>
      </c>
      <c r="O468" s="8">
        <f t="shared" si="325"/>
        <v>0</v>
      </c>
      <c r="P468" s="8">
        <f t="shared" si="325"/>
        <v>4433800</v>
      </c>
    </row>
    <row r="469" spans="1:16" s="13" customFormat="1" x14ac:dyDescent="0.25">
      <c r="A469" s="451" t="s">
        <v>103</v>
      </c>
      <c r="B469" s="452"/>
      <c r="C469" s="19" t="s">
        <v>12</v>
      </c>
      <c r="D469" s="19" t="s">
        <v>619</v>
      </c>
      <c r="E469" s="112">
        <v>853</v>
      </c>
      <c r="F469" s="11" t="s">
        <v>39</v>
      </c>
      <c r="G469" s="11" t="s">
        <v>90</v>
      </c>
      <c r="H469" s="11"/>
      <c r="I469" s="11"/>
      <c r="J469" s="12">
        <f t="shared" ref="J469:P473" si="326">J470</f>
        <v>4433800</v>
      </c>
      <c r="K469" s="12">
        <f t="shared" si="326"/>
        <v>0</v>
      </c>
      <c r="L469" s="12">
        <f t="shared" si="326"/>
        <v>4433800</v>
      </c>
      <c r="M469" s="12">
        <f t="shared" si="326"/>
        <v>0</v>
      </c>
      <c r="N469" s="12">
        <f t="shared" si="326"/>
        <v>4433800</v>
      </c>
      <c r="O469" s="12">
        <f t="shared" si="326"/>
        <v>0</v>
      </c>
      <c r="P469" s="12">
        <f t="shared" si="326"/>
        <v>4433800</v>
      </c>
    </row>
    <row r="470" spans="1:16" s="1" customFormat="1" ht="12.75" customHeight="1" x14ac:dyDescent="0.25">
      <c r="A470" s="467" t="s">
        <v>64</v>
      </c>
      <c r="B470" s="467"/>
      <c r="C470" s="19" t="s">
        <v>12</v>
      </c>
      <c r="D470" s="19" t="s">
        <v>619</v>
      </c>
      <c r="E470" s="112">
        <v>853</v>
      </c>
      <c r="F470" s="14" t="s">
        <v>39</v>
      </c>
      <c r="G470" s="14" t="s">
        <v>90</v>
      </c>
      <c r="H470" s="14" t="s">
        <v>65</v>
      </c>
      <c r="I470" s="14"/>
      <c r="J470" s="15">
        <f>J471</f>
        <v>4433800</v>
      </c>
      <c r="K470" s="15">
        <f t="shared" si="326"/>
        <v>0</v>
      </c>
      <c r="L470" s="15">
        <f t="shared" si="326"/>
        <v>4433800</v>
      </c>
      <c r="M470" s="15">
        <f t="shared" si="326"/>
        <v>0</v>
      </c>
      <c r="N470" s="15">
        <f t="shared" si="326"/>
        <v>4433800</v>
      </c>
      <c r="O470" s="15">
        <f t="shared" si="326"/>
        <v>0</v>
      </c>
      <c r="P470" s="15">
        <f t="shared" si="326"/>
        <v>4433800</v>
      </c>
    </row>
    <row r="471" spans="1:16" s="1" customFormat="1" x14ac:dyDescent="0.25">
      <c r="A471" s="467" t="s">
        <v>66</v>
      </c>
      <c r="B471" s="467"/>
      <c r="C471" s="19" t="s">
        <v>12</v>
      </c>
      <c r="D471" s="19" t="s">
        <v>619</v>
      </c>
      <c r="E471" s="112">
        <v>853</v>
      </c>
      <c r="F471" s="14" t="s">
        <v>39</v>
      </c>
      <c r="G471" s="14" t="s">
        <v>90</v>
      </c>
      <c r="H471" s="14" t="s">
        <v>67</v>
      </c>
      <c r="I471" s="14"/>
      <c r="J471" s="15">
        <f>J472</f>
        <v>4433800</v>
      </c>
      <c r="K471" s="15">
        <f t="shared" si="326"/>
        <v>0</v>
      </c>
      <c r="L471" s="15">
        <f t="shared" si="326"/>
        <v>4433800</v>
      </c>
      <c r="M471" s="15">
        <f t="shared" si="326"/>
        <v>0</v>
      </c>
      <c r="N471" s="15">
        <f t="shared" si="326"/>
        <v>4433800</v>
      </c>
      <c r="O471" s="15">
        <f t="shared" si="326"/>
        <v>0</v>
      </c>
      <c r="P471" s="15">
        <f t="shared" si="326"/>
        <v>4433800</v>
      </c>
    </row>
    <row r="472" spans="1:16" s="1" customFormat="1" x14ac:dyDescent="0.25">
      <c r="A472" s="443" t="s">
        <v>104</v>
      </c>
      <c r="B472" s="444"/>
      <c r="C472" s="19" t="s">
        <v>12</v>
      </c>
      <c r="D472" s="19" t="s">
        <v>619</v>
      </c>
      <c r="E472" s="112">
        <v>853</v>
      </c>
      <c r="F472" s="14" t="s">
        <v>39</v>
      </c>
      <c r="G472" s="14" t="s">
        <v>90</v>
      </c>
      <c r="H472" s="14" t="s">
        <v>105</v>
      </c>
      <c r="I472" s="14"/>
      <c r="J472" s="15">
        <f>J473</f>
        <v>4433800</v>
      </c>
      <c r="K472" s="15">
        <f t="shared" si="326"/>
        <v>0</v>
      </c>
      <c r="L472" s="15">
        <f t="shared" si="326"/>
        <v>4433800</v>
      </c>
      <c r="M472" s="15">
        <f t="shared" si="326"/>
        <v>0</v>
      </c>
      <c r="N472" s="15">
        <f t="shared" si="326"/>
        <v>4433800</v>
      </c>
      <c r="O472" s="15">
        <f t="shared" si="326"/>
        <v>0</v>
      </c>
      <c r="P472" s="15">
        <f t="shared" si="326"/>
        <v>4433800</v>
      </c>
    </row>
    <row r="473" spans="1:16" s="1" customFormat="1" ht="12.75" customHeight="1" x14ac:dyDescent="0.25">
      <c r="A473" s="301"/>
      <c r="B473" s="301" t="s">
        <v>64</v>
      </c>
      <c r="C473" s="19" t="s">
        <v>12</v>
      </c>
      <c r="D473" s="19" t="s">
        <v>619</v>
      </c>
      <c r="E473" s="112">
        <v>853</v>
      </c>
      <c r="F473" s="14" t="s">
        <v>39</v>
      </c>
      <c r="G473" s="14" t="s">
        <v>90</v>
      </c>
      <c r="H473" s="14" t="s">
        <v>105</v>
      </c>
      <c r="I473" s="14" t="s">
        <v>71</v>
      </c>
      <c r="J473" s="15">
        <f>J474</f>
        <v>4433800</v>
      </c>
      <c r="K473" s="15">
        <f t="shared" si="326"/>
        <v>0</v>
      </c>
      <c r="L473" s="15">
        <f t="shared" si="326"/>
        <v>4433800</v>
      </c>
      <c r="M473" s="15">
        <f t="shared" si="326"/>
        <v>0</v>
      </c>
      <c r="N473" s="15">
        <f t="shared" si="326"/>
        <v>4433800</v>
      </c>
      <c r="O473" s="15">
        <f t="shared" si="326"/>
        <v>0</v>
      </c>
      <c r="P473" s="15">
        <f t="shared" si="326"/>
        <v>4433800</v>
      </c>
    </row>
    <row r="474" spans="1:16" s="1" customFormat="1" ht="12.75" customHeight="1" x14ac:dyDescent="0.25">
      <c r="A474" s="299"/>
      <c r="B474" s="300" t="s">
        <v>72</v>
      </c>
      <c r="C474" s="19" t="s">
        <v>12</v>
      </c>
      <c r="D474" s="19" t="s">
        <v>619</v>
      </c>
      <c r="E474" s="112">
        <v>853</v>
      </c>
      <c r="F474" s="14" t="s">
        <v>39</v>
      </c>
      <c r="G474" s="14" t="s">
        <v>90</v>
      </c>
      <c r="H474" s="14" t="s">
        <v>105</v>
      </c>
      <c r="I474" s="14" t="s">
        <v>73</v>
      </c>
      <c r="J474" s="15">
        <v>4433800</v>
      </c>
      <c r="K474" s="15"/>
      <c r="L474" s="15">
        <f t="shared" ref="L474:L523" si="327">J474+K474</f>
        <v>4433800</v>
      </c>
      <c r="M474" s="15"/>
      <c r="N474" s="15">
        <f t="shared" ref="N474" si="328">L474+M474</f>
        <v>4433800</v>
      </c>
      <c r="O474" s="15"/>
      <c r="P474" s="15">
        <f>N474+O474</f>
        <v>4433800</v>
      </c>
    </row>
    <row r="475" spans="1:16" s="1" customFormat="1" x14ac:dyDescent="0.25">
      <c r="A475" s="470" t="s">
        <v>194</v>
      </c>
      <c r="B475" s="470"/>
      <c r="C475" s="19" t="s">
        <v>12</v>
      </c>
      <c r="D475" s="19" t="s">
        <v>619</v>
      </c>
      <c r="E475" s="112">
        <v>853</v>
      </c>
      <c r="F475" s="7" t="s">
        <v>195</v>
      </c>
      <c r="G475" s="7"/>
      <c r="H475" s="7"/>
      <c r="I475" s="7"/>
      <c r="J475" s="8">
        <f>J476</f>
        <v>260600</v>
      </c>
      <c r="K475" s="8">
        <f t="shared" ref="K475:P476" si="329">K476</f>
        <v>-136580</v>
      </c>
      <c r="L475" s="8">
        <f t="shared" si="329"/>
        <v>124020</v>
      </c>
      <c r="M475" s="8">
        <f t="shared" si="329"/>
        <v>0</v>
      </c>
      <c r="N475" s="8">
        <f t="shared" si="329"/>
        <v>124020</v>
      </c>
      <c r="O475" s="8">
        <f t="shared" si="329"/>
        <v>0</v>
      </c>
      <c r="P475" s="8">
        <f t="shared" si="329"/>
        <v>124020</v>
      </c>
    </row>
    <row r="476" spans="1:16" s="1" customFormat="1" x14ac:dyDescent="0.25">
      <c r="A476" s="468" t="s">
        <v>219</v>
      </c>
      <c r="B476" s="468"/>
      <c r="C476" s="19" t="s">
        <v>12</v>
      </c>
      <c r="D476" s="19" t="s">
        <v>619</v>
      </c>
      <c r="E476" s="112">
        <v>853</v>
      </c>
      <c r="F476" s="11" t="s">
        <v>195</v>
      </c>
      <c r="G476" s="11" t="s">
        <v>39</v>
      </c>
      <c r="H476" s="11"/>
      <c r="I476" s="11"/>
      <c r="J476" s="28">
        <f>J477</f>
        <v>260600</v>
      </c>
      <c r="K476" s="28">
        <f t="shared" si="329"/>
        <v>-136580</v>
      </c>
      <c r="L476" s="28">
        <f t="shared" si="329"/>
        <v>124020</v>
      </c>
      <c r="M476" s="28">
        <f t="shared" si="329"/>
        <v>0</v>
      </c>
      <c r="N476" s="28">
        <f t="shared" si="329"/>
        <v>124020</v>
      </c>
      <c r="O476" s="28">
        <f t="shared" si="329"/>
        <v>0</v>
      </c>
      <c r="P476" s="28">
        <f t="shared" si="329"/>
        <v>124020</v>
      </c>
    </row>
    <row r="477" spans="1:16" s="1" customFormat="1" ht="12.75" customHeight="1" x14ac:dyDescent="0.25">
      <c r="A477" s="467" t="s">
        <v>64</v>
      </c>
      <c r="B477" s="467"/>
      <c r="C477" s="19" t="s">
        <v>12</v>
      </c>
      <c r="D477" s="19" t="s">
        <v>619</v>
      </c>
      <c r="E477" s="112">
        <v>853</v>
      </c>
      <c r="F477" s="19" t="s">
        <v>195</v>
      </c>
      <c r="G477" s="19" t="s">
        <v>39</v>
      </c>
      <c r="H477" s="19" t="s">
        <v>65</v>
      </c>
      <c r="I477" s="19"/>
      <c r="J477" s="21">
        <f>J478+J485</f>
        <v>260600</v>
      </c>
      <c r="K477" s="21">
        <f t="shared" ref="K477" si="330">K478+K485</f>
        <v>-136580</v>
      </c>
      <c r="L477" s="21">
        <f>L478+L485</f>
        <v>124020</v>
      </c>
      <c r="M477" s="21"/>
      <c r="N477" s="21">
        <f>N478+N485</f>
        <v>124020</v>
      </c>
      <c r="O477" s="21"/>
      <c r="P477" s="21">
        <f>P478+P485</f>
        <v>124020</v>
      </c>
    </row>
    <row r="478" spans="1:16" s="1" customFormat="1" ht="12.75" customHeight="1" x14ac:dyDescent="0.25">
      <c r="A478" s="467" t="s">
        <v>66</v>
      </c>
      <c r="B478" s="467"/>
      <c r="C478" s="19" t="s">
        <v>12</v>
      </c>
      <c r="D478" s="19" t="s">
        <v>619</v>
      </c>
      <c r="E478" s="112">
        <v>853</v>
      </c>
      <c r="F478" s="14" t="s">
        <v>195</v>
      </c>
      <c r="G478" s="14" t="s">
        <v>39</v>
      </c>
      <c r="H478" s="14" t="s">
        <v>67</v>
      </c>
      <c r="I478" s="14"/>
      <c r="J478" s="15">
        <f>J479+J482</f>
        <v>127200</v>
      </c>
      <c r="K478" s="15">
        <f t="shared" ref="K478" si="331">K479+K482</f>
        <v>-3180</v>
      </c>
      <c r="L478" s="15">
        <f>L479+L482</f>
        <v>124020</v>
      </c>
      <c r="M478" s="15"/>
      <c r="N478" s="15">
        <f t="shared" ref="N478:P478" si="332">N479+N482</f>
        <v>124020</v>
      </c>
      <c r="O478" s="15"/>
      <c r="P478" s="15">
        <f t="shared" si="332"/>
        <v>124020</v>
      </c>
    </row>
    <row r="479" spans="1:16" s="1" customFormat="1" ht="12.75" customHeight="1" x14ac:dyDescent="0.25">
      <c r="A479" s="467" t="s">
        <v>296</v>
      </c>
      <c r="B479" s="467"/>
      <c r="C479" s="19" t="s">
        <v>12</v>
      </c>
      <c r="D479" s="19" t="s">
        <v>619</v>
      </c>
      <c r="E479" s="41">
        <v>853</v>
      </c>
      <c r="F479" s="14" t="s">
        <v>195</v>
      </c>
      <c r="G479" s="14" t="s">
        <v>39</v>
      </c>
      <c r="H479" s="14" t="s">
        <v>126</v>
      </c>
      <c r="I479" s="14"/>
      <c r="J479" s="15">
        <f>J481</f>
        <v>3180</v>
      </c>
      <c r="K479" s="15">
        <f t="shared" ref="K479:P479" si="333">K481</f>
        <v>-3180</v>
      </c>
      <c r="L479" s="15">
        <f t="shared" si="333"/>
        <v>0</v>
      </c>
      <c r="M479" s="15">
        <f t="shared" si="333"/>
        <v>0</v>
      </c>
      <c r="N479" s="15">
        <f t="shared" si="333"/>
        <v>0</v>
      </c>
      <c r="O479" s="15">
        <f t="shared" si="333"/>
        <v>0</v>
      </c>
      <c r="P479" s="15">
        <f t="shared" si="333"/>
        <v>0</v>
      </c>
    </row>
    <row r="480" spans="1:16" s="1" customFormat="1" ht="12.75" customHeight="1" x14ac:dyDescent="0.25">
      <c r="A480" s="16"/>
      <c r="B480" s="301" t="s">
        <v>64</v>
      </c>
      <c r="C480" s="19" t="s">
        <v>12</v>
      </c>
      <c r="D480" s="19" t="s">
        <v>619</v>
      </c>
      <c r="E480" s="41">
        <v>853</v>
      </c>
      <c r="F480" s="14" t="s">
        <v>195</v>
      </c>
      <c r="G480" s="14" t="s">
        <v>39</v>
      </c>
      <c r="H480" s="14" t="s">
        <v>126</v>
      </c>
      <c r="I480" s="14" t="s">
        <v>71</v>
      </c>
      <c r="J480" s="15">
        <f>J481</f>
        <v>3180</v>
      </c>
      <c r="K480" s="15">
        <f t="shared" ref="K480:P480" si="334">K481</f>
        <v>-3180</v>
      </c>
      <c r="L480" s="15">
        <f t="shared" si="334"/>
        <v>0</v>
      </c>
      <c r="M480" s="15">
        <f t="shared" si="334"/>
        <v>0</v>
      </c>
      <c r="N480" s="15">
        <f t="shared" si="334"/>
        <v>0</v>
      </c>
      <c r="O480" s="15">
        <f t="shared" si="334"/>
        <v>0</v>
      </c>
      <c r="P480" s="15">
        <f t="shared" si="334"/>
        <v>0</v>
      </c>
    </row>
    <row r="481" spans="1:16" s="1" customFormat="1" ht="12.75" customHeight="1" x14ac:dyDescent="0.25">
      <c r="A481" s="26"/>
      <c r="B481" s="301" t="s">
        <v>72</v>
      </c>
      <c r="C481" s="19" t="s">
        <v>12</v>
      </c>
      <c r="D481" s="19" t="s">
        <v>619</v>
      </c>
      <c r="E481" s="41">
        <v>853</v>
      </c>
      <c r="F481" s="14" t="s">
        <v>195</v>
      </c>
      <c r="G481" s="14" t="s">
        <v>39</v>
      </c>
      <c r="H481" s="14" t="s">
        <v>126</v>
      </c>
      <c r="I481" s="14" t="s">
        <v>73</v>
      </c>
      <c r="J481" s="15">
        <v>3180</v>
      </c>
      <c r="K481" s="15">
        <v>-3180</v>
      </c>
      <c r="L481" s="15">
        <f t="shared" si="327"/>
        <v>0</v>
      </c>
      <c r="M481" s="15"/>
      <c r="N481" s="15">
        <f t="shared" ref="N481" si="335">L481+M481</f>
        <v>0</v>
      </c>
      <c r="O481" s="15"/>
      <c r="P481" s="15">
        <f>N481+O481</f>
        <v>0</v>
      </c>
    </row>
    <row r="482" spans="1:16" s="1" customFormat="1" x14ac:dyDescent="0.25">
      <c r="A482" s="467" t="s">
        <v>220</v>
      </c>
      <c r="B482" s="467"/>
      <c r="C482" s="19" t="s">
        <v>12</v>
      </c>
      <c r="D482" s="19" t="s">
        <v>619</v>
      </c>
      <c r="E482" s="112">
        <v>853</v>
      </c>
      <c r="F482" s="14" t="s">
        <v>195</v>
      </c>
      <c r="G482" s="14" t="s">
        <v>39</v>
      </c>
      <c r="H482" s="14" t="s">
        <v>221</v>
      </c>
      <c r="I482" s="14"/>
      <c r="J482" s="15">
        <f t="shared" ref="J482:P483" si="336">J483</f>
        <v>124020</v>
      </c>
      <c r="K482" s="15">
        <f t="shared" si="336"/>
        <v>0</v>
      </c>
      <c r="L482" s="15">
        <f t="shared" si="336"/>
        <v>124020</v>
      </c>
      <c r="M482" s="15">
        <f t="shared" si="336"/>
        <v>0</v>
      </c>
      <c r="N482" s="15">
        <f t="shared" si="336"/>
        <v>124020</v>
      </c>
      <c r="O482" s="15">
        <f t="shared" si="336"/>
        <v>0</v>
      </c>
      <c r="P482" s="15">
        <f t="shared" si="336"/>
        <v>124020</v>
      </c>
    </row>
    <row r="483" spans="1:16" s="1" customFormat="1" x14ac:dyDescent="0.25">
      <c r="A483" s="301"/>
      <c r="B483" s="301" t="s">
        <v>64</v>
      </c>
      <c r="C483" s="19" t="s">
        <v>12</v>
      </c>
      <c r="D483" s="19" t="s">
        <v>619</v>
      </c>
      <c r="E483" s="112">
        <v>853</v>
      </c>
      <c r="F483" s="14" t="s">
        <v>195</v>
      </c>
      <c r="G483" s="14" t="s">
        <v>39</v>
      </c>
      <c r="H483" s="14" t="s">
        <v>221</v>
      </c>
      <c r="I483" s="14" t="s">
        <v>71</v>
      </c>
      <c r="J483" s="15">
        <f>J484</f>
        <v>124020</v>
      </c>
      <c r="K483" s="15">
        <f t="shared" si="336"/>
        <v>0</v>
      </c>
      <c r="L483" s="15">
        <f t="shared" si="336"/>
        <v>124020</v>
      </c>
      <c r="M483" s="15">
        <f t="shared" si="336"/>
        <v>0</v>
      </c>
      <c r="N483" s="15">
        <f t="shared" si="336"/>
        <v>124020</v>
      </c>
      <c r="O483" s="15">
        <f t="shared" si="336"/>
        <v>0</v>
      </c>
      <c r="P483" s="15">
        <f t="shared" si="336"/>
        <v>124020</v>
      </c>
    </row>
    <row r="484" spans="1:16" s="1" customFormat="1" x14ac:dyDescent="0.25">
      <c r="A484" s="301"/>
      <c r="B484" s="301" t="s">
        <v>72</v>
      </c>
      <c r="C484" s="19" t="s">
        <v>12</v>
      </c>
      <c r="D484" s="19" t="s">
        <v>619</v>
      </c>
      <c r="E484" s="112">
        <v>853</v>
      </c>
      <c r="F484" s="14" t="s">
        <v>195</v>
      </c>
      <c r="G484" s="14" t="s">
        <v>39</v>
      </c>
      <c r="H484" s="14" t="s">
        <v>221</v>
      </c>
      <c r="I484" s="14" t="s">
        <v>73</v>
      </c>
      <c r="J484" s="15">
        <v>124020</v>
      </c>
      <c r="K484" s="15"/>
      <c r="L484" s="15">
        <f t="shared" si="327"/>
        <v>124020</v>
      </c>
      <c r="M484" s="15"/>
      <c r="N484" s="15">
        <f t="shared" ref="N484" si="337">L484+M484</f>
        <v>124020</v>
      </c>
      <c r="O484" s="15"/>
      <c r="P484" s="15">
        <f>N484+O484</f>
        <v>124020</v>
      </c>
    </row>
    <row r="485" spans="1:16" s="1" customFormat="1" ht="12.75" customHeight="1" x14ac:dyDescent="0.25">
      <c r="A485" s="443" t="s">
        <v>224</v>
      </c>
      <c r="B485" s="444"/>
      <c r="C485" s="19" t="s">
        <v>12</v>
      </c>
      <c r="D485" s="19" t="s">
        <v>619</v>
      </c>
      <c r="E485" s="112">
        <v>853</v>
      </c>
      <c r="F485" s="14" t="s">
        <v>195</v>
      </c>
      <c r="G485" s="14" t="s">
        <v>39</v>
      </c>
      <c r="H485" s="14" t="s">
        <v>225</v>
      </c>
      <c r="I485" s="14"/>
      <c r="J485" s="15">
        <f t="shared" ref="J485:P487" si="338">J486</f>
        <v>133400</v>
      </c>
      <c r="K485" s="15">
        <f t="shared" si="338"/>
        <v>-133400</v>
      </c>
      <c r="L485" s="15">
        <f t="shared" si="338"/>
        <v>0</v>
      </c>
      <c r="M485" s="15">
        <f t="shared" si="338"/>
        <v>0</v>
      </c>
      <c r="N485" s="15">
        <f t="shared" si="338"/>
        <v>0</v>
      </c>
      <c r="O485" s="15">
        <f t="shared" si="338"/>
        <v>0</v>
      </c>
      <c r="P485" s="15">
        <f t="shared" si="338"/>
        <v>0</v>
      </c>
    </row>
    <row r="486" spans="1:16" s="1" customFormat="1" ht="12.75" customHeight="1" x14ac:dyDescent="0.25">
      <c r="A486" s="443" t="s">
        <v>226</v>
      </c>
      <c r="B486" s="444"/>
      <c r="C486" s="19" t="s">
        <v>12</v>
      </c>
      <c r="D486" s="19" t="s">
        <v>619</v>
      </c>
      <c r="E486" s="112">
        <v>853</v>
      </c>
      <c r="F486" s="14" t="s">
        <v>195</v>
      </c>
      <c r="G486" s="14" t="s">
        <v>39</v>
      </c>
      <c r="H486" s="14" t="s">
        <v>227</v>
      </c>
      <c r="I486" s="14"/>
      <c r="J486" s="15">
        <f t="shared" si="338"/>
        <v>133400</v>
      </c>
      <c r="K486" s="15">
        <f t="shared" si="338"/>
        <v>-133400</v>
      </c>
      <c r="L486" s="15">
        <f t="shared" si="338"/>
        <v>0</v>
      </c>
      <c r="M486" s="15">
        <f t="shared" si="338"/>
        <v>0</v>
      </c>
      <c r="N486" s="15">
        <f t="shared" si="338"/>
        <v>0</v>
      </c>
      <c r="O486" s="15">
        <f t="shared" si="338"/>
        <v>0</v>
      </c>
      <c r="P486" s="15">
        <f t="shared" si="338"/>
        <v>0</v>
      </c>
    </row>
    <row r="487" spans="1:16" s="1" customFormat="1" ht="12.75" customHeight="1" x14ac:dyDescent="0.25">
      <c r="A487" s="301"/>
      <c r="B487" s="301" t="s">
        <v>64</v>
      </c>
      <c r="C487" s="19" t="s">
        <v>12</v>
      </c>
      <c r="D487" s="19" t="s">
        <v>619</v>
      </c>
      <c r="E487" s="112">
        <v>853</v>
      </c>
      <c r="F487" s="14" t="s">
        <v>195</v>
      </c>
      <c r="G487" s="14" t="s">
        <v>39</v>
      </c>
      <c r="H487" s="14" t="s">
        <v>227</v>
      </c>
      <c r="I487" s="14" t="s">
        <v>71</v>
      </c>
      <c r="J487" s="15">
        <f t="shared" si="338"/>
        <v>133400</v>
      </c>
      <c r="K487" s="15">
        <f t="shared" si="338"/>
        <v>-133400</v>
      </c>
      <c r="L487" s="15">
        <f t="shared" si="338"/>
        <v>0</v>
      </c>
      <c r="M487" s="15">
        <f t="shared" si="338"/>
        <v>0</v>
      </c>
      <c r="N487" s="15">
        <f t="shared" si="338"/>
        <v>0</v>
      </c>
      <c r="O487" s="15">
        <f t="shared" si="338"/>
        <v>0</v>
      </c>
      <c r="P487" s="15">
        <f t="shared" si="338"/>
        <v>0</v>
      </c>
    </row>
    <row r="488" spans="1:16" s="1" customFormat="1" x14ac:dyDescent="0.25">
      <c r="A488" s="16"/>
      <c r="B488" s="301" t="s">
        <v>72</v>
      </c>
      <c r="C488" s="19" t="s">
        <v>12</v>
      </c>
      <c r="D488" s="19" t="s">
        <v>619</v>
      </c>
      <c r="E488" s="112">
        <v>853</v>
      </c>
      <c r="F488" s="14" t="s">
        <v>195</v>
      </c>
      <c r="G488" s="14" t="s">
        <v>39</v>
      </c>
      <c r="H488" s="14" t="s">
        <v>227</v>
      </c>
      <c r="I488" s="14" t="s">
        <v>73</v>
      </c>
      <c r="J488" s="15">
        <v>133400</v>
      </c>
      <c r="K488" s="15">
        <v>-133400</v>
      </c>
      <c r="L488" s="15">
        <f t="shared" si="327"/>
        <v>0</v>
      </c>
      <c r="M488" s="15"/>
      <c r="N488" s="15">
        <f t="shared" ref="N488" si="339">L488+M488</f>
        <v>0</v>
      </c>
      <c r="O488" s="15"/>
      <c r="P488" s="15">
        <f>N488+O488</f>
        <v>0</v>
      </c>
    </row>
    <row r="489" spans="1:16" s="1" customFormat="1" x14ac:dyDescent="0.25">
      <c r="A489" s="470" t="s">
        <v>279</v>
      </c>
      <c r="B489" s="470"/>
      <c r="C489" s="19" t="s">
        <v>12</v>
      </c>
      <c r="D489" s="19" t="s">
        <v>619</v>
      </c>
      <c r="E489" s="112">
        <v>853</v>
      </c>
      <c r="F489" s="30" t="s">
        <v>280</v>
      </c>
      <c r="G489" s="30"/>
      <c r="H489" s="30"/>
      <c r="I489" s="30"/>
      <c r="J489" s="31">
        <f>J490+J496</f>
        <v>22471000</v>
      </c>
      <c r="K489" s="31">
        <f t="shared" ref="K489:P489" si="340">K490+K496</f>
        <v>0</v>
      </c>
      <c r="L489" s="31">
        <f t="shared" si="340"/>
        <v>22471000</v>
      </c>
      <c r="M489" s="31">
        <f t="shared" si="340"/>
        <v>0</v>
      </c>
      <c r="N489" s="31">
        <f t="shared" si="340"/>
        <v>22471000</v>
      </c>
      <c r="O489" s="31">
        <f t="shared" si="340"/>
        <v>0</v>
      </c>
      <c r="P489" s="31">
        <f t="shared" si="340"/>
        <v>22471000</v>
      </c>
    </row>
    <row r="490" spans="1:16" s="1" customFormat="1" x14ac:dyDescent="0.25">
      <c r="A490" s="468" t="s">
        <v>281</v>
      </c>
      <c r="B490" s="468"/>
      <c r="C490" s="19" t="s">
        <v>12</v>
      </c>
      <c r="D490" s="19" t="s">
        <v>619</v>
      </c>
      <c r="E490" s="112">
        <v>853</v>
      </c>
      <c r="F490" s="32" t="s">
        <v>280</v>
      </c>
      <c r="G490" s="32" t="s">
        <v>10</v>
      </c>
      <c r="H490" s="33"/>
      <c r="I490" s="32"/>
      <c r="J490" s="34">
        <f t="shared" ref="J490:P494" si="341">J491</f>
        <v>8781000</v>
      </c>
      <c r="K490" s="34">
        <f t="shared" si="341"/>
        <v>0</v>
      </c>
      <c r="L490" s="34">
        <f t="shared" si="341"/>
        <v>8781000</v>
      </c>
      <c r="M490" s="34">
        <f t="shared" si="341"/>
        <v>0</v>
      </c>
      <c r="N490" s="34">
        <f t="shared" si="341"/>
        <v>8781000</v>
      </c>
      <c r="O490" s="34">
        <f t="shared" si="341"/>
        <v>0</v>
      </c>
      <c r="P490" s="34">
        <f t="shared" si="341"/>
        <v>8781000</v>
      </c>
    </row>
    <row r="491" spans="1:16" s="1" customFormat="1" ht="12.75" customHeight="1" x14ac:dyDescent="0.25">
      <c r="A491" s="467" t="s">
        <v>64</v>
      </c>
      <c r="B491" s="467"/>
      <c r="C491" s="19" t="s">
        <v>12</v>
      </c>
      <c r="D491" s="19" t="s">
        <v>619</v>
      </c>
      <c r="E491" s="112">
        <v>853</v>
      </c>
      <c r="F491" s="14" t="s">
        <v>280</v>
      </c>
      <c r="G491" s="14" t="s">
        <v>10</v>
      </c>
      <c r="H491" s="14" t="s">
        <v>65</v>
      </c>
      <c r="I491" s="14"/>
      <c r="J491" s="15">
        <f t="shared" si="341"/>
        <v>8781000</v>
      </c>
      <c r="K491" s="15">
        <f t="shared" si="341"/>
        <v>0</v>
      </c>
      <c r="L491" s="15">
        <f t="shared" si="341"/>
        <v>8781000</v>
      </c>
      <c r="M491" s="15">
        <f t="shared" si="341"/>
        <v>0</v>
      </c>
      <c r="N491" s="15">
        <f t="shared" si="341"/>
        <v>8781000</v>
      </c>
      <c r="O491" s="15">
        <f t="shared" si="341"/>
        <v>0</v>
      </c>
      <c r="P491" s="15">
        <f t="shared" si="341"/>
        <v>8781000</v>
      </c>
    </row>
    <row r="492" spans="1:16" s="1" customFormat="1" ht="12.75" customHeight="1" x14ac:dyDescent="0.25">
      <c r="A492" s="467" t="s">
        <v>66</v>
      </c>
      <c r="B492" s="467"/>
      <c r="C492" s="19" t="s">
        <v>12</v>
      </c>
      <c r="D492" s="19" t="s">
        <v>619</v>
      </c>
      <c r="E492" s="112">
        <v>853</v>
      </c>
      <c r="F492" s="14" t="s">
        <v>280</v>
      </c>
      <c r="G492" s="14" t="s">
        <v>10</v>
      </c>
      <c r="H492" s="14" t="s">
        <v>67</v>
      </c>
      <c r="I492" s="14"/>
      <c r="J492" s="15">
        <f t="shared" si="341"/>
        <v>8781000</v>
      </c>
      <c r="K492" s="15">
        <f t="shared" si="341"/>
        <v>0</v>
      </c>
      <c r="L492" s="15">
        <f t="shared" si="341"/>
        <v>8781000</v>
      </c>
      <c r="M492" s="15">
        <f t="shared" si="341"/>
        <v>0</v>
      </c>
      <c r="N492" s="15">
        <f t="shared" si="341"/>
        <v>8781000</v>
      </c>
      <c r="O492" s="15">
        <f t="shared" si="341"/>
        <v>0</v>
      </c>
      <c r="P492" s="15">
        <f t="shared" si="341"/>
        <v>8781000</v>
      </c>
    </row>
    <row r="493" spans="1:16" s="1" customFormat="1" ht="12.75" customHeight="1" x14ac:dyDescent="0.25">
      <c r="A493" s="471" t="s">
        <v>282</v>
      </c>
      <c r="B493" s="471"/>
      <c r="C493" s="19" t="s">
        <v>12</v>
      </c>
      <c r="D493" s="19" t="s">
        <v>619</v>
      </c>
      <c r="E493" s="112">
        <v>853</v>
      </c>
      <c r="F493" s="14" t="s">
        <v>280</v>
      </c>
      <c r="G493" s="14" t="s">
        <v>10</v>
      </c>
      <c r="H493" s="14" t="s">
        <v>283</v>
      </c>
      <c r="I493" s="14"/>
      <c r="J493" s="15">
        <f t="shared" si="341"/>
        <v>8781000</v>
      </c>
      <c r="K493" s="15">
        <f t="shared" si="341"/>
        <v>0</v>
      </c>
      <c r="L493" s="15">
        <f t="shared" si="341"/>
        <v>8781000</v>
      </c>
      <c r="M493" s="15">
        <f t="shared" si="341"/>
        <v>0</v>
      </c>
      <c r="N493" s="15">
        <f t="shared" si="341"/>
        <v>8781000</v>
      </c>
      <c r="O493" s="15">
        <f t="shared" si="341"/>
        <v>0</v>
      </c>
      <c r="P493" s="15">
        <f t="shared" si="341"/>
        <v>8781000</v>
      </c>
    </row>
    <row r="494" spans="1:16" s="1" customFormat="1" x14ac:dyDescent="0.25">
      <c r="A494" s="16"/>
      <c r="B494" s="304" t="s">
        <v>64</v>
      </c>
      <c r="C494" s="19" t="s">
        <v>12</v>
      </c>
      <c r="D494" s="19" t="s">
        <v>619</v>
      </c>
      <c r="E494" s="112">
        <v>853</v>
      </c>
      <c r="F494" s="14" t="s">
        <v>280</v>
      </c>
      <c r="G494" s="14" t="s">
        <v>10</v>
      </c>
      <c r="H494" s="14" t="s">
        <v>283</v>
      </c>
      <c r="I494" s="14" t="s">
        <v>71</v>
      </c>
      <c r="J494" s="15">
        <f t="shared" si="341"/>
        <v>8781000</v>
      </c>
      <c r="K494" s="15">
        <f t="shared" si="341"/>
        <v>0</v>
      </c>
      <c r="L494" s="15">
        <f t="shared" si="341"/>
        <v>8781000</v>
      </c>
      <c r="M494" s="15">
        <f t="shared" si="341"/>
        <v>0</v>
      </c>
      <c r="N494" s="15">
        <f t="shared" si="341"/>
        <v>8781000</v>
      </c>
      <c r="O494" s="15">
        <f t="shared" si="341"/>
        <v>0</v>
      </c>
      <c r="P494" s="15">
        <f t="shared" si="341"/>
        <v>8781000</v>
      </c>
    </row>
    <row r="495" spans="1:16" s="1" customFormat="1" x14ac:dyDescent="0.25">
      <c r="A495" s="16"/>
      <c r="B495" s="301" t="s">
        <v>222</v>
      </c>
      <c r="C495" s="19" t="s">
        <v>12</v>
      </c>
      <c r="D495" s="19" t="s">
        <v>619</v>
      </c>
      <c r="E495" s="112">
        <v>853</v>
      </c>
      <c r="F495" s="14" t="s">
        <v>280</v>
      </c>
      <c r="G495" s="14" t="s">
        <v>10</v>
      </c>
      <c r="H495" s="14" t="s">
        <v>283</v>
      </c>
      <c r="I495" s="14" t="s">
        <v>223</v>
      </c>
      <c r="J495" s="15">
        <v>8781000</v>
      </c>
      <c r="K495" s="15"/>
      <c r="L495" s="15">
        <f t="shared" si="327"/>
        <v>8781000</v>
      </c>
      <c r="M495" s="15"/>
      <c r="N495" s="15">
        <f t="shared" ref="N495" si="342">L495+M495</f>
        <v>8781000</v>
      </c>
      <c r="O495" s="15"/>
      <c r="P495" s="15">
        <f>N495+O495</f>
        <v>8781000</v>
      </c>
    </row>
    <row r="496" spans="1:16" s="1" customFormat="1" ht="12.75" customHeight="1" x14ac:dyDescent="0.25">
      <c r="A496" s="478" t="s">
        <v>284</v>
      </c>
      <c r="B496" s="478"/>
      <c r="C496" s="19" t="s">
        <v>12</v>
      </c>
      <c r="D496" s="19" t="s">
        <v>619</v>
      </c>
      <c r="E496" s="112">
        <v>853</v>
      </c>
      <c r="F496" s="11" t="s">
        <v>280</v>
      </c>
      <c r="G496" s="11" t="s">
        <v>79</v>
      </c>
      <c r="H496" s="11"/>
      <c r="I496" s="11"/>
      <c r="J496" s="12">
        <f t="shared" ref="J496:P500" si="343">J497</f>
        <v>13690000</v>
      </c>
      <c r="K496" s="12">
        <f t="shared" si="343"/>
        <v>0</v>
      </c>
      <c r="L496" s="12">
        <f t="shared" si="343"/>
        <v>13690000</v>
      </c>
      <c r="M496" s="12">
        <f t="shared" si="343"/>
        <v>0</v>
      </c>
      <c r="N496" s="12">
        <f t="shared" si="343"/>
        <v>13690000</v>
      </c>
      <c r="O496" s="12">
        <f t="shared" si="343"/>
        <v>0</v>
      </c>
      <c r="P496" s="12">
        <f t="shared" si="343"/>
        <v>13690000</v>
      </c>
    </row>
    <row r="497" spans="1:16" s="29" customFormat="1" ht="12.75" customHeight="1" x14ac:dyDescent="0.25">
      <c r="A497" s="467" t="s">
        <v>64</v>
      </c>
      <c r="B497" s="467"/>
      <c r="C497" s="19" t="s">
        <v>12</v>
      </c>
      <c r="D497" s="19" t="s">
        <v>619</v>
      </c>
      <c r="E497" s="112">
        <v>853</v>
      </c>
      <c r="F497" s="14" t="s">
        <v>280</v>
      </c>
      <c r="G497" s="14" t="s">
        <v>79</v>
      </c>
      <c r="H497" s="14" t="s">
        <v>65</v>
      </c>
      <c r="I497" s="14"/>
      <c r="J497" s="15">
        <f t="shared" si="343"/>
        <v>13690000</v>
      </c>
      <c r="K497" s="15">
        <f t="shared" si="343"/>
        <v>0</v>
      </c>
      <c r="L497" s="15">
        <f t="shared" si="343"/>
        <v>13690000</v>
      </c>
      <c r="M497" s="15">
        <f t="shared" si="343"/>
        <v>0</v>
      </c>
      <c r="N497" s="15">
        <f t="shared" si="343"/>
        <v>13690000</v>
      </c>
      <c r="O497" s="15">
        <f t="shared" si="343"/>
        <v>0</v>
      </c>
      <c r="P497" s="15">
        <f t="shared" si="343"/>
        <v>13690000</v>
      </c>
    </row>
    <row r="498" spans="1:16" s="13" customFormat="1" ht="12.75" customHeight="1" x14ac:dyDescent="0.25">
      <c r="A498" s="467" t="s">
        <v>66</v>
      </c>
      <c r="B498" s="467"/>
      <c r="C498" s="19" t="s">
        <v>12</v>
      </c>
      <c r="D498" s="19" t="s">
        <v>619</v>
      </c>
      <c r="E498" s="112">
        <v>853</v>
      </c>
      <c r="F498" s="14" t="s">
        <v>280</v>
      </c>
      <c r="G498" s="14" t="s">
        <v>79</v>
      </c>
      <c r="H498" s="14" t="s">
        <v>67</v>
      </c>
      <c r="I498" s="14"/>
      <c r="J498" s="15">
        <f t="shared" si="343"/>
        <v>13690000</v>
      </c>
      <c r="K498" s="15">
        <f t="shared" si="343"/>
        <v>0</v>
      </c>
      <c r="L498" s="15">
        <f t="shared" si="343"/>
        <v>13690000</v>
      </c>
      <c r="M498" s="15">
        <f t="shared" si="343"/>
        <v>0</v>
      </c>
      <c r="N498" s="15">
        <f t="shared" si="343"/>
        <v>13690000</v>
      </c>
      <c r="O498" s="15">
        <f t="shared" si="343"/>
        <v>0</v>
      </c>
      <c r="P498" s="15">
        <f t="shared" si="343"/>
        <v>13690000</v>
      </c>
    </row>
    <row r="499" spans="1:16" s="1" customFormat="1" ht="12.75" customHeight="1" x14ac:dyDescent="0.25">
      <c r="A499" s="471" t="s">
        <v>285</v>
      </c>
      <c r="B499" s="471"/>
      <c r="C499" s="19" t="s">
        <v>12</v>
      </c>
      <c r="D499" s="19" t="s">
        <v>619</v>
      </c>
      <c r="E499" s="112">
        <v>853</v>
      </c>
      <c r="F499" s="14" t="s">
        <v>280</v>
      </c>
      <c r="G499" s="14" t="s">
        <v>79</v>
      </c>
      <c r="H499" s="14" t="s">
        <v>286</v>
      </c>
      <c r="I499" s="14"/>
      <c r="J499" s="15">
        <f t="shared" si="343"/>
        <v>13690000</v>
      </c>
      <c r="K499" s="15">
        <f t="shared" si="343"/>
        <v>0</v>
      </c>
      <c r="L499" s="15">
        <f t="shared" si="343"/>
        <v>13690000</v>
      </c>
      <c r="M499" s="15">
        <f t="shared" si="343"/>
        <v>0</v>
      </c>
      <c r="N499" s="15">
        <f t="shared" si="343"/>
        <v>13690000</v>
      </c>
      <c r="O499" s="15">
        <f t="shared" si="343"/>
        <v>0</v>
      </c>
      <c r="P499" s="15">
        <f t="shared" si="343"/>
        <v>13690000</v>
      </c>
    </row>
    <row r="500" spans="1:16" s="1" customFormat="1" ht="12.75" customHeight="1" x14ac:dyDescent="0.25">
      <c r="A500" s="16"/>
      <c r="B500" s="304" t="s">
        <v>64</v>
      </c>
      <c r="C500" s="19" t="s">
        <v>12</v>
      </c>
      <c r="D500" s="19" t="s">
        <v>619</v>
      </c>
      <c r="E500" s="112">
        <v>853</v>
      </c>
      <c r="F500" s="14" t="s">
        <v>280</v>
      </c>
      <c r="G500" s="14" t="s">
        <v>79</v>
      </c>
      <c r="H500" s="14" t="s">
        <v>286</v>
      </c>
      <c r="I500" s="14" t="s">
        <v>71</v>
      </c>
      <c r="J500" s="15">
        <f t="shared" si="343"/>
        <v>13690000</v>
      </c>
      <c r="K500" s="15">
        <f t="shared" si="343"/>
        <v>0</v>
      </c>
      <c r="L500" s="15">
        <f t="shared" si="343"/>
        <v>13690000</v>
      </c>
      <c r="M500" s="15">
        <f t="shared" si="343"/>
        <v>0</v>
      </c>
      <c r="N500" s="15">
        <f t="shared" si="343"/>
        <v>13690000</v>
      </c>
      <c r="O500" s="15">
        <f t="shared" si="343"/>
        <v>0</v>
      </c>
      <c r="P500" s="15">
        <f t="shared" si="343"/>
        <v>13690000</v>
      </c>
    </row>
    <row r="501" spans="1:16" s="1" customFormat="1" x14ac:dyDescent="0.25">
      <c r="A501" s="16"/>
      <c r="B501" s="301" t="s">
        <v>222</v>
      </c>
      <c r="C501" s="19" t="s">
        <v>12</v>
      </c>
      <c r="D501" s="19" t="s">
        <v>619</v>
      </c>
      <c r="E501" s="112">
        <v>853</v>
      </c>
      <c r="F501" s="14" t="s">
        <v>280</v>
      </c>
      <c r="G501" s="14" t="s">
        <v>79</v>
      </c>
      <c r="H501" s="14" t="s">
        <v>286</v>
      </c>
      <c r="I501" s="14" t="s">
        <v>223</v>
      </c>
      <c r="J501" s="15">
        <v>13690000</v>
      </c>
      <c r="K501" s="15"/>
      <c r="L501" s="15">
        <f t="shared" si="327"/>
        <v>13690000</v>
      </c>
      <c r="M501" s="15"/>
      <c r="N501" s="15">
        <f t="shared" ref="N501" si="344">L501+M501</f>
        <v>13690000</v>
      </c>
      <c r="O501" s="15"/>
      <c r="P501" s="15">
        <f>N501+O501</f>
        <v>13690000</v>
      </c>
    </row>
    <row r="502" spans="1:16" s="1" customFormat="1" x14ac:dyDescent="0.25">
      <c r="A502" s="453" t="s">
        <v>620</v>
      </c>
      <c r="B502" s="520"/>
      <c r="C502" s="32" t="s">
        <v>621</v>
      </c>
      <c r="D502" s="32" t="s">
        <v>619</v>
      </c>
      <c r="E502" s="115"/>
      <c r="F502" s="116"/>
      <c r="G502" s="14"/>
      <c r="H502" s="14"/>
      <c r="I502" s="14"/>
      <c r="J502" s="12">
        <f>J503+J508</f>
        <v>1021000</v>
      </c>
      <c r="K502" s="12">
        <f t="shared" ref="K502:P502" si="345">K503+K508</f>
        <v>70200</v>
      </c>
      <c r="L502" s="12">
        <f t="shared" si="345"/>
        <v>1091200</v>
      </c>
      <c r="M502" s="12">
        <f t="shared" si="345"/>
        <v>-4000</v>
      </c>
      <c r="N502" s="12">
        <f t="shared" si="345"/>
        <v>1087200</v>
      </c>
      <c r="O502" s="12">
        <f t="shared" si="345"/>
        <v>0</v>
      </c>
      <c r="P502" s="12">
        <f t="shared" si="345"/>
        <v>1087200</v>
      </c>
    </row>
    <row r="503" spans="1:16" s="13" customFormat="1" x14ac:dyDescent="0.25">
      <c r="A503" s="468" t="s">
        <v>50</v>
      </c>
      <c r="B503" s="468"/>
      <c r="C503" s="32" t="s">
        <v>621</v>
      </c>
      <c r="D503" s="32" t="s">
        <v>619</v>
      </c>
      <c r="E503" s="32">
        <v>851</v>
      </c>
      <c r="F503" s="11" t="s">
        <v>10</v>
      </c>
      <c r="G503" s="11" t="s">
        <v>51</v>
      </c>
      <c r="H503" s="11"/>
      <c r="I503" s="11"/>
      <c r="J503" s="12">
        <f t="shared" ref="J503:P506" si="346">J504</f>
        <v>100000</v>
      </c>
      <c r="K503" s="12">
        <f t="shared" si="346"/>
        <v>0</v>
      </c>
      <c r="L503" s="12">
        <f t="shared" si="346"/>
        <v>100000</v>
      </c>
      <c r="M503" s="12">
        <f t="shared" si="346"/>
        <v>-4000</v>
      </c>
      <c r="N503" s="12">
        <f t="shared" si="346"/>
        <v>96000</v>
      </c>
      <c r="O503" s="12">
        <f t="shared" si="346"/>
        <v>0</v>
      </c>
      <c r="P503" s="12">
        <f t="shared" si="346"/>
        <v>96000</v>
      </c>
    </row>
    <row r="504" spans="1:16" s="1" customFormat="1" x14ac:dyDescent="0.25">
      <c r="A504" s="467" t="s">
        <v>50</v>
      </c>
      <c r="B504" s="467"/>
      <c r="C504" s="19" t="s">
        <v>621</v>
      </c>
      <c r="D504" s="19" t="s">
        <v>619</v>
      </c>
      <c r="E504" s="19">
        <v>851</v>
      </c>
      <c r="F504" s="14" t="s">
        <v>10</v>
      </c>
      <c r="G504" s="14" t="s">
        <v>51</v>
      </c>
      <c r="H504" s="14" t="s">
        <v>52</v>
      </c>
      <c r="I504" s="14"/>
      <c r="J504" s="15">
        <f t="shared" si="346"/>
        <v>100000</v>
      </c>
      <c r="K504" s="15">
        <f t="shared" si="346"/>
        <v>0</v>
      </c>
      <c r="L504" s="15">
        <f t="shared" si="346"/>
        <v>100000</v>
      </c>
      <c r="M504" s="15">
        <f t="shared" si="346"/>
        <v>-4000</v>
      </c>
      <c r="N504" s="15">
        <f t="shared" si="346"/>
        <v>96000</v>
      </c>
      <c r="O504" s="15">
        <f t="shared" si="346"/>
        <v>0</v>
      </c>
      <c r="P504" s="15">
        <f t="shared" si="346"/>
        <v>96000</v>
      </c>
    </row>
    <row r="505" spans="1:16" s="1" customFormat="1" x14ac:dyDescent="0.25">
      <c r="A505" s="467" t="s">
        <v>53</v>
      </c>
      <c r="B505" s="467"/>
      <c r="C505" s="19" t="s">
        <v>621</v>
      </c>
      <c r="D505" s="19" t="s">
        <v>619</v>
      </c>
      <c r="E505" s="19">
        <v>851</v>
      </c>
      <c r="F505" s="14" t="s">
        <v>10</v>
      </c>
      <c r="G505" s="14" t="s">
        <v>51</v>
      </c>
      <c r="H505" s="14" t="s">
        <v>54</v>
      </c>
      <c r="I505" s="14"/>
      <c r="J505" s="15">
        <f t="shared" si="346"/>
        <v>100000</v>
      </c>
      <c r="K505" s="15">
        <f t="shared" si="346"/>
        <v>0</v>
      </c>
      <c r="L505" s="15">
        <f t="shared" si="346"/>
        <v>100000</v>
      </c>
      <c r="M505" s="15">
        <f t="shared" si="346"/>
        <v>-4000</v>
      </c>
      <c r="N505" s="15">
        <f t="shared" si="346"/>
        <v>96000</v>
      </c>
      <c r="O505" s="15">
        <f t="shared" si="346"/>
        <v>0</v>
      </c>
      <c r="P505" s="15">
        <f t="shared" si="346"/>
        <v>96000</v>
      </c>
    </row>
    <row r="506" spans="1:16" s="1" customFormat="1" x14ac:dyDescent="0.25">
      <c r="A506" s="16"/>
      <c r="B506" s="301" t="s">
        <v>26</v>
      </c>
      <c r="C506" s="19" t="s">
        <v>621</v>
      </c>
      <c r="D506" s="19" t="s">
        <v>619</v>
      </c>
      <c r="E506" s="19">
        <v>851</v>
      </c>
      <c r="F506" s="14" t="s">
        <v>10</v>
      </c>
      <c r="G506" s="14" t="s">
        <v>51</v>
      </c>
      <c r="H506" s="14" t="s">
        <v>54</v>
      </c>
      <c r="I506" s="14" t="s">
        <v>27</v>
      </c>
      <c r="J506" s="15">
        <f t="shared" si="346"/>
        <v>100000</v>
      </c>
      <c r="K506" s="15">
        <f t="shared" si="346"/>
        <v>0</v>
      </c>
      <c r="L506" s="15">
        <f t="shared" si="346"/>
        <v>100000</v>
      </c>
      <c r="M506" s="15">
        <f t="shared" si="346"/>
        <v>-4000</v>
      </c>
      <c r="N506" s="15">
        <f t="shared" si="346"/>
        <v>96000</v>
      </c>
      <c r="O506" s="15">
        <f t="shared" si="346"/>
        <v>0</v>
      </c>
      <c r="P506" s="15">
        <f t="shared" si="346"/>
        <v>96000</v>
      </c>
    </row>
    <row r="507" spans="1:16" s="1" customFormat="1" ht="15" customHeight="1" x14ac:dyDescent="0.25">
      <c r="A507" s="16"/>
      <c r="B507" s="304" t="s">
        <v>55</v>
      </c>
      <c r="C507" s="19" t="s">
        <v>621</v>
      </c>
      <c r="D507" s="19" t="s">
        <v>619</v>
      </c>
      <c r="E507" s="19">
        <v>851</v>
      </c>
      <c r="F507" s="14" t="s">
        <v>10</v>
      </c>
      <c r="G507" s="14" t="s">
        <v>51</v>
      </c>
      <c r="H507" s="14" t="s">
        <v>54</v>
      </c>
      <c r="I507" s="14" t="s">
        <v>56</v>
      </c>
      <c r="J507" s="15">
        <v>100000</v>
      </c>
      <c r="K507" s="15"/>
      <c r="L507" s="15">
        <f t="shared" si="327"/>
        <v>100000</v>
      </c>
      <c r="M507" s="15">
        <v>-4000</v>
      </c>
      <c r="N507" s="15">
        <f t="shared" ref="N507" si="347">L507+M507</f>
        <v>96000</v>
      </c>
      <c r="O507" s="15"/>
      <c r="P507" s="15">
        <f>N507+O507</f>
        <v>96000</v>
      </c>
    </row>
    <row r="508" spans="1:16" s="13" customFormat="1" ht="12.75" customHeight="1" x14ac:dyDescent="0.25">
      <c r="A508" s="451" t="s">
        <v>293</v>
      </c>
      <c r="B508" s="452"/>
      <c r="C508" s="32" t="s">
        <v>621</v>
      </c>
      <c r="D508" s="32" t="s">
        <v>619</v>
      </c>
      <c r="E508" s="115">
        <v>854</v>
      </c>
      <c r="F508" s="116"/>
      <c r="G508" s="11"/>
      <c r="H508" s="11"/>
      <c r="I508" s="11"/>
      <c r="J508" s="12">
        <f>J509</f>
        <v>921000</v>
      </c>
      <c r="K508" s="12">
        <f t="shared" ref="K508:P508" si="348">K509</f>
        <v>70200</v>
      </c>
      <c r="L508" s="12">
        <f t="shared" si="348"/>
        <v>991200</v>
      </c>
      <c r="M508" s="12">
        <f t="shared" si="348"/>
        <v>0</v>
      </c>
      <c r="N508" s="12">
        <f t="shared" si="348"/>
        <v>991200</v>
      </c>
      <c r="O508" s="12">
        <f t="shared" si="348"/>
        <v>0</v>
      </c>
      <c r="P508" s="12">
        <f t="shared" si="348"/>
        <v>991200</v>
      </c>
    </row>
    <row r="509" spans="1:16" s="13" customFormat="1" ht="12.75" customHeight="1" x14ac:dyDescent="0.25">
      <c r="A509" s="468" t="s">
        <v>9</v>
      </c>
      <c r="B509" s="468"/>
      <c r="C509" s="32" t="s">
        <v>621</v>
      </c>
      <c r="D509" s="32" t="s">
        <v>619</v>
      </c>
      <c r="E509" s="32">
        <v>854</v>
      </c>
      <c r="F509" s="11" t="s">
        <v>10</v>
      </c>
      <c r="G509" s="11"/>
      <c r="H509" s="11"/>
      <c r="I509" s="11"/>
      <c r="J509" s="12">
        <f>J510+J519</f>
        <v>921000</v>
      </c>
      <c r="K509" s="12">
        <f t="shared" ref="K509:P509" si="349">K510+K519</f>
        <v>70200</v>
      </c>
      <c r="L509" s="12">
        <f t="shared" si="349"/>
        <v>991200</v>
      </c>
      <c r="M509" s="12">
        <f t="shared" si="349"/>
        <v>0</v>
      </c>
      <c r="N509" s="12">
        <f t="shared" si="349"/>
        <v>991200</v>
      </c>
      <c r="O509" s="12">
        <f t="shared" si="349"/>
        <v>0</v>
      </c>
      <c r="P509" s="12">
        <f t="shared" si="349"/>
        <v>991200</v>
      </c>
    </row>
    <row r="510" spans="1:16" s="13" customFormat="1" x14ac:dyDescent="0.25">
      <c r="A510" s="468" t="s">
        <v>11</v>
      </c>
      <c r="B510" s="468"/>
      <c r="C510" s="32" t="s">
        <v>621</v>
      </c>
      <c r="D510" s="32" t="s">
        <v>619</v>
      </c>
      <c r="E510" s="32">
        <v>854</v>
      </c>
      <c r="F510" s="11" t="s">
        <v>10</v>
      </c>
      <c r="G510" s="11" t="s">
        <v>12</v>
      </c>
      <c r="H510" s="11"/>
      <c r="I510" s="11"/>
      <c r="J510" s="12">
        <f>J511</f>
        <v>604700</v>
      </c>
      <c r="K510" s="12">
        <f t="shared" ref="K510:P511" si="350">K511</f>
        <v>0</v>
      </c>
      <c r="L510" s="12">
        <f t="shared" si="350"/>
        <v>604700</v>
      </c>
      <c r="M510" s="12">
        <f t="shared" si="350"/>
        <v>0</v>
      </c>
      <c r="N510" s="12">
        <f t="shared" si="350"/>
        <v>604700</v>
      </c>
      <c r="O510" s="12">
        <f t="shared" si="350"/>
        <v>0</v>
      </c>
      <c r="P510" s="12">
        <f t="shared" si="350"/>
        <v>604700</v>
      </c>
    </row>
    <row r="511" spans="1:16" s="1" customFormat="1" x14ac:dyDescent="0.25">
      <c r="A511" s="467" t="s">
        <v>13</v>
      </c>
      <c r="B511" s="467"/>
      <c r="C511" s="19" t="s">
        <v>621</v>
      </c>
      <c r="D511" s="19" t="s">
        <v>619</v>
      </c>
      <c r="E511" s="19">
        <v>854</v>
      </c>
      <c r="F511" s="14" t="s">
        <v>10</v>
      </c>
      <c r="G511" s="14" t="s">
        <v>12</v>
      </c>
      <c r="H511" s="14" t="s">
        <v>14</v>
      </c>
      <c r="I511" s="14"/>
      <c r="J511" s="15">
        <f>J512</f>
        <v>604700</v>
      </c>
      <c r="K511" s="15">
        <f t="shared" si="350"/>
        <v>0</v>
      </c>
      <c r="L511" s="15">
        <f t="shared" si="350"/>
        <v>604700</v>
      </c>
      <c r="M511" s="15">
        <f t="shared" si="350"/>
        <v>0</v>
      </c>
      <c r="N511" s="15">
        <f t="shared" si="350"/>
        <v>604700</v>
      </c>
      <c r="O511" s="15">
        <f t="shared" si="350"/>
        <v>0</v>
      </c>
      <c r="P511" s="15">
        <f t="shared" si="350"/>
        <v>604700</v>
      </c>
    </row>
    <row r="512" spans="1:16" s="1" customFormat="1" ht="12.75" customHeight="1" x14ac:dyDescent="0.25">
      <c r="A512" s="467" t="s">
        <v>15</v>
      </c>
      <c r="B512" s="467"/>
      <c r="C512" s="19" t="s">
        <v>621</v>
      </c>
      <c r="D512" s="19" t="s">
        <v>619</v>
      </c>
      <c r="E512" s="19">
        <v>854</v>
      </c>
      <c r="F512" s="14" t="s">
        <v>10</v>
      </c>
      <c r="G512" s="14" t="s">
        <v>12</v>
      </c>
      <c r="H512" s="14" t="s">
        <v>16</v>
      </c>
      <c r="I512" s="14"/>
      <c r="J512" s="15">
        <f>J513+J515+J517</f>
        <v>604700</v>
      </c>
      <c r="K512" s="15">
        <f t="shared" ref="K512:P512" si="351">K513+K515+K517</f>
        <v>0</v>
      </c>
      <c r="L512" s="15">
        <f t="shared" si="351"/>
        <v>604700</v>
      </c>
      <c r="M512" s="15">
        <f t="shared" si="351"/>
        <v>0</v>
      </c>
      <c r="N512" s="15">
        <f t="shared" si="351"/>
        <v>604700</v>
      </c>
      <c r="O512" s="15">
        <f t="shared" si="351"/>
        <v>0</v>
      </c>
      <c r="P512" s="15">
        <f t="shared" si="351"/>
        <v>604700</v>
      </c>
    </row>
    <row r="513" spans="1:16" s="1" customFormat="1" ht="12.75" customHeight="1" x14ac:dyDescent="0.25">
      <c r="A513" s="301"/>
      <c r="B513" s="301" t="s">
        <v>17</v>
      </c>
      <c r="C513" s="19" t="s">
        <v>621</v>
      </c>
      <c r="D513" s="19" t="s">
        <v>619</v>
      </c>
      <c r="E513" s="19">
        <v>854</v>
      </c>
      <c r="F513" s="14" t="s">
        <v>18</v>
      </c>
      <c r="G513" s="14" t="s">
        <v>12</v>
      </c>
      <c r="H513" s="14" t="s">
        <v>16</v>
      </c>
      <c r="I513" s="14" t="s">
        <v>19</v>
      </c>
      <c r="J513" s="15">
        <f>J514</f>
        <v>432300</v>
      </c>
      <c r="K513" s="15">
        <f t="shared" ref="K513:P513" si="352">K514</f>
        <v>0</v>
      </c>
      <c r="L513" s="15">
        <f t="shared" si="352"/>
        <v>432300</v>
      </c>
      <c r="M513" s="15">
        <f t="shared" si="352"/>
        <v>0</v>
      </c>
      <c r="N513" s="15">
        <f t="shared" si="352"/>
        <v>432300</v>
      </c>
      <c r="O513" s="15">
        <f t="shared" si="352"/>
        <v>0</v>
      </c>
      <c r="P513" s="15">
        <f t="shared" si="352"/>
        <v>432300</v>
      </c>
    </row>
    <row r="514" spans="1:16" s="1" customFormat="1" ht="12.75" customHeight="1" x14ac:dyDescent="0.25">
      <c r="A514" s="16"/>
      <c r="B514" s="304" t="s">
        <v>20</v>
      </c>
      <c r="C514" s="19" t="s">
        <v>621</v>
      </c>
      <c r="D514" s="19" t="s">
        <v>619</v>
      </c>
      <c r="E514" s="19">
        <v>854</v>
      </c>
      <c r="F514" s="14" t="s">
        <v>10</v>
      </c>
      <c r="G514" s="14" t="s">
        <v>12</v>
      </c>
      <c r="H514" s="14" t="s">
        <v>16</v>
      </c>
      <c r="I514" s="14" t="s">
        <v>21</v>
      </c>
      <c r="J514" s="15">
        <v>432300</v>
      </c>
      <c r="K514" s="15"/>
      <c r="L514" s="15">
        <f t="shared" si="327"/>
        <v>432300</v>
      </c>
      <c r="M514" s="15"/>
      <c r="N514" s="15">
        <f t="shared" ref="N514" si="353">L514+M514</f>
        <v>432300</v>
      </c>
      <c r="O514" s="15"/>
      <c r="P514" s="15">
        <f>N514+O514</f>
        <v>432300</v>
      </c>
    </row>
    <row r="515" spans="1:16" s="1" customFormat="1" x14ac:dyDescent="0.25">
      <c r="A515" s="16"/>
      <c r="B515" s="304" t="s">
        <v>22</v>
      </c>
      <c r="C515" s="19" t="s">
        <v>621</v>
      </c>
      <c r="D515" s="19" t="s">
        <v>619</v>
      </c>
      <c r="E515" s="19">
        <v>854</v>
      </c>
      <c r="F515" s="14" t="s">
        <v>10</v>
      </c>
      <c r="G515" s="14" t="s">
        <v>12</v>
      </c>
      <c r="H515" s="14" t="s">
        <v>16</v>
      </c>
      <c r="I515" s="14" t="s">
        <v>23</v>
      </c>
      <c r="J515" s="15">
        <f>J516</f>
        <v>171700</v>
      </c>
      <c r="K515" s="15">
        <f t="shared" ref="K515:P515" si="354">K516</f>
        <v>0</v>
      </c>
      <c r="L515" s="15">
        <f t="shared" si="354"/>
        <v>171700</v>
      </c>
      <c r="M515" s="15">
        <f t="shared" si="354"/>
        <v>0</v>
      </c>
      <c r="N515" s="15">
        <f t="shared" si="354"/>
        <v>171700</v>
      </c>
      <c r="O515" s="15">
        <f t="shared" si="354"/>
        <v>0</v>
      </c>
      <c r="P515" s="15">
        <f t="shared" si="354"/>
        <v>171700</v>
      </c>
    </row>
    <row r="516" spans="1:16" s="1" customFormat="1" x14ac:dyDescent="0.25">
      <c r="A516" s="16"/>
      <c r="B516" s="301" t="s">
        <v>24</v>
      </c>
      <c r="C516" s="19" t="s">
        <v>621</v>
      </c>
      <c r="D516" s="19" t="s">
        <v>619</v>
      </c>
      <c r="E516" s="19">
        <v>854</v>
      </c>
      <c r="F516" s="14" t="s">
        <v>10</v>
      </c>
      <c r="G516" s="14" t="s">
        <v>12</v>
      </c>
      <c r="H516" s="14" t="s">
        <v>16</v>
      </c>
      <c r="I516" s="14" t="s">
        <v>25</v>
      </c>
      <c r="J516" s="15">
        <v>171700</v>
      </c>
      <c r="K516" s="15"/>
      <c r="L516" s="15">
        <f t="shared" si="327"/>
        <v>171700</v>
      </c>
      <c r="M516" s="15"/>
      <c r="N516" s="15">
        <f t="shared" ref="N516" si="355">L516+M516</f>
        <v>171700</v>
      </c>
      <c r="O516" s="15"/>
      <c r="P516" s="15">
        <f>N516+O516</f>
        <v>171700</v>
      </c>
    </row>
    <row r="517" spans="1:16" s="1" customFormat="1" x14ac:dyDescent="0.25">
      <c r="A517" s="16"/>
      <c r="B517" s="301" t="s">
        <v>26</v>
      </c>
      <c r="C517" s="19" t="s">
        <v>621</v>
      </c>
      <c r="D517" s="19" t="s">
        <v>619</v>
      </c>
      <c r="E517" s="19">
        <v>854</v>
      </c>
      <c r="F517" s="14" t="s">
        <v>10</v>
      </c>
      <c r="G517" s="14" t="s">
        <v>12</v>
      </c>
      <c r="H517" s="14" t="s">
        <v>16</v>
      </c>
      <c r="I517" s="14" t="s">
        <v>27</v>
      </c>
      <c r="J517" s="15">
        <f>J518</f>
        <v>700</v>
      </c>
      <c r="K517" s="15">
        <f t="shared" ref="K517:P517" si="356">K518</f>
        <v>0</v>
      </c>
      <c r="L517" s="15">
        <f t="shared" si="356"/>
        <v>700</v>
      </c>
      <c r="M517" s="15">
        <f t="shared" si="356"/>
        <v>0</v>
      </c>
      <c r="N517" s="15">
        <f t="shared" si="356"/>
        <v>700</v>
      </c>
      <c r="O517" s="15">
        <f t="shared" si="356"/>
        <v>0</v>
      </c>
      <c r="P517" s="15">
        <f t="shared" si="356"/>
        <v>700</v>
      </c>
    </row>
    <row r="518" spans="1:16" s="1" customFormat="1" x14ac:dyDescent="0.25">
      <c r="A518" s="16"/>
      <c r="B518" s="301" t="s">
        <v>30</v>
      </c>
      <c r="C518" s="19" t="s">
        <v>621</v>
      </c>
      <c r="D518" s="19" t="s">
        <v>619</v>
      </c>
      <c r="E518" s="19">
        <v>854</v>
      </c>
      <c r="F518" s="14" t="s">
        <v>10</v>
      </c>
      <c r="G518" s="14" t="s">
        <v>12</v>
      </c>
      <c r="H518" s="14" t="s">
        <v>16</v>
      </c>
      <c r="I518" s="14" t="s">
        <v>31</v>
      </c>
      <c r="J518" s="15">
        <v>700</v>
      </c>
      <c r="K518" s="15"/>
      <c r="L518" s="15">
        <f t="shared" si="327"/>
        <v>700</v>
      </c>
      <c r="M518" s="15"/>
      <c r="N518" s="15">
        <f t="shared" ref="N518" si="357">L518+M518</f>
        <v>700</v>
      </c>
      <c r="O518" s="15"/>
      <c r="P518" s="15">
        <f>N518+O518</f>
        <v>700</v>
      </c>
    </row>
    <row r="519" spans="1:16" s="13" customFormat="1" x14ac:dyDescent="0.25">
      <c r="A519" s="468" t="s">
        <v>46</v>
      </c>
      <c r="B519" s="468"/>
      <c r="C519" s="19" t="s">
        <v>621</v>
      </c>
      <c r="D519" s="19" t="s">
        <v>619</v>
      </c>
      <c r="E519" s="19">
        <v>854</v>
      </c>
      <c r="F519" s="11" t="s">
        <v>10</v>
      </c>
      <c r="G519" s="11" t="s">
        <v>47</v>
      </c>
      <c r="H519" s="11"/>
      <c r="I519" s="11"/>
      <c r="J519" s="12">
        <f>J520+J524</f>
        <v>316300</v>
      </c>
      <c r="K519" s="12">
        <f t="shared" ref="K519:P519" si="358">K520+K524</f>
        <v>70200</v>
      </c>
      <c r="L519" s="12">
        <f t="shared" si="358"/>
        <v>386500</v>
      </c>
      <c r="M519" s="12">
        <f t="shared" si="358"/>
        <v>0</v>
      </c>
      <c r="N519" s="12">
        <f t="shared" si="358"/>
        <v>386500</v>
      </c>
      <c r="O519" s="12">
        <f t="shared" si="358"/>
        <v>0</v>
      </c>
      <c r="P519" s="12">
        <f t="shared" si="358"/>
        <v>386500</v>
      </c>
    </row>
    <row r="520" spans="1:16" s="1" customFormat="1" x14ac:dyDescent="0.25">
      <c r="A520" s="467" t="s">
        <v>13</v>
      </c>
      <c r="B520" s="467"/>
      <c r="C520" s="19" t="s">
        <v>621</v>
      </c>
      <c r="D520" s="19" t="s">
        <v>619</v>
      </c>
      <c r="E520" s="19">
        <v>854</v>
      </c>
      <c r="F520" s="14" t="s">
        <v>10</v>
      </c>
      <c r="G520" s="14" t="s">
        <v>47</v>
      </c>
      <c r="H520" s="14" t="s">
        <v>40</v>
      </c>
      <c r="I520" s="14"/>
      <c r="J520" s="15">
        <f>J521</f>
        <v>298300</v>
      </c>
      <c r="K520" s="15">
        <f t="shared" ref="K520:P520" si="359">K521</f>
        <v>70200</v>
      </c>
      <c r="L520" s="15">
        <f t="shared" si="359"/>
        <v>368500</v>
      </c>
      <c r="M520" s="15">
        <f t="shared" si="359"/>
        <v>0</v>
      </c>
      <c r="N520" s="15">
        <f t="shared" si="359"/>
        <v>368500</v>
      </c>
      <c r="O520" s="15">
        <f t="shared" si="359"/>
        <v>0</v>
      </c>
      <c r="P520" s="15">
        <f t="shared" si="359"/>
        <v>368500</v>
      </c>
    </row>
    <row r="521" spans="1:16" s="1" customFormat="1" x14ac:dyDescent="0.25">
      <c r="A521" s="467" t="s">
        <v>48</v>
      </c>
      <c r="B521" s="467"/>
      <c r="C521" s="19" t="s">
        <v>621</v>
      </c>
      <c r="D521" s="19" t="s">
        <v>619</v>
      </c>
      <c r="E521" s="19">
        <v>854</v>
      </c>
      <c r="F521" s="14" t="s">
        <v>10</v>
      </c>
      <c r="G521" s="14" t="s">
        <v>47</v>
      </c>
      <c r="H521" s="14" t="s">
        <v>49</v>
      </c>
      <c r="I521" s="14"/>
      <c r="J521" s="15">
        <f t="shared" ref="J521:P522" si="360">J522</f>
        <v>298300</v>
      </c>
      <c r="K521" s="15">
        <f t="shared" si="360"/>
        <v>70200</v>
      </c>
      <c r="L521" s="15">
        <f t="shared" si="360"/>
        <v>368500</v>
      </c>
      <c r="M521" s="15">
        <f t="shared" si="360"/>
        <v>0</v>
      </c>
      <c r="N521" s="15">
        <f t="shared" si="360"/>
        <v>368500</v>
      </c>
      <c r="O521" s="15">
        <f t="shared" si="360"/>
        <v>0</v>
      </c>
      <c r="P521" s="15">
        <f t="shared" si="360"/>
        <v>368500</v>
      </c>
    </row>
    <row r="522" spans="1:16" s="1" customFormat="1" ht="25.5" x14ac:dyDescent="0.25">
      <c r="A522" s="301"/>
      <c r="B522" s="301" t="s">
        <v>17</v>
      </c>
      <c r="C522" s="19" t="s">
        <v>621</v>
      </c>
      <c r="D522" s="19" t="s">
        <v>619</v>
      </c>
      <c r="E522" s="19">
        <v>854</v>
      </c>
      <c r="F522" s="14" t="s">
        <v>18</v>
      </c>
      <c r="G522" s="14" t="s">
        <v>47</v>
      </c>
      <c r="H522" s="14" t="s">
        <v>49</v>
      </c>
      <c r="I522" s="14" t="s">
        <v>19</v>
      </c>
      <c r="J522" s="15">
        <f t="shared" si="360"/>
        <v>298300</v>
      </c>
      <c r="K522" s="15">
        <f t="shared" si="360"/>
        <v>70200</v>
      </c>
      <c r="L522" s="15">
        <f t="shared" si="360"/>
        <v>368500</v>
      </c>
      <c r="M522" s="15">
        <f t="shared" si="360"/>
        <v>0</v>
      </c>
      <c r="N522" s="15">
        <f t="shared" si="360"/>
        <v>368500</v>
      </c>
      <c r="O522" s="15">
        <f t="shared" si="360"/>
        <v>0</v>
      </c>
      <c r="P522" s="15">
        <f t="shared" si="360"/>
        <v>368500</v>
      </c>
    </row>
    <row r="523" spans="1:16" s="1" customFormat="1" ht="12.75" customHeight="1" x14ac:dyDescent="0.25">
      <c r="A523" s="16"/>
      <c r="B523" s="304" t="s">
        <v>20</v>
      </c>
      <c r="C523" s="19" t="s">
        <v>621</v>
      </c>
      <c r="D523" s="19" t="s">
        <v>619</v>
      </c>
      <c r="E523" s="19">
        <v>854</v>
      </c>
      <c r="F523" s="14" t="s">
        <v>10</v>
      </c>
      <c r="G523" s="14" t="s">
        <v>47</v>
      </c>
      <c r="H523" s="14" t="s">
        <v>49</v>
      </c>
      <c r="I523" s="14" t="s">
        <v>21</v>
      </c>
      <c r="J523" s="15">
        <v>298300</v>
      </c>
      <c r="K523" s="15">
        <v>70200</v>
      </c>
      <c r="L523" s="15">
        <f t="shared" si="327"/>
        <v>368500</v>
      </c>
      <c r="M523" s="15"/>
      <c r="N523" s="15">
        <f t="shared" ref="N523" si="361">L523+M523</f>
        <v>368500</v>
      </c>
      <c r="O523" s="15"/>
      <c r="P523" s="15">
        <f>N523+O523</f>
        <v>368500</v>
      </c>
    </row>
    <row r="524" spans="1:16" s="1" customFormat="1" x14ac:dyDescent="0.25">
      <c r="A524" s="467" t="s">
        <v>32</v>
      </c>
      <c r="B524" s="467"/>
      <c r="C524" s="19" t="s">
        <v>621</v>
      </c>
      <c r="D524" s="19" t="s">
        <v>619</v>
      </c>
      <c r="E524" s="297">
        <v>854</v>
      </c>
      <c r="F524" s="14" t="s">
        <v>10</v>
      </c>
      <c r="G524" s="14" t="s">
        <v>47</v>
      </c>
      <c r="H524" s="14" t="s">
        <v>33</v>
      </c>
      <c r="I524" s="14"/>
      <c r="J524" s="15">
        <f>J525</f>
        <v>18000</v>
      </c>
      <c r="K524" s="15">
        <f t="shared" ref="K524:P527" si="362">K525</f>
        <v>0</v>
      </c>
      <c r="L524" s="15">
        <f t="shared" si="362"/>
        <v>18000</v>
      </c>
      <c r="M524" s="15">
        <f t="shared" si="362"/>
        <v>0</v>
      </c>
      <c r="N524" s="15">
        <f t="shared" si="362"/>
        <v>18000</v>
      </c>
      <c r="O524" s="15">
        <f t="shared" si="362"/>
        <v>0</v>
      </c>
      <c r="P524" s="15">
        <f t="shared" si="362"/>
        <v>18000</v>
      </c>
    </row>
    <row r="525" spans="1:16" s="1" customFormat="1" x14ac:dyDescent="0.25">
      <c r="A525" s="443" t="s">
        <v>34</v>
      </c>
      <c r="B525" s="444"/>
      <c r="C525" s="19" t="s">
        <v>621</v>
      </c>
      <c r="D525" s="19" t="s">
        <v>619</v>
      </c>
      <c r="E525" s="297">
        <v>854</v>
      </c>
      <c r="F525" s="14" t="s">
        <v>10</v>
      </c>
      <c r="G525" s="14" t="s">
        <v>47</v>
      </c>
      <c r="H525" s="14" t="s">
        <v>35</v>
      </c>
      <c r="I525" s="14"/>
      <c r="J525" s="15">
        <f>J526</f>
        <v>18000</v>
      </c>
      <c r="K525" s="15">
        <f t="shared" si="362"/>
        <v>0</v>
      </c>
      <c r="L525" s="15">
        <f t="shared" si="362"/>
        <v>18000</v>
      </c>
      <c r="M525" s="15">
        <f t="shared" si="362"/>
        <v>0</v>
      </c>
      <c r="N525" s="15">
        <f t="shared" si="362"/>
        <v>18000</v>
      </c>
      <c r="O525" s="15">
        <f t="shared" si="362"/>
        <v>0</v>
      </c>
      <c r="P525" s="15">
        <f t="shared" si="362"/>
        <v>18000</v>
      </c>
    </row>
    <row r="526" spans="1:16" s="1" customFormat="1" x14ac:dyDescent="0.25">
      <c r="A526" s="467" t="s">
        <v>36</v>
      </c>
      <c r="B526" s="467"/>
      <c r="C526" s="19" t="s">
        <v>621</v>
      </c>
      <c r="D526" s="19" t="s">
        <v>619</v>
      </c>
      <c r="E526" s="297">
        <v>854</v>
      </c>
      <c r="F526" s="14" t="s">
        <v>18</v>
      </c>
      <c r="G526" s="14" t="s">
        <v>47</v>
      </c>
      <c r="H526" s="14" t="s">
        <v>37</v>
      </c>
      <c r="I526" s="14"/>
      <c r="J526" s="15">
        <f>J527</f>
        <v>18000</v>
      </c>
      <c r="K526" s="15">
        <f t="shared" si="362"/>
        <v>0</v>
      </c>
      <c r="L526" s="15">
        <f t="shared" si="362"/>
        <v>18000</v>
      </c>
      <c r="M526" s="15">
        <f t="shared" si="362"/>
        <v>0</v>
      </c>
      <c r="N526" s="15">
        <f t="shared" si="362"/>
        <v>18000</v>
      </c>
      <c r="O526" s="15">
        <f t="shared" si="362"/>
        <v>0</v>
      </c>
      <c r="P526" s="15">
        <f t="shared" si="362"/>
        <v>18000</v>
      </c>
    </row>
    <row r="527" spans="1:16" s="1" customFormat="1" ht="15.75" customHeight="1" x14ac:dyDescent="0.25">
      <c r="A527" s="16"/>
      <c r="B527" s="304" t="s">
        <v>22</v>
      </c>
      <c r="C527" s="19" t="s">
        <v>621</v>
      </c>
      <c r="D527" s="19" t="s">
        <v>619</v>
      </c>
      <c r="E527" s="297">
        <v>854</v>
      </c>
      <c r="F527" s="14" t="s">
        <v>10</v>
      </c>
      <c r="G527" s="14" t="s">
        <v>47</v>
      </c>
      <c r="H527" s="14" t="s">
        <v>37</v>
      </c>
      <c r="I527" s="14" t="s">
        <v>23</v>
      </c>
      <c r="J527" s="15">
        <f>J528</f>
        <v>18000</v>
      </c>
      <c r="K527" s="15">
        <f t="shared" si="362"/>
        <v>0</v>
      </c>
      <c r="L527" s="15">
        <f t="shared" si="362"/>
        <v>18000</v>
      </c>
      <c r="M527" s="15">
        <f t="shared" si="362"/>
        <v>0</v>
      </c>
      <c r="N527" s="15">
        <f t="shared" si="362"/>
        <v>18000</v>
      </c>
      <c r="O527" s="15">
        <f t="shared" si="362"/>
        <v>0</v>
      </c>
      <c r="P527" s="15">
        <f t="shared" si="362"/>
        <v>18000</v>
      </c>
    </row>
    <row r="528" spans="1:16" s="1" customFormat="1" x14ac:dyDescent="0.25">
      <c r="A528" s="16"/>
      <c r="B528" s="301" t="s">
        <v>24</v>
      </c>
      <c r="C528" s="19" t="s">
        <v>621</v>
      </c>
      <c r="D528" s="19" t="s">
        <v>619</v>
      </c>
      <c r="E528" s="297">
        <v>854</v>
      </c>
      <c r="F528" s="14" t="s">
        <v>10</v>
      </c>
      <c r="G528" s="14" t="s">
        <v>47</v>
      </c>
      <c r="H528" s="14" t="s">
        <v>37</v>
      </c>
      <c r="I528" s="14" t="s">
        <v>25</v>
      </c>
      <c r="J528" s="15">
        <v>18000</v>
      </c>
      <c r="K528" s="16"/>
      <c r="L528" s="15">
        <f t="shared" ref="L528" si="363">J528+K528</f>
        <v>18000</v>
      </c>
      <c r="M528" s="16"/>
      <c r="N528" s="15">
        <f t="shared" ref="N528" si="364">L528+M528</f>
        <v>18000</v>
      </c>
      <c r="O528" s="16"/>
      <c r="P528" s="15">
        <f>N528+O528</f>
        <v>18000</v>
      </c>
    </row>
    <row r="529" spans="1:16" s="1" customFormat="1" x14ac:dyDescent="0.25">
      <c r="A529" s="307"/>
      <c r="B529" s="305" t="s">
        <v>291</v>
      </c>
      <c r="C529" s="113"/>
      <c r="D529" s="113"/>
      <c r="E529" s="32"/>
      <c r="F529" s="11"/>
      <c r="G529" s="11"/>
      <c r="H529" s="11"/>
      <c r="I529" s="11"/>
      <c r="J529" s="12">
        <f t="shared" ref="J529:P529" si="365">J7+J229+J442+J502</f>
        <v>188253289.22999999</v>
      </c>
      <c r="K529" s="12">
        <f t="shared" si="365"/>
        <v>12956061</v>
      </c>
      <c r="L529" s="12">
        <f t="shared" si="365"/>
        <v>201209350.22999999</v>
      </c>
      <c r="M529" s="12">
        <f t="shared" si="365"/>
        <v>0</v>
      </c>
      <c r="N529" s="12">
        <f t="shared" si="365"/>
        <v>201209350.22999999</v>
      </c>
      <c r="O529" s="12">
        <f t="shared" si="365"/>
        <v>0</v>
      </c>
      <c r="P529" s="12">
        <f t="shared" si="365"/>
        <v>201209350.22999999</v>
      </c>
    </row>
    <row r="530" spans="1:16" s="230" customFormat="1" ht="15" x14ac:dyDescent="0.25">
      <c r="C530" s="234"/>
      <c r="D530" s="234"/>
      <c r="E530" s="233"/>
      <c r="H530" s="231"/>
      <c r="J530" s="242"/>
      <c r="K530" s="232"/>
      <c r="L530" s="232"/>
      <c r="M530" s="232"/>
      <c r="N530" s="232"/>
      <c r="O530" s="232"/>
      <c r="P530" s="232"/>
    </row>
    <row r="531" spans="1:16" s="230" customFormat="1" ht="15" x14ac:dyDescent="0.25">
      <c r="C531" s="234"/>
      <c r="D531" s="234"/>
      <c r="E531" s="233"/>
      <c r="H531" s="231"/>
      <c r="J531" s="242"/>
      <c r="K531" s="232"/>
      <c r="L531" s="232"/>
      <c r="M531" s="232"/>
      <c r="N531" s="232"/>
      <c r="O531" s="232"/>
      <c r="P531" s="232"/>
    </row>
    <row r="532" spans="1:16" s="230" customFormat="1" ht="15" x14ac:dyDescent="0.25">
      <c r="C532" s="234"/>
      <c r="D532" s="234"/>
      <c r="E532" s="233"/>
      <c r="H532" s="231"/>
      <c r="J532" s="242">
        <f>[2]Вед.февр.!J514</f>
        <v>18000</v>
      </c>
      <c r="K532" s="242">
        <f>[2]Вед.февр.!K514</f>
        <v>0</v>
      </c>
      <c r="L532" s="242">
        <f>[2]Вед.февр.!L514</f>
        <v>18000</v>
      </c>
      <c r="M532" s="242">
        <f>[2]Вед.февр.!M514</f>
        <v>0</v>
      </c>
      <c r="N532" s="242">
        <f>[2]Вед.февр.!N514</f>
        <v>18000</v>
      </c>
      <c r="O532" s="242">
        <f>[2]Вед.февр.!O514</f>
        <v>0</v>
      </c>
      <c r="P532" s="242">
        <f>[2]Вед.февр.!P514</f>
        <v>18000</v>
      </c>
    </row>
    <row r="533" spans="1:16" s="225" customFormat="1" ht="15" x14ac:dyDescent="0.25">
      <c r="C533" s="229"/>
      <c r="D533" s="229"/>
      <c r="E533" s="228"/>
      <c r="F533" s="229"/>
      <c r="G533" s="229"/>
      <c r="H533" s="228"/>
      <c r="I533" s="229"/>
      <c r="J533" s="242"/>
      <c r="K533" s="242"/>
      <c r="L533" s="242"/>
      <c r="M533" s="242"/>
      <c r="N533" s="242"/>
      <c r="O533" s="242"/>
      <c r="P533" s="242"/>
    </row>
    <row r="534" spans="1:16" s="225" customFormat="1" ht="15" x14ac:dyDescent="0.25">
      <c r="C534" s="229"/>
      <c r="D534" s="229"/>
      <c r="E534" s="228"/>
      <c r="F534" s="229"/>
      <c r="G534" s="229"/>
      <c r="H534" s="228"/>
      <c r="I534" s="228"/>
      <c r="J534" s="242">
        <f>J529-J532</f>
        <v>188235289.22999999</v>
      </c>
      <c r="K534" s="242">
        <f t="shared" ref="K534:P534" si="366">K529-K532</f>
        <v>12956061</v>
      </c>
      <c r="L534" s="242">
        <f t="shared" si="366"/>
        <v>201191350.22999999</v>
      </c>
      <c r="M534" s="242">
        <f t="shared" si="366"/>
        <v>0</v>
      </c>
      <c r="N534" s="242">
        <f t="shared" si="366"/>
        <v>201191350.22999999</v>
      </c>
      <c r="O534" s="242">
        <f t="shared" si="366"/>
        <v>0</v>
      </c>
      <c r="P534" s="242">
        <f t="shared" si="366"/>
        <v>201191350.22999999</v>
      </c>
    </row>
    <row r="535" spans="1:16" s="225" customFormat="1" ht="15" x14ac:dyDescent="0.25">
      <c r="C535" s="229"/>
      <c r="D535" s="229"/>
      <c r="E535" s="228"/>
      <c r="F535" s="229"/>
      <c r="G535" s="229"/>
      <c r="H535" s="228"/>
      <c r="I535" s="228"/>
      <c r="J535" s="242"/>
      <c r="K535" s="227"/>
      <c r="L535" s="227"/>
      <c r="M535" s="227"/>
      <c r="N535" s="227"/>
      <c r="O535" s="227"/>
      <c r="P535" s="227"/>
    </row>
    <row r="536" spans="1:16" s="225" customFormat="1" ht="15" x14ac:dyDescent="0.25">
      <c r="C536" s="229"/>
      <c r="D536" s="229"/>
      <c r="E536" s="228"/>
      <c r="F536" s="229"/>
      <c r="G536" s="229"/>
      <c r="H536" s="228"/>
      <c r="I536" s="228"/>
      <c r="J536" s="227"/>
      <c r="K536" s="227"/>
      <c r="L536" s="227"/>
      <c r="M536" s="227"/>
      <c r="N536" s="227"/>
      <c r="O536" s="227"/>
      <c r="P536" s="227"/>
    </row>
    <row r="537" spans="1:16" s="225" customFormat="1" ht="15" x14ac:dyDescent="0.25">
      <c r="C537" s="229"/>
      <c r="D537" s="229"/>
      <c r="E537" s="228"/>
      <c r="F537" s="229"/>
      <c r="G537" s="229"/>
      <c r="H537" s="228"/>
      <c r="I537" s="228"/>
      <c r="J537" s="227"/>
      <c r="K537" s="227"/>
      <c r="L537" s="227"/>
      <c r="M537" s="227"/>
      <c r="N537" s="227"/>
      <c r="O537" s="227"/>
      <c r="P537" s="227"/>
    </row>
    <row r="538" spans="1:16" s="225" customFormat="1" ht="15" x14ac:dyDescent="0.25">
      <c r="C538" s="229"/>
      <c r="D538" s="229"/>
      <c r="E538" s="228"/>
      <c r="F538" s="229"/>
      <c r="G538" s="229"/>
      <c r="H538" s="228"/>
      <c r="I538" s="228"/>
      <c r="J538" s="227"/>
      <c r="K538" s="227"/>
      <c r="L538" s="227"/>
      <c r="M538" s="227"/>
      <c r="N538" s="227"/>
      <c r="O538" s="227"/>
      <c r="P538" s="227"/>
    </row>
    <row r="539" spans="1:16" s="225" customFormat="1" ht="15" x14ac:dyDescent="0.25">
      <c r="C539" s="229"/>
      <c r="D539" s="229"/>
      <c r="E539" s="228"/>
      <c r="F539" s="229"/>
      <c r="G539" s="229"/>
      <c r="H539" s="228"/>
      <c r="I539" s="228"/>
      <c r="J539" s="227"/>
      <c r="K539" s="227"/>
      <c r="L539" s="227"/>
      <c r="M539" s="227"/>
      <c r="N539" s="227"/>
      <c r="O539" s="227"/>
      <c r="P539" s="227"/>
    </row>
    <row r="540" spans="1:16" s="225" customFormat="1" ht="15" x14ac:dyDescent="0.25">
      <c r="C540" s="229"/>
      <c r="D540" s="229"/>
      <c r="E540" s="228"/>
      <c r="F540" s="229"/>
      <c r="G540" s="229"/>
      <c r="H540" s="228"/>
      <c r="I540" s="228"/>
      <c r="J540" s="227"/>
      <c r="K540" s="227"/>
      <c r="L540" s="227"/>
      <c r="M540" s="227"/>
      <c r="N540" s="227"/>
      <c r="O540" s="227"/>
      <c r="P540" s="227"/>
    </row>
    <row r="541" spans="1:16" s="225" customFormat="1" ht="15" x14ac:dyDescent="0.25">
      <c r="C541" s="229"/>
      <c r="D541" s="229"/>
      <c r="E541" s="228"/>
      <c r="F541" s="229"/>
      <c r="G541" s="229"/>
      <c r="H541" s="228"/>
      <c r="I541" s="228"/>
    </row>
    <row r="542" spans="1:16" s="225" customFormat="1" ht="15" x14ac:dyDescent="0.25">
      <c r="C542" s="229"/>
      <c r="D542" s="229"/>
      <c r="E542" s="228"/>
      <c r="F542" s="229"/>
      <c r="G542" s="229"/>
      <c r="H542" s="228"/>
      <c r="I542" s="228"/>
      <c r="J542" s="227"/>
      <c r="K542" s="227"/>
      <c r="L542" s="227"/>
      <c r="M542" s="227"/>
      <c r="N542" s="227"/>
      <c r="O542" s="227"/>
      <c r="P542" s="227"/>
    </row>
    <row r="543" spans="1:16" s="225" customFormat="1" ht="15" x14ac:dyDescent="0.25">
      <c r="C543" s="229"/>
      <c r="D543" s="229"/>
      <c r="E543" s="228"/>
      <c r="F543" s="229"/>
      <c r="G543" s="229"/>
      <c r="H543" s="228"/>
      <c r="I543" s="229"/>
    </row>
    <row r="544" spans="1:16" s="225" customFormat="1" ht="15" x14ac:dyDescent="0.25">
      <c r="C544" s="229"/>
      <c r="D544" s="229"/>
      <c r="E544" s="228"/>
      <c r="F544" s="229"/>
      <c r="G544" s="229"/>
      <c r="H544" s="228"/>
      <c r="I544" s="229"/>
      <c r="J544" s="227"/>
      <c r="K544" s="227"/>
      <c r="L544" s="227"/>
      <c r="M544" s="227"/>
      <c r="N544" s="227"/>
      <c r="O544" s="227"/>
      <c r="P544" s="227"/>
    </row>
    <row r="545" spans="3:9" s="225" customFormat="1" ht="15" x14ac:dyDescent="0.25">
      <c r="C545" s="229"/>
      <c r="D545" s="229"/>
      <c r="E545" s="228"/>
      <c r="F545" s="229"/>
      <c r="G545" s="229"/>
      <c r="H545" s="228"/>
      <c r="I545" s="229"/>
    </row>
    <row r="546" spans="3:9" s="225" customFormat="1" ht="15" x14ac:dyDescent="0.25">
      <c r="C546" s="229"/>
      <c r="D546" s="229"/>
      <c r="E546" s="228"/>
      <c r="F546" s="229"/>
      <c r="G546" s="229"/>
      <c r="H546" s="228"/>
      <c r="I546" s="229"/>
    </row>
    <row r="547" spans="3:9" s="225" customFormat="1" ht="15" x14ac:dyDescent="0.25">
      <c r="C547" s="229"/>
      <c r="D547" s="229"/>
      <c r="E547" s="228"/>
      <c r="F547" s="229"/>
      <c r="G547" s="229"/>
      <c r="H547" s="228"/>
      <c r="I547" s="229"/>
    </row>
    <row r="548" spans="3:9" s="225" customFormat="1" ht="15" x14ac:dyDescent="0.25">
      <c r="C548" s="229"/>
      <c r="D548" s="229"/>
      <c r="E548" s="228"/>
      <c r="F548" s="229"/>
      <c r="G548" s="229"/>
      <c r="H548" s="228"/>
      <c r="I548" s="229"/>
    </row>
    <row r="549" spans="3:9" s="225" customFormat="1" ht="15" x14ac:dyDescent="0.25">
      <c r="C549" s="229"/>
      <c r="D549" s="229"/>
      <c r="E549" s="228"/>
      <c r="F549" s="228"/>
      <c r="G549" s="228"/>
      <c r="H549" s="228"/>
      <c r="I549" s="229"/>
    </row>
    <row r="550" spans="3:9" s="225" customFormat="1" ht="15" x14ac:dyDescent="0.25">
      <c r="C550" s="229"/>
      <c r="D550" s="229"/>
      <c r="E550" s="228"/>
      <c r="F550" s="228"/>
      <c r="G550" s="228"/>
      <c r="H550" s="228"/>
      <c r="I550" s="229"/>
    </row>
    <row r="551" spans="3:9" s="225" customFormat="1" ht="15" x14ac:dyDescent="0.25">
      <c r="C551" s="229"/>
      <c r="D551" s="229"/>
      <c r="E551" s="228"/>
      <c r="F551" s="228"/>
      <c r="G551" s="228"/>
      <c r="H551" s="228"/>
      <c r="I551" s="229"/>
    </row>
    <row r="552" spans="3:9" s="225" customFormat="1" ht="15" x14ac:dyDescent="0.25">
      <c r="C552" s="229"/>
      <c r="D552" s="229"/>
      <c r="E552" s="228"/>
      <c r="F552" s="228"/>
      <c r="G552" s="228"/>
      <c r="H552" s="228"/>
      <c r="I552" s="229"/>
    </row>
    <row r="553" spans="3:9" s="225" customFormat="1" ht="15" x14ac:dyDescent="0.25">
      <c r="C553" s="229"/>
      <c r="D553" s="229"/>
      <c r="E553" s="228"/>
      <c r="F553" s="228"/>
      <c r="G553" s="228"/>
      <c r="H553" s="228"/>
      <c r="I553" s="229"/>
    </row>
    <row r="554" spans="3:9" s="225" customFormat="1" ht="15" x14ac:dyDescent="0.25">
      <c r="C554" s="229"/>
      <c r="D554" s="229"/>
      <c r="E554" s="228"/>
      <c r="F554" s="226"/>
      <c r="G554" s="226"/>
      <c r="H554" s="226"/>
    </row>
    <row r="555" spans="3:9" s="225" customFormat="1" ht="15" x14ac:dyDescent="0.25">
      <c r="C555" s="229"/>
      <c r="D555" s="229"/>
      <c r="E555" s="228"/>
      <c r="F555" s="226"/>
      <c r="G555" s="226"/>
      <c r="H555" s="226"/>
    </row>
    <row r="556" spans="3:9" s="225" customFormat="1" ht="15" x14ac:dyDescent="0.25">
      <c r="C556" s="229"/>
      <c r="D556" s="229"/>
      <c r="E556" s="228"/>
      <c r="H556" s="226"/>
    </row>
    <row r="557" spans="3:9" s="225" customFormat="1" ht="15" x14ac:dyDescent="0.25">
      <c r="C557" s="229"/>
      <c r="D557" s="229"/>
      <c r="E557" s="228"/>
      <c r="H557" s="226"/>
    </row>
    <row r="558" spans="3:9" s="225" customFormat="1" ht="15" x14ac:dyDescent="0.25">
      <c r="C558" s="229"/>
      <c r="D558" s="229"/>
      <c r="E558" s="228"/>
      <c r="H558" s="226"/>
    </row>
    <row r="559" spans="3:9" s="225" customFormat="1" ht="15" x14ac:dyDescent="0.25">
      <c r="C559" s="229"/>
      <c r="D559" s="229"/>
      <c r="E559" s="228"/>
      <c r="H559" s="226"/>
    </row>
    <row r="560" spans="3:9" s="225" customFormat="1" ht="15" x14ac:dyDescent="0.25">
      <c r="C560" s="229"/>
      <c r="D560" s="229"/>
      <c r="E560" s="228"/>
      <c r="H560" s="226"/>
    </row>
    <row r="561" spans="3:8" s="225" customFormat="1" ht="15" x14ac:dyDescent="0.25">
      <c r="C561" s="229"/>
      <c r="D561" s="229"/>
      <c r="E561" s="228"/>
      <c r="H561" s="226"/>
    </row>
    <row r="562" spans="3:8" s="225" customFormat="1" ht="15" x14ac:dyDescent="0.25">
      <c r="C562" s="229"/>
      <c r="D562" s="229"/>
      <c r="E562" s="228"/>
      <c r="H562" s="226"/>
    </row>
    <row r="563" spans="3:8" s="225" customFormat="1" ht="15" x14ac:dyDescent="0.25">
      <c r="C563" s="229"/>
      <c r="D563" s="229"/>
      <c r="E563" s="228"/>
      <c r="H563" s="226"/>
    </row>
    <row r="564" spans="3:8" s="225" customFormat="1" ht="15" x14ac:dyDescent="0.25">
      <c r="C564" s="229"/>
      <c r="D564" s="229"/>
      <c r="E564" s="228"/>
      <c r="H564" s="226"/>
    </row>
    <row r="565" spans="3:8" s="225" customFormat="1" ht="15" x14ac:dyDescent="0.25">
      <c r="C565" s="229"/>
      <c r="D565" s="229"/>
      <c r="E565" s="228"/>
      <c r="H565" s="226"/>
    </row>
    <row r="566" spans="3:8" s="225" customFormat="1" ht="15" x14ac:dyDescent="0.25">
      <c r="C566" s="229"/>
      <c r="D566" s="229"/>
      <c r="E566" s="228"/>
      <c r="H566" s="226"/>
    </row>
    <row r="567" spans="3:8" s="225" customFormat="1" ht="15" x14ac:dyDescent="0.25">
      <c r="C567" s="229"/>
      <c r="D567" s="229"/>
      <c r="E567" s="228"/>
      <c r="H567" s="226"/>
    </row>
    <row r="568" spans="3:8" s="225" customFormat="1" ht="15" x14ac:dyDescent="0.25">
      <c r="C568" s="229"/>
      <c r="D568" s="229"/>
      <c r="E568" s="228"/>
      <c r="H568" s="226"/>
    </row>
    <row r="569" spans="3:8" s="225" customFormat="1" ht="15" x14ac:dyDescent="0.25">
      <c r="C569" s="229"/>
      <c r="D569" s="229"/>
      <c r="E569" s="228"/>
      <c r="H569" s="226"/>
    </row>
    <row r="570" spans="3:8" s="225" customFormat="1" ht="15" x14ac:dyDescent="0.25">
      <c r="C570" s="229"/>
      <c r="D570" s="229"/>
      <c r="E570" s="228"/>
      <c r="H570" s="226"/>
    </row>
    <row r="571" spans="3:8" s="225" customFormat="1" ht="15" x14ac:dyDescent="0.25">
      <c r="C571" s="229"/>
      <c r="D571" s="229"/>
      <c r="E571" s="228"/>
      <c r="H571" s="226"/>
    </row>
  </sheetData>
  <mergeCells count="251">
    <mergeCell ref="A5:B5"/>
    <mergeCell ref="A6:B6"/>
    <mergeCell ref="A21:B21"/>
    <mergeCell ref="A24:B24"/>
    <mergeCell ref="A25:B25"/>
    <mergeCell ref="A26:B26"/>
    <mergeCell ref="A29:B29"/>
    <mergeCell ref="A32:B32"/>
    <mergeCell ref="A7:B7"/>
    <mergeCell ref="A9:B9"/>
    <mergeCell ref="A10:B10"/>
    <mergeCell ref="A11:B11"/>
    <mergeCell ref="A12:B12"/>
    <mergeCell ref="A13:B13"/>
    <mergeCell ref="A8:B8"/>
    <mergeCell ref="A78:B78"/>
    <mergeCell ref="A50:B50"/>
    <mergeCell ref="A53:B53"/>
    <mergeCell ref="A56:B56"/>
    <mergeCell ref="A33:B33"/>
    <mergeCell ref="A34:B34"/>
    <mergeCell ref="A40:B40"/>
    <mergeCell ref="A75:B75"/>
    <mergeCell ref="A67:B67"/>
    <mergeCell ref="A72:B72"/>
    <mergeCell ref="A43:B43"/>
    <mergeCell ref="A194:B194"/>
    <mergeCell ref="A196:B196"/>
    <mergeCell ref="A113:B113"/>
    <mergeCell ref="A104:B104"/>
    <mergeCell ref="A105:B105"/>
    <mergeCell ref="A123:B123"/>
    <mergeCell ref="A115:B115"/>
    <mergeCell ref="A116:B116"/>
    <mergeCell ref="A117:B117"/>
    <mergeCell ref="A120:B120"/>
    <mergeCell ref="A124:B124"/>
    <mergeCell ref="A125:B125"/>
    <mergeCell ref="A180:B180"/>
    <mergeCell ref="A177:B177"/>
    <mergeCell ref="A181:B181"/>
    <mergeCell ref="A178:B178"/>
    <mergeCell ref="A186:B186"/>
    <mergeCell ref="A188:B188"/>
    <mergeCell ref="A189:B189"/>
    <mergeCell ref="A192:B192"/>
    <mergeCell ref="A193:B193"/>
    <mergeCell ref="A244:B244"/>
    <mergeCell ref="A250:B250"/>
    <mergeCell ref="A229:B229"/>
    <mergeCell ref="A232:B232"/>
    <mergeCell ref="A238:B238"/>
    <mergeCell ref="A241:B241"/>
    <mergeCell ref="A247:B247"/>
    <mergeCell ref="A239:B239"/>
    <mergeCell ref="A240:B240"/>
    <mergeCell ref="A199:B199"/>
    <mergeCell ref="A202:B202"/>
    <mergeCell ref="A203:B203"/>
    <mergeCell ref="A211:B211"/>
    <mergeCell ref="A226:B226"/>
    <mergeCell ref="A207:B207"/>
    <mergeCell ref="A214:B214"/>
    <mergeCell ref="A130:B130"/>
    <mergeCell ref="A141:B141"/>
    <mergeCell ref="A174:B174"/>
    <mergeCell ref="A169:B169"/>
    <mergeCell ref="A157:B157"/>
    <mergeCell ref="A160:B160"/>
    <mergeCell ref="A142:B142"/>
    <mergeCell ref="A147:B147"/>
    <mergeCell ref="A135:B135"/>
    <mergeCell ref="A153:B153"/>
    <mergeCell ref="A154:B154"/>
    <mergeCell ref="A165:B165"/>
    <mergeCell ref="A166:B166"/>
    <mergeCell ref="A161:B161"/>
    <mergeCell ref="A187:B187"/>
    <mergeCell ref="A195:B195"/>
    <mergeCell ref="A175:B175"/>
    <mergeCell ref="A415:B415"/>
    <mergeCell ref="A354:B354"/>
    <mergeCell ref="A362:B362"/>
    <mergeCell ref="A375:B375"/>
    <mergeCell ref="A380:B380"/>
    <mergeCell ref="A358:B358"/>
    <mergeCell ref="A357:B357"/>
    <mergeCell ref="A457:B457"/>
    <mergeCell ref="A437:B437"/>
    <mergeCell ref="A442:B442"/>
    <mergeCell ref="A443:B443"/>
    <mergeCell ref="A416:B416"/>
    <mergeCell ref="A424:B424"/>
    <mergeCell ref="A393:B393"/>
    <mergeCell ref="A369:B369"/>
    <mergeCell ref="A370:B370"/>
    <mergeCell ref="A401:B401"/>
    <mergeCell ref="A44:B44"/>
    <mergeCell ref="A45:B45"/>
    <mergeCell ref="A57:B57"/>
    <mergeCell ref="A58:B58"/>
    <mergeCell ref="A59:B59"/>
    <mergeCell ref="A65:B65"/>
    <mergeCell ref="A66:B66"/>
    <mergeCell ref="A70:B70"/>
    <mergeCell ref="A71:B71"/>
    <mergeCell ref="A79:B79"/>
    <mergeCell ref="A80:B80"/>
    <mergeCell ref="A81:B81"/>
    <mergeCell ref="A87:B87"/>
    <mergeCell ref="A91:B91"/>
    <mergeCell ref="A94:B94"/>
    <mergeCell ref="A100:B100"/>
    <mergeCell ref="A109:B109"/>
    <mergeCell ref="A114:B114"/>
    <mergeCell ref="A93:B93"/>
    <mergeCell ref="A92:B92"/>
    <mergeCell ref="A97:B97"/>
    <mergeCell ref="A133:B133"/>
    <mergeCell ref="A134:B134"/>
    <mergeCell ref="A140:B140"/>
    <mergeCell ref="A150:B150"/>
    <mergeCell ref="A158:B158"/>
    <mergeCell ref="A159:B159"/>
    <mergeCell ref="A164:B164"/>
    <mergeCell ref="A172:B172"/>
    <mergeCell ref="A173:B173"/>
    <mergeCell ref="A210:B210"/>
    <mergeCell ref="A217:B217"/>
    <mergeCell ref="A218:B218"/>
    <mergeCell ref="A222:B222"/>
    <mergeCell ref="A224:B224"/>
    <mergeCell ref="A225:B225"/>
    <mergeCell ref="A230:B230"/>
    <mergeCell ref="A231:B231"/>
    <mergeCell ref="A237:B237"/>
    <mergeCell ref="A233:B233"/>
    <mergeCell ref="A234:B234"/>
    <mergeCell ref="A251:B251"/>
    <mergeCell ref="A252:B252"/>
    <mergeCell ref="A257:B257"/>
    <mergeCell ref="A262:B262"/>
    <mergeCell ref="A265:B265"/>
    <mergeCell ref="A268:B268"/>
    <mergeCell ref="A269:B269"/>
    <mergeCell ref="A277:B277"/>
    <mergeCell ref="A280:B280"/>
    <mergeCell ref="A271:B271"/>
    <mergeCell ref="A274:B274"/>
    <mergeCell ref="A270:B270"/>
    <mergeCell ref="A283:B283"/>
    <mergeCell ref="A286:B286"/>
    <mergeCell ref="A298:B298"/>
    <mergeCell ref="A303:B303"/>
    <mergeCell ref="A306:B306"/>
    <mergeCell ref="A309:B309"/>
    <mergeCell ref="A319:B319"/>
    <mergeCell ref="A322:B322"/>
    <mergeCell ref="A323:B323"/>
    <mergeCell ref="A300:B300"/>
    <mergeCell ref="A299:B299"/>
    <mergeCell ref="A289:B289"/>
    <mergeCell ref="A292:B292"/>
    <mergeCell ref="A295:B295"/>
    <mergeCell ref="A312:B312"/>
    <mergeCell ref="A316:B316"/>
    <mergeCell ref="A326:B326"/>
    <mergeCell ref="A332:B332"/>
    <mergeCell ref="A333:B333"/>
    <mergeCell ref="A337:B337"/>
    <mergeCell ref="A338:B338"/>
    <mergeCell ref="A341:B341"/>
    <mergeCell ref="A346:B346"/>
    <mergeCell ref="A361:B361"/>
    <mergeCell ref="A363:B363"/>
    <mergeCell ref="A351:B351"/>
    <mergeCell ref="A336:B336"/>
    <mergeCell ref="A329:B329"/>
    <mergeCell ref="A366:B366"/>
    <mergeCell ref="A373:B373"/>
    <mergeCell ref="A374:B374"/>
    <mergeCell ref="A376:B376"/>
    <mergeCell ref="A377:B377"/>
    <mergeCell ref="A391:B391"/>
    <mergeCell ref="A392:B392"/>
    <mergeCell ref="A398:B398"/>
    <mergeCell ref="A404:B404"/>
    <mergeCell ref="A405:B405"/>
    <mergeCell ref="A419:B419"/>
    <mergeCell ref="A432:B432"/>
    <mergeCell ref="A444:B444"/>
    <mergeCell ref="A445:B445"/>
    <mergeCell ref="A455:B455"/>
    <mergeCell ref="A456:B456"/>
    <mergeCell ref="A461:B461"/>
    <mergeCell ref="A465:B465"/>
    <mergeCell ref="A458:B458"/>
    <mergeCell ref="A462:B462"/>
    <mergeCell ref="A463:B463"/>
    <mergeCell ref="A464:B464"/>
    <mergeCell ref="A406:B406"/>
    <mergeCell ref="A407:B407"/>
    <mergeCell ref="A410:B410"/>
    <mergeCell ref="A413:B413"/>
    <mergeCell ref="A414:B414"/>
    <mergeCell ref="A420:B420"/>
    <mergeCell ref="A446:B446"/>
    <mergeCell ref="A447:B447"/>
    <mergeCell ref="A429:B429"/>
    <mergeCell ref="A430:B430"/>
    <mergeCell ref="A431:B431"/>
    <mergeCell ref="A485:B485"/>
    <mergeCell ref="A486:B486"/>
    <mergeCell ref="A489:B489"/>
    <mergeCell ref="A490:B490"/>
    <mergeCell ref="A491:B491"/>
    <mergeCell ref="A492:B492"/>
    <mergeCell ref="A493:B493"/>
    <mergeCell ref="A468:B468"/>
    <mergeCell ref="A469:B469"/>
    <mergeCell ref="A470:B470"/>
    <mergeCell ref="A471:B471"/>
    <mergeCell ref="A472:B472"/>
    <mergeCell ref="A475:B475"/>
    <mergeCell ref="A476:B476"/>
    <mergeCell ref="A477:B477"/>
    <mergeCell ref="A478:B478"/>
    <mergeCell ref="A526:B526"/>
    <mergeCell ref="A3:P3"/>
    <mergeCell ref="C2:P2"/>
    <mergeCell ref="C1:P1"/>
    <mergeCell ref="A509:B509"/>
    <mergeCell ref="A510:B510"/>
    <mergeCell ref="A511:B511"/>
    <mergeCell ref="A512:B512"/>
    <mergeCell ref="A519:B519"/>
    <mergeCell ref="A520:B520"/>
    <mergeCell ref="A521:B521"/>
    <mergeCell ref="A524:B524"/>
    <mergeCell ref="A525:B525"/>
    <mergeCell ref="A496:B496"/>
    <mergeCell ref="A497:B497"/>
    <mergeCell ref="A498:B498"/>
    <mergeCell ref="A499:B499"/>
    <mergeCell ref="A502:B502"/>
    <mergeCell ref="A503:B503"/>
    <mergeCell ref="A504:B504"/>
    <mergeCell ref="A505:B505"/>
    <mergeCell ref="A508:B508"/>
    <mergeCell ref="A479:B479"/>
    <mergeCell ref="A482:B48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1"/>
  <sheetViews>
    <sheetView topLeftCell="A150" workbookViewId="0">
      <selection activeCell="I174" sqref="I174"/>
    </sheetView>
  </sheetViews>
  <sheetFormatPr defaultRowHeight="12.75" x14ac:dyDescent="0.2"/>
  <cols>
    <col min="1" max="1" width="1.42578125" style="235" customWidth="1"/>
    <col min="2" max="2" width="58.85546875" style="236" customWidth="1"/>
    <col min="3" max="4" width="3.42578125" style="236" customWidth="1"/>
    <col min="5" max="5" width="4.28515625" style="236" customWidth="1"/>
    <col min="6" max="7" width="3.5703125" style="236" customWidth="1"/>
    <col min="8" max="8" width="9.28515625" style="236" customWidth="1"/>
    <col min="9" max="9" width="4" style="235" customWidth="1"/>
    <col min="10" max="10" width="14.42578125" style="235" hidden="1" customWidth="1"/>
    <col min="11" max="11" width="15.140625" style="235" customWidth="1"/>
    <col min="12" max="12" width="14.5703125" style="235" customWidth="1"/>
    <col min="13" max="16384" width="9.140625" style="235"/>
  </cols>
  <sheetData>
    <row r="1" spans="1:22" s="69" customFormat="1" ht="15" customHeight="1" x14ac:dyDescent="0.25">
      <c r="A1" s="101" t="s">
        <v>603</v>
      </c>
      <c r="B1" s="105" t="s">
        <v>603</v>
      </c>
      <c r="D1" s="120"/>
      <c r="E1" s="120"/>
      <c r="F1" s="120"/>
      <c r="G1" s="120"/>
      <c r="H1" s="531" t="s">
        <v>670</v>
      </c>
      <c r="I1" s="531"/>
      <c r="J1" s="531"/>
      <c r="K1" s="531"/>
      <c r="L1" s="531"/>
    </row>
    <row r="2" spans="1:22" s="69" customFormat="1" ht="49.5" customHeight="1" x14ac:dyDescent="0.25">
      <c r="A2" s="101"/>
      <c r="B2" s="105"/>
      <c r="D2" s="237"/>
      <c r="E2" s="237"/>
      <c r="F2" s="237"/>
      <c r="G2" s="237"/>
      <c r="H2" s="424" t="s">
        <v>306</v>
      </c>
      <c r="I2" s="424"/>
      <c r="J2" s="424"/>
      <c r="K2" s="424"/>
      <c r="L2" s="424"/>
    </row>
    <row r="3" spans="1:22" s="69" customFormat="1" ht="37.5" customHeight="1" x14ac:dyDescent="0.25">
      <c r="A3" s="518" t="s">
        <v>671</v>
      </c>
      <c r="B3" s="518"/>
      <c r="C3" s="518"/>
      <c r="D3" s="518"/>
      <c r="E3" s="518"/>
      <c r="F3" s="518"/>
      <c r="G3" s="518"/>
      <c r="H3" s="518"/>
      <c r="I3" s="518"/>
      <c r="J3" s="518"/>
      <c r="K3" s="518"/>
      <c r="L3" s="518"/>
    </row>
    <row r="4" spans="1:22" s="69" customFormat="1" ht="13.5" customHeight="1" x14ac:dyDescent="0.25">
      <c r="A4" s="120"/>
      <c r="B4" s="120"/>
      <c r="C4" s="120"/>
      <c r="D4" s="120"/>
      <c r="E4" s="120"/>
      <c r="F4" s="120"/>
      <c r="G4" s="120"/>
      <c r="H4" s="120"/>
      <c r="I4" s="120"/>
      <c r="J4" s="120"/>
      <c r="K4" s="120"/>
      <c r="L4" s="244" t="s">
        <v>604</v>
      </c>
      <c r="M4" s="120"/>
      <c r="N4" s="120"/>
      <c r="O4" s="120"/>
      <c r="P4" s="120"/>
      <c r="Q4" s="120"/>
      <c r="R4" s="120"/>
      <c r="S4" s="120"/>
      <c r="T4" s="120"/>
      <c r="U4" s="120"/>
      <c r="V4" s="120"/>
    </row>
    <row r="5" spans="1:22" s="69" customFormat="1" ht="31.5" customHeight="1" x14ac:dyDescent="0.25">
      <c r="A5" s="532" t="s">
        <v>1</v>
      </c>
      <c r="B5" s="532"/>
      <c r="C5" s="106" t="s">
        <v>605</v>
      </c>
      <c r="D5" s="106" t="s">
        <v>606</v>
      </c>
      <c r="E5" s="106" t="s">
        <v>607</v>
      </c>
      <c r="F5" s="106" t="s">
        <v>2</v>
      </c>
      <c r="G5" s="106" t="s">
        <v>3</v>
      </c>
      <c r="H5" s="102" t="s">
        <v>4</v>
      </c>
      <c r="I5" s="117" t="s">
        <v>5</v>
      </c>
      <c r="J5" s="165" t="s">
        <v>608</v>
      </c>
      <c r="K5" s="165" t="s">
        <v>622</v>
      </c>
      <c r="L5" s="165" t="s">
        <v>623</v>
      </c>
    </row>
    <row r="6" spans="1:22" s="69" customFormat="1" ht="13.5" customHeight="1" x14ac:dyDescent="0.25">
      <c r="A6" s="525" t="s">
        <v>609</v>
      </c>
      <c r="B6" s="525"/>
      <c r="C6" s="107" t="s">
        <v>610</v>
      </c>
      <c r="D6" s="107" t="s">
        <v>611</v>
      </c>
      <c r="E6" s="107" t="s">
        <v>612</v>
      </c>
      <c r="F6" s="107" t="s">
        <v>613</v>
      </c>
      <c r="G6" s="107" t="s">
        <v>614</v>
      </c>
      <c r="H6" s="103" t="s">
        <v>615</v>
      </c>
      <c r="I6" s="118" t="s">
        <v>616</v>
      </c>
      <c r="J6" s="166" t="s">
        <v>617</v>
      </c>
      <c r="K6" s="72">
        <v>10</v>
      </c>
      <c r="L6" s="72">
        <v>11</v>
      </c>
    </row>
    <row r="7" spans="1:22" s="69" customFormat="1" ht="28.5" customHeight="1" x14ac:dyDescent="0.25">
      <c r="A7" s="533" t="s">
        <v>618</v>
      </c>
      <c r="B7" s="534"/>
      <c r="C7" s="108" t="s">
        <v>10</v>
      </c>
      <c r="D7" s="108"/>
      <c r="E7" s="109" t="s">
        <v>603</v>
      </c>
      <c r="F7" s="110" t="s">
        <v>603</v>
      </c>
      <c r="G7" s="109" t="s">
        <v>603</v>
      </c>
      <c r="H7" s="109" t="s">
        <v>603</v>
      </c>
      <c r="I7" s="104" t="s">
        <v>603</v>
      </c>
      <c r="J7" s="119">
        <f>J9+J54+J67+J83+J92+J132+J154</f>
        <v>24911420</v>
      </c>
      <c r="K7" s="119">
        <f t="shared" ref="K7:L7" si="0">K9+K54+K67+K83+K92+K132+K154</f>
        <v>20036138</v>
      </c>
      <c r="L7" s="119">
        <f t="shared" si="0"/>
        <v>20852920</v>
      </c>
    </row>
    <row r="8" spans="1:22" s="6" customFormat="1" ht="15" customHeight="1" x14ac:dyDescent="0.25">
      <c r="A8" s="535" t="s">
        <v>301</v>
      </c>
      <c r="B8" s="536"/>
      <c r="C8" s="32" t="s">
        <v>10</v>
      </c>
      <c r="D8" s="32" t="s">
        <v>619</v>
      </c>
      <c r="E8" s="140">
        <v>851</v>
      </c>
      <c r="F8" s="43"/>
      <c r="G8" s="43"/>
      <c r="H8" s="43"/>
      <c r="I8" s="43"/>
      <c r="J8" s="111">
        <f>J9+J54+J67+J83+J92+J132+J154</f>
        <v>24911420</v>
      </c>
      <c r="K8" s="111">
        <f t="shared" ref="K8:L8" si="1">K9+K54+K67+K83+K92+K132+K154</f>
        <v>20036138</v>
      </c>
      <c r="L8" s="111">
        <f t="shared" si="1"/>
        <v>20852920</v>
      </c>
      <c r="O8" s="45"/>
    </row>
    <row r="9" spans="1:22" s="13" customFormat="1" ht="15.75" customHeight="1" x14ac:dyDescent="0.25">
      <c r="A9" s="468" t="s">
        <v>9</v>
      </c>
      <c r="B9" s="468"/>
      <c r="C9" s="32" t="s">
        <v>10</v>
      </c>
      <c r="D9" s="32" t="s">
        <v>619</v>
      </c>
      <c r="E9" s="50">
        <v>851</v>
      </c>
      <c r="F9" s="11" t="s">
        <v>10</v>
      </c>
      <c r="G9" s="11"/>
      <c r="H9" s="11"/>
      <c r="I9" s="11"/>
      <c r="J9" s="12">
        <f>J10+J33</f>
        <v>12585700</v>
      </c>
      <c r="K9" s="12">
        <f t="shared" ref="K9:L9" si="2">K10+K33</f>
        <v>12079184</v>
      </c>
      <c r="L9" s="12">
        <f t="shared" si="2"/>
        <v>12688900</v>
      </c>
    </row>
    <row r="10" spans="1:22" s="13" customFormat="1" ht="39.75" customHeight="1" x14ac:dyDescent="0.25">
      <c r="A10" s="468" t="s">
        <v>38</v>
      </c>
      <c r="B10" s="468"/>
      <c r="C10" s="32" t="s">
        <v>10</v>
      </c>
      <c r="D10" s="32" t="s">
        <v>619</v>
      </c>
      <c r="E10" s="50">
        <v>851</v>
      </c>
      <c r="F10" s="11" t="s">
        <v>10</v>
      </c>
      <c r="G10" s="11" t="s">
        <v>39</v>
      </c>
      <c r="H10" s="11"/>
      <c r="I10" s="11"/>
      <c r="J10" s="12">
        <f>J11+J23</f>
        <v>10238700</v>
      </c>
      <c r="K10" s="12">
        <f>K11+K23</f>
        <v>10482184</v>
      </c>
      <c r="L10" s="12">
        <f>L11+L23</f>
        <v>11075900</v>
      </c>
    </row>
    <row r="11" spans="1:22" s="1" customFormat="1" ht="39" customHeight="1" x14ac:dyDescent="0.25">
      <c r="A11" s="467" t="s">
        <v>13</v>
      </c>
      <c r="B11" s="467"/>
      <c r="C11" s="19" t="s">
        <v>10</v>
      </c>
      <c r="D11" s="19" t="s">
        <v>619</v>
      </c>
      <c r="E11" s="142">
        <v>851</v>
      </c>
      <c r="F11" s="14" t="s">
        <v>10</v>
      </c>
      <c r="G11" s="14" t="s">
        <v>39</v>
      </c>
      <c r="H11" s="14" t="s">
        <v>40</v>
      </c>
      <c r="I11" s="14"/>
      <c r="J11" s="15">
        <f>J12+J20</f>
        <v>10238700</v>
      </c>
      <c r="K11" s="15">
        <f>K12+K20</f>
        <v>10482184</v>
      </c>
      <c r="L11" s="15">
        <f>L12+L20</f>
        <v>11075900</v>
      </c>
    </row>
    <row r="12" spans="1:22" s="1" customFormat="1" x14ac:dyDescent="0.25">
      <c r="A12" s="467" t="s">
        <v>15</v>
      </c>
      <c r="B12" s="467"/>
      <c r="C12" s="19" t="s">
        <v>10</v>
      </c>
      <c r="D12" s="19" t="s">
        <v>619</v>
      </c>
      <c r="E12" s="142">
        <v>851</v>
      </c>
      <c r="F12" s="14" t="s">
        <v>10</v>
      </c>
      <c r="G12" s="14" t="s">
        <v>39</v>
      </c>
      <c r="H12" s="14" t="s">
        <v>16</v>
      </c>
      <c r="I12" s="14"/>
      <c r="J12" s="15">
        <f>J13+J15+J17</f>
        <v>9520900</v>
      </c>
      <c r="K12" s="15">
        <f>K13+K15+K17</f>
        <v>9754575</v>
      </c>
      <c r="L12" s="15">
        <f>L13+L15+L17</f>
        <v>10306100</v>
      </c>
    </row>
    <row r="13" spans="1:22" s="1" customFormat="1" ht="30" customHeight="1" x14ac:dyDescent="0.25">
      <c r="A13" s="144"/>
      <c r="B13" s="144" t="s">
        <v>17</v>
      </c>
      <c r="C13" s="19" t="s">
        <v>10</v>
      </c>
      <c r="D13" s="19" t="s">
        <v>619</v>
      </c>
      <c r="E13" s="142">
        <v>851</v>
      </c>
      <c r="F13" s="14" t="s">
        <v>18</v>
      </c>
      <c r="G13" s="14" t="s">
        <v>39</v>
      </c>
      <c r="H13" s="14" t="s">
        <v>16</v>
      </c>
      <c r="I13" s="14" t="s">
        <v>19</v>
      </c>
      <c r="J13" s="15">
        <f>J14</f>
        <v>6346500</v>
      </c>
      <c r="K13" s="15">
        <f t="shared" ref="K13:L13" si="3">K14</f>
        <v>6433720</v>
      </c>
      <c r="L13" s="15">
        <f t="shared" si="3"/>
        <v>6806800</v>
      </c>
    </row>
    <row r="14" spans="1:22" s="1" customFormat="1" ht="15" customHeight="1" x14ac:dyDescent="0.25">
      <c r="A14" s="16"/>
      <c r="B14" s="150" t="s">
        <v>20</v>
      </c>
      <c r="C14" s="19" t="s">
        <v>10</v>
      </c>
      <c r="D14" s="19" t="s">
        <v>619</v>
      </c>
      <c r="E14" s="142">
        <v>851</v>
      </c>
      <c r="F14" s="14" t="s">
        <v>10</v>
      </c>
      <c r="G14" s="14" t="s">
        <v>39</v>
      </c>
      <c r="H14" s="14" t="s">
        <v>16</v>
      </c>
      <c r="I14" s="14" t="s">
        <v>21</v>
      </c>
      <c r="J14" s="15">
        <f>6346456+44</f>
        <v>6346500</v>
      </c>
      <c r="K14" s="15">
        <v>6433720</v>
      </c>
      <c r="L14" s="15">
        <v>6806800</v>
      </c>
    </row>
    <row r="15" spans="1:22" s="1" customFormat="1" ht="16.5" customHeight="1" x14ac:dyDescent="0.25">
      <c r="A15" s="16"/>
      <c r="B15" s="150" t="s">
        <v>22</v>
      </c>
      <c r="C15" s="19" t="s">
        <v>10</v>
      </c>
      <c r="D15" s="19" t="s">
        <v>619</v>
      </c>
      <c r="E15" s="142">
        <v>851</v>
      </c>
      <c r="F15" s="14" t="s">
        <v>10</v>
      </c>
      <c r="G15" s="14" t="s">
        <v>39</v>
      </c>
      <c r="H15" s="14" t="s">
        <v>16</v>
      </c>
      <c r="I15" s="14" t="s">
        <v>23</v>
      </c>
      <c r="J15" s="15">
        <f>J16</f>
        <v>2929800</v>
      </c>
      <c r="K15" s="15">
        <f>K16</f>
        <v>3076255</v>
      </c>
      <c r="L15" s="15">
        <f>L16</f>
        <v>3254700</v>
      </c>
    </row>
    <row r="16" spans="1:22" s="1" customFormat="1" ht="16.5" customHeight="1" x14ac:dyDescent="0.25">
      <c r="A16" s="16"/>
      <c r="B16" s="144" t="s">
        <v>24</v>
      </c>
      <c r="C16" s="19" t="s">
        <v>10</v>
      </c>
      <c r="D16" s="19" t="s">
        <v>619</v>
      </c>
      <c r="E16" s="142">
        <v>851</v>
      </c>
      <c r="F16" s="14" t="s">
        <v>10</v>
      </c>
      <c r="G16" s="14" t="s">
        <v>39</v>
      </c>
      <c r="H16" s="14" t="s">
        <v>16</v>
      </c>
      <c r="I16" s="14" t="s">
        <v>25</v>
      </c>
      <c r="J16" s="15">
        <f>2929767+33</f>
        <v>2929800</v>
      </c>
      <c r="K16" s="15">
        <v>3076255</v>
      </c>
      <c r="L16" s="15">
        <v>3254700</v>
      </c>
    </row>
    <row r="17" spans="1:12" s="1" customFormat="1" x14ac:dyDescent="0.25">
      <c r="A17" s="16"/>
      <c r="B17" s="144" t="s">
        <v>26</v>
      </c>
      <c r="C17" s="19" t="s">
        <v>10</v>
      </c>
      <c r="D17" s="19" t="s">
        <v>619</v>
      </c>
      <c r="E17" s="142">
        <v>851</v>
      </c>
      <c r="F17" s="14" t="s">
        <v>10</v>
      </c>
      <c r="G17" s="14" t="s">
        <v>39</v>
      </c>
      <c r="H17" s="14" t="s">
        <v>16</v>
      </c>
      <c r="I17" s="14" t="s">
        <v>27</v>
      </c>
      <c r="J17" s="15">
        <f>J18+J19</f>
        <v>244600</v>
      </c>
      <c r="K17" s="15">
        <f>K18+K19</f>
        <v>244600</v>
      </c>
      <c r="L17" s="15">
        <f>L18+L19</f>
        <v>244600</v>
      </c>
    </row>
    <row r="18" spans="1:12" s="1" customFormat="1" ht="14.25" customHeight="1" x14ac:dyDescent="0.25">
      <c r="A18" s="16"/>
      <c r="B18" s="144" t="s">
        <v>28</v>
      </c>
      <c r="C18" s="19" t="s">
        <v>10</v>
      </c>
      <c r="D18" s="19" t="s">
        <v>619</v>
      </c>
      <c r="E18" s="142">
        <v>851</v>
      </c>
      <c r="F18" s="14" t="s">
        <v>10</v>
      </c>
      <c r="G18" s="14" t="s">
        <v>39</v>
      </c>
      <c r="H18" s="14" t="s">
        <v>16</v>
      </c>
      <c r="I18" s="14" t="s">
        <v>29</v>
      </c>
      <c r="J18" s="15">
        <v>150000</v>
      </c>
      <c r="K18" s="15">
        <v>150000</v>
      </c>
      <c r="L18" s="15">
        <v>150000</v>
      </c>
    </row>
    <row r="19" spans="1:12" s="1" customFormat="1" x14ac:dyDescent="0.25">
      <c r="A19" s="16"/>
      <c r="B19" s="144" t="s">
        <v>30</v>
      </c>
      <c r="C19" s="19" t="s">
        <v>10</v>
      </c>
      <c r="D19" s="19" t="s">
        <v>619</v>
      </c>
      <c r="E19" s="142">
        <v>851</v>
      </c>
      <c r="F19" s="14" t="s">
        <v>10</v>
      </c>
      <c r="G19" s="14" t="s">
        <v>39</v>
      </c>
      <c r="H19" s="14" t="s">
        <v>16</v>
      </c>
      <c r="I19" s="14" t="s">
        <v>31</v>
      </c>
      <c r="J19" s="15">
        <v>94600</v>
      </c>
      <c r="K19" s="15">
        <v>94600</v>
      </c>
      <c r="L19" s="15">
        <v>94600</v>
      </c>
    </row>
    <row r="20" spans="1:12" s="1" customFormat="1" ht="25.5" customHeight="1" x14ac:dyDescent="0.25">
      <c r="A20" s="467" t="s">
        <v>41</v>
      </c>
      <c r="B20" s="467"/>
      <c r="C20" s="19" t="s">
        <v>10</v>
      </c>
      <c r="D20" s="19" t="s">
        <v>619</v>
      </c>
      <c r="E20" s="142">
        <v>851</v>
      </c>
      <c r="F20" s="14" t="s">
        <v>10</v>
      </c>
      <c r="G20" s="14" t="s">
        <v>39</v>
      </c>
      <c r="H20" s="14" t="s">
        <v>42</v>
      </c>
      <c r="I20" s="14"/>
      <c r="J20" s="15">
        <f t="shared" ref="J20:L21" si="4">J21</f>
        <v>717800</v>
      </c>
      <c r="K20" s="15">
        <f t="shared" si="4"/>
        <v>727609</v>
      </c>
      <c r="L20" s="15">
        <f t="shared" si="4"/>
        <v>769800</v>
      </c>
    </row>
    <row r="21" spans="1:12" s="1" customFormat="1" ht="27.75" customHeight="1" x14ac:dyDescent="0.25">
      <c r="A21" s="144"/>
      <c r="B21" s="144" t="s">
        <v>17</v>
      </c>
      <c r="C21" s="19" t="s">
        <v>10</v>
      </c>
      <c r="D21" s="19" t="s">
        <v>619</v>
      </c>
      <c r="E21" s="142">
        <v>851</v>
      </c>
      <c r="F21" s="14" t="s">
        <v>18</v>
      </c>
      <c r="G21" s="14" t="s">
        <v>39</v>
      </c>
      <c r="H21" s="14" t="s">
        <v>42</v>
      </c>
      <c r="I21" s="14" t="s">
        <v>19</v>
      </c>
      <c r="J21" s="15">
        <f t="shared" si="4"/>
        <v>717800</v>
      </c>
      <c r="K21" s="15">
        <f t="shared" si="4"/>
        <v>727609</v>
      </c>
      <c r="L21" s="15">
        <f t="shared" si="4"/>
        <v>769800</v>
      </c>
    </row>
    <row r="22" spans="1:12" s="1" customFormat="1" ht="15.75" customHeight="1" x14ac:dyDescent="0.25">
      <c r="A22" s="16"/>
      <c r="B22" s="150" t="s">
        <v>20</v>
      </c>
      <c r="C22" s="19" t="s">
        <v>10</v>
      </c>
      <c r="D22" s="19" t="s">
        <v>619</v>
      </c>
      <c r="E22" s="142">
        <v>851</v>
      </c>
      <c r="F22" s="14" t="s">
        <v>10</v>
      </c>
      <c r="G22" s="14" t="s">
        <v>39</v>
      </c>
      <c r="H22" s="14" t="s">
        <v>42</v>
      </c>
      <c r="I22" s="14" t="s">
        <v>21</v>
      </c>
      <c r="J22" s="15">
        <f>717741+59</f>
        <v>717800</v>
      </c>
      <c r="K22" s="15">
        <v>727609</v>
      </c>
      <c r="L22" s="15">
        <v>769800</v>
      </c>
    </row>
    <row r="23" spans="1:12" s="1" customFormat="1" ht="39.75" hidden="1" customHeight="1" x14ac:dyDescent="0.25">
      <c r="A23" s="467" t="s">
        <v>32</v>
      </c>
      <c r="B23" s="467"/>
      <c r="C23" s="19" t="s">
        <v>10</v>
      </c>
      <c r="D23" s="19" t="s">
        <v>619</v>
      </c>
      <c r="E23" s="142">
        <v>851</v>
      </c>
      <c r="F23" s="14" t="s">
        <v>10</v>
      </c>
      <c r="G23" s="14" t="s">
        <v>39</v>
      </c>
      <c r="H23" s="14" t="s">
        <v>33</v>
      </c>
      <c r="I23" s="14"/>
      <c r="J23" s="15">
        <f>J24</f>
        <v>0</v>
      </c>
      <c r="K23" s="15"/>
      <c r="L23" s="15"/>
    </row>
    <row r="24" spans="1:12" s="1" customFormat="1" ht="51.75" hidden="1" customHeight="1" x14ac:dyDescent="0.25">
      <c r="A24" s="443" t="s">
        <v>34</v>
      </c>
      <c r="B24" s="444"/>
      <c r="C24" s="19" t="s">
        <v>10</v>
      </c>
      <c r="D24" s="19" t="s">
        <v>619</v>
      </c>
      <c r="E24" s="142">
        <v>851</v>
      </c>
      <c r="F24" s="14" t="s">
        <v>10</v>
      </c>
      <c r="G24" s="14" t="s">
        <v>39</v>
      </c>
      <c r="H24" s="14" t="s">
        <v>35</v>
      </c>
      <c r="I24" s="14"/>
      <c r="J24" s="15"/>
      <c r="K24" s="15"/>
      <c r="L24" s="15"/>
    </row>
    <row r="25" spans="1:12" s="1" customFormat="1" ht="41.25" hidden="1" customHeight="1" x14ac:dyDescent="0.25">
      <c r="A25" s="467" t="s">
        <v>43</v>
      </c>
      <c r="B25" s="467"/>
      <c r="C25" s="19" t="s">
        <v>10</v>
      </c>
      <c r="D25" s="19" t="s">
        <v>619</v>
      </c>
      <c r="E25" s="142">
        <v>851</v>
      </c>
      <c r="F25" s="14" t="s">
        <v>10</v>
      </c>
      <c r="G25" s="14" t="s">
        <v>39</v>
      </c>
      <c r="H25" s="14" t="s">
        <v>37</v>
      </c>
      <c r="I25" s="14"/>
      <c r="J25" s="15">
        <f>J26+J28</f>
        <v>0</v>
      </c>
      <c r="K25" s="15">
        <f>K26+K28</f>
        <v>0</v>
      </c>
      <c r="L25" s="15">
        <f>L26+L28</f>
        <v>0</v>
      </c>
    </row>
    <row r="26" spans="1:12" s="1" customFormat="1" ht="38.25" hidden="1" x14ac:dyDescent="0.25">
      <c r="A26" s="144"/>
      <c r="B26" s="144" t="s">
        <v>17</v>
      </c>
      <c r="C26" s="19" t="s">
        <v>10</v>
      </c>
      <c r="D26" s="19" t="s">
        <v>619</v>
      </c>
      <c r="E26" s="142">
        <v>851</v>
      </c>
      <c r="F26" s="14" t="s">
        <v>18</v>
      </c>
      <c r="G26" s="14" t="s">
        <v>39</v>
      </c>
      <c r="H26" s="14" t="s">
        <v>37</v>
      </c>
      <c r="I26" s="14" t="s">
        <v>19</v>
      </c>
      <c r="J26" s="15">
        <f>J27</f>
        <v>0</v>
      </c>
      <c r="K26" s="15">
        <f>K27</f>
        <v>0</v>
      </c>
      <c r="L26" s="15">
        <f>L27</f>
        <v>0</v>
      </c>
    </row>
    <row r="27" spans="1:12" s="1" customFormat="1" hidden="1" x14ac:dyDescent="0.25">
      <c r="A27" s="16"/>
      <c r="B27" s="150" t="s">
        <v>20</v>
      </c>
      <c r="C27" s="19" t="s">
        <v>10</v>
      </c>
      <c r="D27" s="19" t="s">
        <v>619</v>
      </c>
      <c r="E27" s="142">
        <v>851</v>
      </c>
      <c r="F27" s="14" t="s">
        <v>10</v>
      </c>
      <c r="G27" s="14" t="s">
        <v>39</v>
      </c>
      <c r="H27" s="14" t="s">
        <v>37</v>
      </c>
      <c r="I27" s="14" t="s">
        <v>21</v>
      </c>
      <c r="J27" s="15"/>
      <c r="K27" s="15"/>
      <c r="L27" s="15"/>
    </row>
    <row r="28" spans="1:12" s="1" customFormat="1" hidden="1" x14ac:dyDescent="0.25">
      <c r="A28" s="16"/>
      <c r="B28" s="150" t="s">
        <v>22</v>
      </c>
      <c r="C28" s="19" t="s">
        <v>10</v>
      </c>
      <c r="D28" s="19" t="s">
        <v>619</v>
      </c>
      <c r="E28" s="142">
        <v>851</v>
      </c>
      <c r="F28" s="14" t="s">
        <v>10</v>
      </c>
      <c r="G28" s="14" t="s">
        <v>39</v>
      </c>
      <c r="H28" s="14" t="s">
        <v>37</v>
      </c>
      <c r="I28" s="14" t="s">
        <v>23</v>
      </c>
      <c r="J28" s="15">
        <f>J29</f>
        <v>0</v>
      </c>
      <c r="K28" s="15">
        <f>K29</f>
        <v>0</v>
      </c>
      <c r="L28" s="15">
        <f>L29</f>
        <v>0</v>
      </c>
    </row>
    <row r="29" spans="1:12" s="1" customFormat="1" hidden="1" x14ac:dyDescent="0.25">
      <c r="A29" s="16"/>
      <c r="B29" s="144" t="s">
        <v>24</v>
      </c>
      <c r="C29" s="19" t="s">
        <v>10</v>
      </c>
      <c r="D29" s="19" t="s">
        <v>619</v>
      </c>
      <c r="E29" s="142">
        <v>851</v>
      </c>
      <c r="F29" s="14" t="s">
        <v>10</v>
      </c>
      <c r="G29" s="14" t="s">
        <v>39</v>
      </c>
      <c r="H29" s="14" t="s">
        <v>37</v>
      </c>
      <c r="I29" s="14" t="s">
        <v>25</v>
      </c>
      <c r="J29" s="15"/>
      <c r="K29" s="15"/>
      <c r="L29" s="15"/>
    </row>
    <row r="30" spans="1:12" s="1" customFormat="1" ht="39.75" hidden="1" customHeight="1" x14ac:dyDescent="0.25">
      <c r="A30" s="467" t="s">
        <v>44</v>
      </c>
      <c r="B30" s="467"/>
      <c r="C30" s="19" t="s">
        <v>10</v>
      </c>
      <c r="D30" s="19" t="s">
        <v>619</v>
      </c>
      <c r="E30" s="142">
        <v>851</v>
      </c>
      <c r="F30" s="14" t="s">
        <v>10</v>
      </c>
      <c r="G30" s="14" t="s">
        <v>39</v>
      </c>
      <c r="H30" s="14" t="s">
        <v>45</v>
      </c>
      <c r="I30" s="14"/>
      <c r="J30" s="15">
        <f t="shared" ref="J30:L31" si="5">J31</f>
        <v>0</v>
      </c>
      <c r="K30" s="15">
        <f t="shared" si="5"/>
        <v>0</v>
      </c>
      <c r="L30" s="15">
        <f t="shared" si="5"/>
        <v>0</v>
      </c>
    </row>
    <row r="31" spans="1:12" s="1" customFormat="1" hidden="1" x14ac:dyDescent="0.25">
      <c r="A31" s="16"/>
      <c r="B31" s="150" t="s">
        <v>22</v>
      </c>
      <c r="C31" s="19" t="s">
        <v>10</v>
      </c>
      <c r="D31" s="19" t="s">
        <v>619</v>
      </c>
      <c r="E31" s="142">
        <v>851</v>
      </c>
      <c r="F31" s="14" t="s">
        <v>10</v>
      </c>
      <c r="G31" s="14" t="s">
        <v>39</v>
      </c>
      <c r="H31" s="14" t="s">
        <v>45</v>
      </c>
      <c r="I31" s="14" t="s">
        <v>23</v>
      </c>
      <c r="J31" s="15">
        <f t="shared" si="5"/>
        <v>0</v>
      </c>
      <c r="K31" s="15">
        <f t="shared" si="5"/>
        <v>0</v>
      </c>
      <c r="L31" s="15">
        <f t="shared" si="5"/>
        <v>0</v>
      </c>
    </row>
    <row r="32" spans="1:12" s="1" customFormat="1" hidden="1" x14ac:dyDescent="0.25">
      <c r="A32" s="16"/>
      <c r="B32" s="144" t="s">
        <v>24</v>
      </c>
      <c r="C32" s="19" t="s">
        <v>10</v>
      </c>
      <c r="D32" s="19" t="s">
        <v>619</v>
      </c>
      <c r="E32" s="142">
        <v>851</v>
      </c>
      <c r="F32" s="14" t="s">
        <v>10</v>
      </c>
      <c r="G32" s="14" t="s">
        <v>39</v>
      </c>
      <c r="H32" s="14" t="s">
        <v>45</v>
      </c>
      <c r="I32" s="14" t="s">
        <v>25</v>
      </c>
      <c r="J32" s="15"/>
      <c r="K32" s="15"/>
      <c r="L32" s="15"/>
    </row>
    <row r="33" spans="1:12" s="13" customFormat="1" x14ac:dyDescent="0.25">
      <c r="A33" s="468" t="s">
        <v>57</v>
      </c>
      <c r="B33" s="468"/>
      <c r="C33" s="19" t="s">
        <v>10</v>
      </c>
      <c r="D33" s="19" t="s">
        <v>619</v>
      </c>
      <c r="E33" s="142">
        <v>851</v>
      </c>
      <c r="F33" s="11" t="s">
        <v>10</v>
      </c>
      <c r="G33" s="11" t="s">
        <v>58</v>
      </c>
      <c r="H33" s="11"/>
      <c r="I33" s="11"/>
      <c r="J33" s="12">
        <f>J34+J41+J48+J51</f>
        <v>2347000</v>
      </c>
      <c r="K33" s="12">
        <f t="shared" ref="K33:L33" si="6">K34+K41+K48+K51</f>
        <v>1597000</v>
      </c>
      <c r="L33" s="12">
        <f t="shared" si="6"/>
        <v>1613000</v>
      </c>
    </row>
    <row r="34" spans="1:12" s="1" customFormat="1" ht="27" customHeight="1" x14ac:dyDescent="0.25">
      <c r="A34" s="467" t="s">
        <v>59</v>
      </c>
      <c r="B34" s="467"/>
      <c r="C34" s="19" t="s">
        <v>10</v>
      </c>
      <c r="D34" s="19" t="s">
        <v>619</v>
      </c>
      <c r="E34" s="142">
        <v>851</v>
      </c>
      <c r="F34" s="14" t="s">
        <v>10</v>
      </c>
      <c r="G34" s="14" t="s">
        <v>58</v>
      </c>
      <c r="H34" s="14" t="s">
        <v>60</v>
      </c>
      <c r="I34" s="14"/>
      <c r="J34" s="15">
        <f>J35+J38</f>
        <v>325000</v>
      </c>
      <c r="K34" s="15">
        <f>K35+K38</f>
        <v>275000</v>
      </c>
      <c r="L34" s="15">
        <f>L35+L38</f>
        <v>291000</v>
      </c>
    </row>
    <row r="35" spans="1:12" s="1" customFormat="1" x14ac:dyDescent="0.25">
      <c r="A35" s="443" t="s">
        <v>61</v>
      </c>
      <c r="B35" s="444"/>
      <c r="C35" s="19" t="s">
        <v>10</v>
      </c>
      <c r="D35" s="19" t="s">
        <v>619</v>
      </c>
      <c r="E35" s="142">
        <v>851</v>
      </c>
      <c r="F35" s="14" t="s">
        <v>10</v>
      </c>
      <c r="G35" s="14" t="s">
        <v>58</v>
      </c>
      <c r="H35" s="14" t="s">
        <v>62</v>
      </c>
      <c r="I35" s="14"/>
      <c r="J35" s="15">
        <f>J36</f>
        <v>75000</v>
      </c>
      <c r="K35" s="15">
        <f>K36</f>
        <v>75000</v>
      </c>
      <c r="L35" s="15">
        <f>L36</f>
        <v>79400</v>
      </c>
    </row>
    <row r="36" spans="1:12" s="1" customFormat="1" ht="14.25" customHeight="1" x14ac:dyDescent="0.25">
      <c r="A36" s="16"/>
      <c r="B36" s="150" t="s">
        <v>22</v>
      </c>
      <c r="C36" s="19" t="s">
        <v>10</v>
      </c>
      <c r="D36" s="19" t="s">
        <v>619</v>
      </c>
      <c r="E36" s="142">
        <v>851</v>
      </c>
      <c r="F36" s="14" t="s">
        <v>10</v>
      </c>
      <c r="G36" s="14" t="s">
        <v>58</v>
      </c>
      <c r="H36" s="14" t="s">
        <v>62</v>
      </c>
      <c r="I36" s="14" t="s">
        <v>23</v>
      </c>
      <c r="J36" s="15">
        <f t="shared" ref="J36:L39" si="7">J37</f>
        <v>75000</v>
      </c>
      <c r="K36" s="15">
        <f t="shared" si="7"/>
        <v>75000</v>
      </c>
      <c r="L36" s="15">
        <f t="shared" si="7"/>
        <v>79400</v>
      </c>
    </row>
    <row r="37" spans="1:12" s="1" customFormat="1" ht="14.25" customHeight="1" x14ac:dyDescent="0.25">
      <c r="A37" s="16"/>
      <c r="B37" s="144" t="s">
        <v>24</v>
      </c>
      <c r="C37" s="19" t="s">
        <v>10</v>
      </c>
      <c r="D37" s="19" t="s">
        <v>619</v>
      </c>
      <c r="E37" s="142">
        <v>851</v>
      </c>
      <c r="F37" s="14" t="s">
        <v>10</v>
      </c>
      <c r="G37" s="14" t="s">
        <v>58</v>
      </c>
      <c r="H37" s="14" t="s">
        <v>62</v>
      </c>
      <c r="I37" s="14" t="s">
        <v>25</v>
      </c>
      <c r="J37" s="15">
        <v>75000</v>
      </c>
      <c r="K37" s="15">
        <v>75000</v>
      </c>
      <c r="L37" s="15">
        <v>79400</v>
      </c>
    </row>
    <row r="38" spans="1:12" s="1" customFormat="1" ht="26.25" customHeight="1" x14ac:dyDescent="0.25">
      <c r="A38" s="467" t="s">
        <v>300</v>
      </c>
      <c r="B38" s="467"/>
      <c r="C38" s="19" t="s">
        <v>10</v>
      </c>
      <c r="D38" s="19" t="s">
        <v>619</v>
      </c>
      <c r="E38" s="142">
        <v>851</v>
      </c>
      <c r="F38" s="14" t="s">
        <v>18</v>
      </c>
      <c r="G38" s="14" t="s">
        <v>58</v>
      </c>
      <c r="H38" s="14" t="s">
        <v>63</v>
      </c>
      <c r="I38" s="14"/>
      <c r="J38" s="15">
        <f t="shared" si="7"/>
        <v>250000</v>
      </c>
      <c r="K38" s="15">
        <f t="shared" si="7"/>
        <v>200000</v>
      </c>
      <c r="L38" s="15">
        <f t="shared" si="7"/>
        <v>211600</v>
      </c>
    </row>
    <row r="39" spans="1:12" s="1" customFormat="1" ht="17.25" customHeight="1" x14ac:dyDescent="0.25">
      <c r="A39" s="16"/>
      <c r="B39" s="150" t="s">
        <v>22</v>
      </c>
      <c r="C39" s="19" t="s">
        <v>10</v>
      </c>
      <c r="D39" s="19" t="s">
        <v>619</v>
      </c>
      <c r="E39" s="142">
        <v>851</v>
      </c>
      <c r="F39" s="14" t="s">
        <v>10</v>
      </c>
      <c r="G39" s="14" t="s">
        <v>58</v>
      </c>
      <c r="H39" s="14" t="s">
        <v>63</v>
      </c>
      <c r="I39" s="14" t="s">
        <v>23</v>
      </c>
      <c r="J39" s="15">
        <f t="shared" si="7"/>
        <v>250000</v>
      </c>
      <c r="K39" s="15">
        <f t="shared" si="7"/>
        <v>200000</v>
      </c>
      <c r="L39" s="15">
        <f t="shared" si="7"/>
        <v>211600</v>
      </c>
    </row>
    <row r="40" spans="1:12" s="1" customFormat="1" ht="15" customHeight="1" x14ac:dyDescent="0.25">
      <c r="A40" s="16"/>
      <c r="B40" s="144" t="s">
        <v>24</v>
      </c>
      <c r="C40" s="19" t="s">
        <v>10</v>
      </c>
      <c r="D40" s="19" t="s">
        <v>619</v>
      </c>
      <c r="E40" s="142">
        <v>851</v>
      </c>
      <c r="F40" s="14" t="s">
        <v>10</v>
      </c>
      <c r="G40" s="14" t="s">
        <v>58</v>
      </c>
      <c r="H40" s="14" t="s">
        <v>63</v>
      </c>
      <c r="I40" s="14" t="s">
        <v>25</v>
      </c>
      <c r="J40" s="15">
        <v>250000</v>
      </c>
      <c r="K40" s="15">
        <v>200000</v>
      </c>
      <c r="L40" s="15">
        <v>211600</v>
      </c>
    </row>
    <row r="41" spans="1:12" s="18" customFormat="1" x14ac:dyDescent="0.25">
      <c r="A41" s="467" t="s">
        <v>64</v>
      </c>
      <c r="B41" s="467"/>
      <c r="C41" s="19" t="s">
        <v>10</v>
      </c>
      <c r="D41" s="19" t="s">
        <v>619</v>
      </c>
      <c r="E41" s="142">
        <v>851</v>
      </c>
      <c r="F41" s="14" t="s">
        <v>10</v>
      </c>
      <c r="G41" s="14" t="s">
        <v>58</v>
      </c>
      <c r="H41" s="14" t="s">
        <v>65</v>
      </c>
      <c r="I41" s="5"/>
      <c r="J41" s="15">
        <f>J42</f>
        <v>287200</v>
      </c>
      <c r="K41" s="15">
        <f>K42</f>
        <v>287200</v>
      </c>
      <c r="L41" s="15">
        <f>L42</f>
        <v>287200</v>
      </c>
    </row>
    <row r="42" spans="1:12" s="1" customFormat="1" ht="66.75" customHeight="1" x14ac:dyDescent="0.25">
      <c r="A42" s="467" t="s">
        <v>66</v>
      </c>
      <c r="B42" s="467"/>
      <c r="C42" s="19" t="s">
        <v>10</v>
      </c>
      <c r="D42" s="19" t="s">
        <v>619</v>
      </c>
      <c r="E42" s="142">
        <v>851</v>
      </c>
      <c r="F42" s="19" t="s">
        <v>10</v>
      </c>
      <c r="G42" s="19" t="s">
        <v>58</v>
      </c>
      <c r="H42" s="19" t="s">
        <v>67</v>
      </c>
      <c r="I42" s="20"/>
      <c r="J42" s="15">
        <f>J43</f>
        <v>287200</v>
      </c>
      <c r="K42" s="15">
        <f t="shared" ref="K42:L42" si="8">K43</f>
        <v>287200</v>
      </c>
      <c r="L42" s="15">
        <f t="shared" si="8"/>
        <v>287200</v>
      </c>
    </row>
    <row r="43" spans="1:12" s="1" customFormat="1" ht="51.75" customHeight="1" x14ac:dyDescent="0.25">
      <c r="A43" s="467" t="s">
        <v>294</v>
      </c>
      <c r="B43" s="467"/>
      <c r="C43" s="19" t="s">
        <v>10</v>
      </c>
      <c r="D43" s="19" t="s">
        <v>619</v>
      </c>
      <c r="E43" s="142">
        <v>851</v>
      </c>
      <c r="F43" s="19" t="s">
        <v>10</v>
      </c>
      <c r="G43" s="19" t="s">
        <v>58</v>
      </c>
      <c r="H43" s="19" t="s">
        <v>68</v>
      </c>
      <c r="I43" s="19"/>
      <c r="J43" s="15">
        <f>J44+J46</f>
        <v>287200</v>
      </c>
      <c r="K43" s="15">
        <f>K44+K46</f>
        <v>287200</v>
      </c>
      <c r="L43" s="15">
        <f>L44+L46</f>
        <v>287200</v>
      </c>
    </row>
    <row r="44" spans="1:12" s="1" customFormat="1" ht="26.25" customHeight="1" x14ac:dyDescent="0.25">
      <c r="A44" s="144"/>
      <c r="B44" s="144" t="s">
        <v>17</v>
      </c>
      <c r="C44" s="19" t="s">
        <v>10</v>
      </c>
      <c r="D44" s="19" t="s">
        <v>619</v>
      </c>
      <c r="E44" s="142">
        <v>851</v>
      </c>
      <c r="F44" s="14" t="s">
        <v>18</v>
      </c>
      <c r="G44" s="14" t="s">
        <v>58</v>
      </c>
      <c r="H44" s="19" t="s">
        <v>68</v>
      </c>
      <c r="I44" s="14" t="s">
        <v>19</v>
      </c>
      <c r="J44" s="15">
        <f>J45</f>
        <v>168000</v>
      </c>
      <c r="K44" s="15">
        <f>K45</f>
        <v>168036</v>
      </c>
      <c r="L44" s="15">
        <f>L45</f>
        <v>168036</v>
      </c>
    </row>
    <row r="45" spans="1:12" s="1" customFormat="1" ht="15.75" customHeight="1" x14ac:dyDescent="0.25">
      <c r="A45" s="16"/>
      <c r="B45" s="150" t="s">
        <v>20</v>
      </c>
      <c r="C45" s="19" t="s">
        <v>10</v>
      </c>
      <c r="D45" s="19" t="s">
        <v>619</v>
      </c>
      <c r="E45" s="142">
        <v>851</v>
      </c>
      <c r="F45" s="14" t="s">
        <v>10</v>
      </c>
      <c r="G45" s="14" t="s">
        <v>58</v>
      </c>
      <c r="H45" s="19" t="s">
        <v>68</v>
      </c>
      <c r="I45" s="14" t="s">
        <v>21</v>
      </c>
      <c r="J45" s="15">
        <v>168000</v>
      </c>
      <c r="K45" s="15">
        <v>168036</v>
      </c>
      <c r="L45" s="15">
        <v>168036</v>
      </c>
    </row>
    <row r="46" spans="1:12" s="1" customFormat="1" ht="15.75" customHeight="1" x14ac:dyDescent="0.25">
      <c r="A46" s="16"/>
      <c r="B46" s="150" t="s">
        <v>22</v>
      </c>
      <c r="C46" s="19" t="s">
        <v>10</v>
      </c>
      <c r="D46" s="19" t="s">
        <v>619</v>
      </c>
      <c r="E46" s="142">
        <v>851</v>
      </c>
      <c r="F46" s="14" t="s">
        <v>10</v>
      </c>
      <c r="G46" s="14" t="s">
        <v>58</v>
      </c>
      <c r="H46" s="19" t="s">
        <v>68</v>
      </c>
      <c r="I46" s="14" t="s">
        <v>23</v>
      </c>
      <c r="J46" s="15">
        <f>J47</f>
        <v>119200</v>
      </c>
      <c r="K46" s="15">
        <f>K47</f>
        <v>119164</v>
      </c>
      <c r="L46" s="15">
        <f>L47</f>
        <v>119164</v>
      </c>
    </row>
    <row r="47" spans="1:12" s="1" customFormat="1" ht="14.25" customHeight="1" x14ac:dyDescent="0.25">
      <c r="A47" s="16"/>
      <c r="B47" s="144" t="s">
        <v>24</v>
      </c>
      <c r="C47" s="19" t="s">
        <v>10</v>
      </c>
      <c r="D47" s="19" t="s">
        <v>619</v>
      </c>
      <c r="E47" s="142">
        <v>851</v>
      </c>
      <c r="F47" s="14" t="s">
        <v>10</v>
      </c>
      <c r="G47" s="14" t="s">
        <v>58</v>
      </c>
      <c r="H47" s="19" t="s">
        <v>68</v>
      </c>
      <c r="I47" s="14" t="s">
        <v>25</v>
      </c>
      <c r="J47" s="15">
        <v>119200</v>
      </c>
      <c r="K47" s="15">
        <v>119164</v>
      </c>
      <c r="L47" s="15">
        <v>119164</v>
      </c>
    </row>
    <row r="48" spans="1:12" s="1" customFormat="1" ht="29.25" customHeight="1" x14ac:dyDescent="0.25">
      <c r="A48" s="467" t="s">
        <v>74</v>
      </c>
      <c r="B48" s="467"/>
      <c r="C48" s="19" t="s">
        <v>10</v>
      </c>
      <c r="D48" s="19" t="s">
        <v>619</v>
      </c>
      <c r="E48" s="142">
        <v>851</v>
      </c>
      <c r="F48" s="14" t="s">
        <v>10</v>
      </c>
      <c r="G48" s="14" t="s">
        <v>58</v>
      </c>
      <c r="H48" s="142" t="s">
        <v>75</v>
      </c>
      <c r="I48" s="14"/>
      <c r="J48" s="15">
        <f t="shared" ref="J48:L49" si="9">J49</f>
        <v>1200000</v>
      </c>
      <c r="K48" s="15">
        <f t="shared" si="9"/>
        <v>500000</v>
      </c>
      <c r="L48" s="15">
        <f t="shared" si="9"/>
        <v>500000</v>
      </c>
    </row>
    <row r="49" spans="1:12" s="1" customFormat="1" ht="15" customHeight="1" x14ac:dyDescent="0.25">
      <c r="A49" s="16"/>
      <c r="B49" s="150" t="s">
        <v>22</v>
      </c>
      <c r="C49" s="19" t="s">
        <v>10</v>
      </c>
      <c r="D49" s="19" t="s">
        <v>619</v>
      </c>
      <c r="E49" s="142">
        <v>851</v>
      </c>
      <c r="F49" s="14" t="s">
        <v>10</v>
      </c>
      <c r="G49" s="19" t="s">
        <v>58</v>
      </c>
      <c r="H49" s="142" t="s">
        <v>75</v>
      </c>
      <c r="I49" s="14" t="s">
        <v>23</v>
      </c>
      <c r="J49" s="15">
        <f t="shared" si="9"/>
        <v>1200000</v>
      </c>
      <c r="K49" s="15">
        <f t="shared" si="9"/>
        <v>500000</v>
      </c>
      <c r="L49" s="15">
        <f t="shared" si="9"/>
        <v>500000</v>
      </c>
    </row>
    <row r="50" spans="1:12" s="1" customFormat="1" ht="15" customHeight="1" x14ac:dyDescent="0.25">
      <c r="A50" s="16"/>
      <c r="B50" s="144" t="s">
        <v>24</v>
      </c>
      <c r="C50" s="19" t="s">
        <v>10</v>
      </c>
      <c r="D50" s="19" t="s">
        <v>619</v>
      </c>
      <c r="E50" s="142">
        <v>851</v>
      </c>
      <c r="F50" s="14" t="s">
        <v>10</v>
      </c>
      <c r="G50" s="19" t="s">
        <v>58</v>
      </c>
      <c r="H50" s="142" t="s">
        <v>75</v>
      </c>
      <c r="I50" s="14" t="s">
        <v>25</v>
      </c>
      <c r="J50" s="15">
        <f>1100000+100000</f>
        <v>1200000</v>
      </c>
      <c r="K50" s="15">
        <v>500000</v>
      </c>
      <c r="L50" s="15">
        <v>500000</v>
      </c>
    </row>
    <row r="51" spans="1:12" s="1" customFormat="1" ht="26.25" customHeight="1" x14ac:dyDescent="0.25">
      <c r="A51" s="467" t="s">
        <v>76</v>
      </c>
      <c r="B51" s="467"/>
      <c r="C51" s="19" t="s">
        <v>10</v>
      </c>
      <c r="D51" s="19" t="s">
        <v>619</v>
      </c>
      <c r="E51" s="142">
        <v>851</v>
      </c>
      <c r="F51" s="14" t="s">
        <v>10</v>
      </c>
      <c r="G51" s="19" t="s">
        <v>58</v>
      </c>
      <c r="H51" s="19" t="s">
        <v>77</v>
      </c>
      <c r="I51" s="14"/>
      <c r="J51" s="15">
        <f t="shared" ref="J51:L52" si="10">J52</f>
        <v>534800</v>
      </c>
      <c r="K51" s="15">
        <f t="shared" si="10"/>
        <v>534800</v>
      </c>
      <c r="L51" s="15">
        <f t="shared" si="10"/>
        <v>534800</v>
      </c>
    </row>
    <row r="52" spans="1:12" s="1" customFormat="1" ht="15.75" customHeight="1" x14ac:dyDescent="0.25">
      <c r="A52" s="16"/>
      <c r="B52" s="150" t="s">
        <v>22</v>
      </c>
      <c r="C52" s="19" t="s">
        <v>10</v>
      </c>
      <c r="D52" s="19" t="s">
        <v>619</v>
      </c>
      <c r="E52" s="142">
        <v>851</v>
      </c>
      <c r="F52" s="14" t="s">
        <v>10</v>
      </c>
      <c r="G52" s="19" t="s">
        <v>58</v>
      </c>
      <c r="H52" s="19" t="s">
        <v>77</v>
      </c>
      <c r="I52" s="14" t="s">
        <v>23</v>
      </c>
      <c r="J52" s="15">
        <f t="shared" si="10"/>
        <v>534800</v>
      </c>
      <c r="K52" s="15">
        <f t="shared" si="10"/>
        <v>534800</v>
      </c>
      <c r="L52" s="15">
        <f t="shared" si="10"/>
        <v>534800</v>
      </c>
    </row>
    <row r="53" spans="1:12" s="1" customFormat="1" ht="15.75" customHeight="1" x14ac:dyDescent="0.25">
      <c r="A53" s="16"/>
      <c r="B53" s="144" t="s">
        <v>24</v>
      </c>
      <c r="C53" s="19" t="s">
        <v>10</v>
      </c>
      <c r="D53" s="19" t="s">
        <v>619</v>
      </c>
      <c r="E53" s="142">
        <v>851</v>
      </c>
      <c r="F53" s="14" t="s">
        <v>10</v>
      </c>
      <c r="G53" s="19" t="s">
        <v>58</v>
      </c>
      <c r="H53" s="19" t="s">
        <v>77</v>
      </c>
      <c r="I53" s="14" t="s">
        <v>25</v>
      </c>
      <c r="J53" s="15">
        <v>534800</v>
      </c>
      <c r="K53" s="15">
        <v>534800</v>
      </c>
      <c r="L53" s="15">
        <v>534800</v>
      </c>
    </row>
    <row r="54" spans="1:12" s="10" customFormat="1" ht="27" customHeight="1" x14ac:dyDescent="0.25">
      <c r="A54" s="470" t="s">
        <v>88</v>
      </c>
      <c r="B54" s="470"/>
      <c r="C54" s="19" t="s">
        <v>10</v>
      </c>
      <c r="D54" s="19" t="s">
        <v>619</v>
      </c>
      <c r="E54" s="142">
        <v>851</v>
      </c>
      <c r="F54" s="7" t="s">
        <v>12</v>
      </c>
      <c r="G54" s="7"/>
      <c r="H54" s="7"/>
      <c r="I54" s="7"/>
      <c r="J54" s="8">
        <f>J55</f>
        <v>593400</v>
      </c>
      <c r="K54" s="8">
        <f t="shared" ref="K54:L54" si="11">K55</f>
        <v>600828</v>
      </c>
      <c r="L54" s="8">
        <f t="shared" si="11"/>
        <v>635600</v>
      </c>
    </row>
    <row r="55" spans="1:12" s="13" customFormat="1" ht="26.25" customHeight="1" x14ac:dyDescent="0.25">
      <c r="A55" s="468" t="s">
        <v>89</v>
      </c>
      <c r="B55" s="468"/>
      <c r="C55" s="19" t="s">
        <v>10</v>
      </c>
      <c r="D55" s="19" t="s">
        <v>619</v>
      </c>
      <c r="E55" s="142">
        <v>851</v>
      </c>
      <c r="F55" s="11" t="s">
        <v>12</v>
      </c>
      <c r="G55" s="11" t="s">
        <v>90</v>
      </c>
      <c r="H55" s="11"/>
      <c r="I55" s="11"/>
      <c r="J55" s="12">
        <f>J56+J62</f>
        <v>593400</v>
      </c>
      <c r="K55" s="12">
        <f>K56+K62</f>
        <v>600828</v>
      </c>
      <c r="L55" s="12">
        <f>L56+L62</f>
        <v>635600</v>
      </c>
    </row>
    <row r="56" spans="1:12" s="1" customFormat="1" x14ac:dyDescent="0.25">
      <c r="A56" s="467" t="s">
        <v>91</v>
      </c>
      <c r="B56" s="467"/>
      <c r="C56" s="19" t="s">
        <v>10</v>
      </c>
      <c r="D56" s="19" t="s">
        <v>619</v>
      </c>
      <c r="E56" s="142">
        <v>851</v>
      </c>
      <c r="F56" s="14" t="s">
        <v>12</v>
      </c>
      <c r="G56" s="14" t="s">
        <v>90</v>
      </c>
      <c r="H56" s="14" t="s">
        <v>92</v>
      </c>
      <c r="I56" s="14"/>
      <c r="J56" s="15">
        <f>J57</f>
        <v>593400</v>
      </c>
      <c r="K56" s="15">
        <f>K57</f>
        <v>600828</v>
      </c>
      <c r="L56" s="15">
        <f>L57</f>
        <v>635600</v>
      </c>
    </row>
    <row r="57" spans="1:12" s="1" customFormat="1" ht="39" customHeight="1" x14ac:dyDescent="0.25">
      <c r="A57" s="467" t="s">
        <v>93</v>
      </c>
      <c r="B57" s="467"/>
      <c r="C57" s="19" t="s">
        <v>10</v>
      </c>
      <c r="D57" s="19" t="s">
        <v>619</v>
      </c>
      <c r="E57" s="142">
        <v>851</v>
      </c>
      <c r="F57" s="14" t="s">
        <v>12</v>
      </c>
      <c r="G57" s="14" t="s">
        <v>90</v>
      </c>
      <c r="H57" s="14" t="s">
        <v>94</v>
      </c>
      <c r="I57" s="14"/>
      <c r="J57" s="15">
        <f>J58+J60</f>
        <v>593400</v>
      </c>
      <c r="K57" s="15">
        <f t="shared" ref="K57:L57" si="12">K58+K60</f>
        <v>600828</v>
      </c>
      <c r="L57" s="15">
        <f t="shared" si="12"/>
        <v>635600</v>
      </c>
    </row>
    <row r="58" spans="1:12" s="1" customFormat="1" ht="27.75" customHeight="1" x14ac:dyDescent="0.25">
      <c r="A58" s="26"/>
      <c r="B58" s="144" t="s">
        <v>17</v>
      </c>
      <c r="C58" s="19" t="s">
        <v>10</v>
      </c>
      <c r="D58" s="19" t="s">
        <v>619</v>
      </c>
      <c r="E58" s="142">
        <v>851</v>
      </c>
      <c r="F58" s="14" t="s">
        <v>12</v>
      </c>
      <c r="G58" s="19" t="s">
        <v>90</v>
      </c>
      <c r="H58" s="14" t="s">
        <v>94</v>
      </c>
      <c r="I58" s="14" t="s">
        <v>19</v>
      </c>
      <c r="J58" s="15">
        <f>J59</f>
        <v>537700</v>
      </c>
      <c r="K58" s="15">
        <f>K59</f>
        <v>545128</v>
      </c>
      <c r="L58" s="15">
        <f>L59</f>
        <v>576700</v>
      </c>
    </row>
    <row r="59" spans="1:12" s="1" customFormat="1" ht="26.25" customHeight="1" x14ac:dyDescent="0.25">
      <c r="A59" s="27"/>
      <c r="B59" s="150" t="s">
        <v>95</v>
      </c>
      <c r="C59" s="19" t="s">
        <v>10</v>
      </c>
      <c r="D59" s="19" t="s">
        <v>619</v>
      </c>
      <c r="E59" s="142">
        <v>851</v>
      </c>
      <c r="F59" s="14" t="s">
        <v>12</v>
      </c>
      <c r="G59" s="19" t="s">
        <v>90</v>
      </c>
      <c r="H59" s="14" t="s">
        <v>94</v>
      </c>
      <c r="I59" s="14" t="s">
        <v>96</v>
      </c>
      <c r="J59" s="15">
        <f>537694+6</f>
        <v>537700</v>
      </c>
      <c r="K59" s="15">
        <v>545128</v>
      </c>
      <c r="L59" s="15">
        <v>576700</v>
      </c>
    </row>
    <row r="60" spans="1:12" s="1" customFormat="1" ht="14.25" customHeight="1" x14ac:dyDescent="0.25">
      <c r="A60" s="27"/>
      <c r="B60" s="150" t="s">
        <v>22</v>
      </c>
      <c r="C60" s="19" t="s">
        <v>10</v>
      </c>
      <c r="D60" s="19" t="s">
        <v>619</v>
      </c>
      <c r="E60" s="142">
        <v>851</v>
      </c>
      <c r="F60" s="14" t="s">
        <v>12</v>
      </c>
      <c r="G60" s="19" t="s">
        <v>90</v>
      </c>
      <c r="H60" s="14" t="s">
        <v>94</v>
      </c>
      <c r="I60" s="14" t="s">
        <v>23</v>
      </c>
      <c r="J60" s="15">
        <f>J61</f>
        <v>55700</v>
      </c>
      <c r="K60" s="15">
        <f>K61</f>
        <v>55700</v>
      </c>
      <c r="L60" s="15">
        <f>L61</f>
        <v>58900</v>
      </c>
    </row>
    <row r="61" spans="1:12" s="1" customFormat="1" ht="14.25" customHeight="1" x14ac:dyDescent="0.25">
      <c r="A61" s="27"/>
      <c r="B61" s="144" t="s">
        <v>24</v>
      </c>
      <c r="C61" s="19" t="s">
        <v>10</v>
      </c>
      <c r="D61" s="19" t="s">
        <v>619</v>
      </c>
      <c r="E61" s="142">
        <v>851</v>
      </c>
      <c r="F61" s="14" t="s">
        <v>12</v>
      </c>
      <c r="G61" s="19" t="s">
        <v>90</v>
      </c>
      <c r="H61" s="14" t="s">
        <v>94</v>
      </c>
      <c r="I61" s="14" t="s">
        <v>25</v>
      </c>
      <c r="J61" s="15">
        <f>55735-35</f>
        <v>55700</v>
      </c>
      <c r="K61" s="15">
        <v>55700</v>
      </c>
      <c r="L61" s="15">
        <v>58900</v>
      </c>
    </row>
    <row r="62" spans="1:12" s="1" customFormat="1" ht="39" hidden="1" customHeight="1" x14ac:dyDescent="0.25">
      <c r="A62" s="467" t="s">
        <v>32</v>
      </c>
      <c r="B62" s="467"/>
      <c r="C62" s="19" t="s">
        <v>10</v>
      </c>
      <c r="D62" s="19" t="s">
        <v>619</v>
      </c>
      <c r="E62" s="142">
        <v>851</v>
      </c>
      <c r="F62" s="14" t="s">
        <v>12</v>
      </c>
      <c r="G62" s="19" t="s">
        <v>90</v>
      </c>
      <c r="H62" s="14" t="s">
        <v>33</v>
      </c>
      <c r="I62" s="14"/>
      <c r="J62" s="15">
        <f>J63</f>
        <v>0</v>
      </c>
      <c r="K62" s="15">
        <f t="shared" ref="K62:L64" si="13">K63</f>
        <v>0</v>
      </c>
      <c r="L62" s="15">
        <f t="shared" si="13"/>
        <v>0</v>
      </c>
    </row>
    <row r="63" spans="1:12" s="1" customFormat="1" ht="51.75" hidden="1" customHeight="1" x14ac:dyDescent="0.25">
      <c r="A63" s="443" t="s">
        <v>34</v>
      </c>
      <c r="B63" s="444"/>
      <c r="C63" s="19" t="s">
        <v>10</v>
      </c>
      <c r="D63" s="19" t="s">
        <v>619</v>
      </c>
      <c r="E63" s="142">
        <v>851</v>
      </c>
      <c r="F63" s="14" t="s">
        <v>12</v>
      </c>
      <c r="G63" s="19" t="s">
        <v>90</v>
      </c>
      <c r="H63" s="14" t="s">
        <v>35</v>
      </c>
      <c r="I63" s="14"/>
      <c r="J63" s="15">
        <f>J64</f>
        <v>0</v>
      </c>
      <c r="K63" s="15">
        <f t="shared" si="13"/>
        <v>0</v>
      </c>
      <c r="L63" s="15">
        <f t="shared" si="13"/>
        <v>0</v>
      </c>
    </row>
    <row r="64" spans="1:12" s="1" customFormat="1" ht="66" hidden="1" customHeight="1" x14ac:dyDescent="0.25">
      <c r="A64" s="467" t="s">
        <v>97</v>
      </c>
      <c r="B64" s="467"/>
      <c r="C64" s="19" t="s">
        <v>10</v>
      </c>
      <c r="D64" s="19" t="s">
        <v>619</v>
      </c>
      <c r="E64" s="142">
        <v>851</v>
      </c>
      <c r="F64" s="14" t="s">
        <v>12</v>
      </c>
      <c r="G64" s="19" t="s">
        <v>90</v>
      </c>
      <c r="H64" s="14" t="s">
        <v>37</v>
      </c>
      <c r="I64" s="14"/>
      <c r="J64" s="15">
        <f>J65</f>
        <v>0</v>
      </c>
      <c r="K64" s="15">
        <f t="shared" si="13"/>
        <v>0</v>
      </c>
      <c r="L64" s="15">
        <f t="shared" si="13"/>
        <v>0</v>
      </c>
    </row>
    <row r="65" spans="1:15" s="1" customFormat="1" hidden="1" x14ac:dyDescent="0.25">
      <c r="A65" s="16"/>
      <c r="B65" s="150" t="s">
        <v>22</v>
      </c>
      <c r="C65" s="19" t="s">
        <v>10</v>
      </c>
      <c r="D65" s="19" t="s">
        <v>619</v>
      </c>
      <c r="E65" s="142">
        <v>851</v>
      </c>
      <c r="F65" s="14" t="s">
        <v>12</v>
      </c>
      <c r="G65" s="19" t="s">
        <v>90</v>
      </c>
      <c r="H65" s="14" t="s">
        <v>37</v>
      </c>
      <c r="I65" s="14" t="s">
        <v>23</v>
      </c>
      <c r="J65" s="15">
        <f>J66</f>
        <v>0</v>
      </c>
      <c r="K65" s="15">
        <f>K66</f>
        <v>0</v>
      </c>
      <c r="L65" s="15">
        <f>L66</f>
        <v>0</v>
      </c>
    </row>
    <row r="66" spans="1:15" s="1" customFormat="1" hidden="1" x14ac:dyDescent="0.25">
      <c r="A66" s="16"/>
      <c r="B66" s="144" t="s">
        <v>24</v>
      </c>
      <c r="C66" s="19" t="s">
        <v>10</v>
      </c>
      <c r="D66" s="19" t="s">
        <v>619</v>
      </c>
      <c r="E66" s="142">
        <v>851</v>
      </c>
      <c r="F66" s="14" t="s">
        <v>12</v>
      </c>
      <c r="G66" s="19" t="s">
        <v>90</v>
      </c>
      <c r="H66" s="14" t="s">
        <v>37</v>
      </c>
      <c r="I66" s="14" t="s">
        <v>25</v>
      </c>
      <c r="J66" s="15">
        <f>[1]Свод!M214</f>
        <v>0</v>
      </c>
      <c r="K66" s="15"/>
      <c r="L66" s="15"/>
    </row>
    <row r="67" spans="1:15" s="10" customFormat="1" x14ac:dyDescent="0.25">
      <c r="A67" s="470" t="s">
        <v>98</v>
      </c>
      <c r="B67" s="470"/>
      <c r="C67" s="19" t="s">
        <v>10</v>
      </c>
      <c r="D67" s="19" t="s">
        <v>619</v>
      </c>
      <c r="E67" s="142">
        <v>851</v>
      </c>
      <c r="F67" s="7" t="s">
        <v>39</v>
      </c>
      <c r="G67" s="7"/>
      <c r="H67" s="7"/>
      <c r="I67" s="7"/>
      <c r="J67" s="8">
        <f>J68+J75</f>
        <v>848500</v>
      </c>
      <c r="K67" s="8">
        <f t="shared" ref="K67:L67" si="14">K68+K75</f>
        <v>198500</v>
      </c>
      <c r="L67" s="8">
        <f t="shared" si="14"/>
        <v>198500</v>
      </c>
    </row>
    <row r="68" spans="1:15" s="13" customFormat="1" x14ac:dyDescent="0.25">
      <c r="A68" s="468" t="s">
        <v>99</v>
      </c>
      <c r="B68" s="468"/>
      <c r="C68" s="19" t="s">
        <v>10</v>
      </c>
      <c r="D68" s="19" t="s">
        <v>619</v>
      </c>
      <c r="E68" s="142">
        <v>851</v>
      </c>
      <c r="F68" s="11" t="s">
        <v>39</v>
      </c>
      <c r="G68" s="11" t="s">
        <v>100</v>
      </c>
      <c r="H68" s="11"/>
      <c r="I68" s="11"/>
      <c r="J68" s="12">
        <f>J69+J72</f>
        <v>705000</v>
      </c>
      <c r="K68" s="12">
        <f t="shared" ref="K68:L68" si="15">K69+K72</f>
        <v>55000</v>
      </c>
      <c r="L68" s="12">
        <f t="shared" si="15"/>
        <v>55000</v>
      </c>
    </row>
    <row r="69" spans="1:15" s="1" customFormat="1" ht="27.75" customHeight="1" x14ac:dyDescent="0.25">
      <c r="A69" s="467" t="s">
        <v>101</v>
      </c>
      <c r="B69" s="467"/>
      <c r="C69" s="19" t="s">
        <v>10</v>
      </c>
      <c r="D69" s="19" t="s">
        <v>619</v>
      </c>
      <c r="E69" s="142">
        <v>851</v>
      </c>
      <c r="F69" s="14" t="s">
        <v>39</v>
      </c>
      <c r="G69" s="14" t="s">
        <v>100</v>
      </c>
      <c r="H69" s="14" t="s">
        <v>102</v>
      </c>
      <c r="I69" s="14"/>
      <c r="J69" s="15">
        <f t="shared" ref="J69:L70" si="16">J70</f>
        <v>55000</v>
      </c>
      <c r="K69" s="15">
        <f t="shared" si="16"/>
        <v>55000</v>
      </c>
      <c r="L69" s="15">
        <f t="shared" si="16"/>
        <v>55000</v>
      </c>
    </row>
    <row r="70" spans="1:15" s="1" customFormat="1" ht="15" customHeight="1" x14ac:dyDescent="0.25">
      <c r="A70" s="27"/>
      <c r="B70" s="150" t="s">
        <v>22</v>
      </c>
      <c r="C70" s="19" t="s">
        <v>10</v>
      </c>
      <c r="D70" s="19" t="s">
        <v>619</v>
      </c>
      <c r="E70" s="142">
        <v>851</v>
      </c>
      <c r="F70" s="14" t="s">
        <v>39</v>
      </c>
      <c r="G70" s="14" t="s">
        <v>100</v>
      </c>
      <c r="H70" s="14" t="s">
        <v>102</v>
      </c>
      <c r="I70" s="14" t="s">
        <v>23</v>
      </c>
      <c r="J70" s="15">
        <f t="shared" si="16"/>
        <v>55000</v>
      </c>
      <c r="K70" s="15">
        <f t="shared" si="16"/>
        <v>55000</v>
      </c>
      <c r="L70" s="15">
        <f t="shared" si="16"/>
        <v>55000</v>
      </c>
    </row>
    <row r="71" spans="1:15" s="1" customFormat="1" ht="12.75" customHeight="1" x14ac:dyDescent="0.25">
      <c r="A71" s="27"/>
      <c r="B71" s="144" t="s">
        <v>24</v>
      </c>
      <c r="C71" s="19" t="s">
        <v>10</v>
      </c>
      <c r="D71" s="19" t="s">
        <v>619</v>
      </c>
      <c r="E71" s="142">
        <v>851</v>
      </c>
      <c r="F71" s="14" t="s">
        <v>39</v>
      </c>
      <c r="G71" s="14" t="s">
        <v>100</v>
      </c>
      <c r="H71" s="14" t="s">
        <v>102</v>
      </c>
      <c r="I71" s="14" t="s">
        <v>25</v>
      </c>
      <c r="J71" s="15">
        <v>55000</v>
      </c>
      <c r="K71" s="15">
        <v>55000</v>
      </c>
      <c r="L71" s="15">
        <v>55000</v>
      </c>
    </row>
    <row r="72" spans="1:15" s="224" customFormat="1" ht="27" customHeight="1" x14ac:dyDescent="0.25">
      <c r="A72" s="473" t="s">
        <v>627</v>
      </c>
      <c r="B72" s="474"/>
      <c r="C72" s="19" t="s">
        <v>10</v>
      </c>
      <c r="D72" s="19" t="s">
        <v>619</v>
      </c>
      <c r="E72" s="142">
        <v>851</v>
      </c>
      <c r="F72" s="14" t="s">
        <v>39</v>
      </c>
      <c r="G72" s="14" t="s">
        <v>100</v>
      </c>
      <c r="H72" s="142" t="s">
        <v>600</v>
      </c>
      <c r="I72" s="222"/>
      <c r="J72" s="223">
        <f>J73</f>
        <v>650000</v>
      </c>
      <c r="K72" s="222"/>
      <c r="L72" s="222"/>
    </row>
    <row r="73" spans="1:15" s="1" customFormat="1" x14ac:dyDescent="0.25">
      <c r="A73" s="144"/>
      <c r="B73" s="144" t="s">
        <v>26</v>
      </c>
      <c r="C73" s="19" t="s">
        <v>10</v>
      </c>
      <c r="D73" s="19" t="s">
        <v>619</v>
      </c>
      <c r="E73" s="142">
        <v>851</v>
      </c>
      <c r="F73" s="14" t="s">
        <v>39</v>
      </c>
      <c r="G73" s="14" t="s">
        <v>100</v>
      </c>
      <c r="H73" s="142" t="s">
        <v>600</v>
      </c>
      <c r="I73" s="14" t="s">
        <v>27</v>
      </c>
      <c r="J73" s="126">
        <f>J74</f>
        <v>650000</v>
      </c>
      <c r="K73" s="126">
        <f>K74</f>
        <v>0</v>
      </c>
      <c r="L73" s="126">
        <f t="shared" ref="L73" si="17">J73+K73</f>
        <v>650000</v>
      </c>
      <c r="N73" s="127"/>
      <c r="O73" s="68"/>
    </row>
    <row r="74" spans="1:15" s="1" customFormat="1" ht="38.25" x14ac:dyDescent="0.25">
      <c r="A74" s="144"/>
      <c r="B74" s="144" t="s">
        <v>625</v>
      </c>
      <c r="C74" s="19" t="s">
        <v>10</v>
      </c>
      <c r="D74" s="19" t="s">
        <v>619</v>
      </c>
      <c r="E74" s="142">
        <v>851</v>
      </c>
      <c r="F74" s="14" t="s">
        <v>39</v>
      </c>
      <c r="G74" s="14" t="s">
        <v>100</v>
      </c>
      <c r="H74" s="142" t="s">
        <v>600</v>
      </c>
      <c r="I74" s="14" t="s">
        <v>626</v>
      </c>
      <c r="J74" s="126">
        <v>650000</v>
      </c>
      <c r="K74" s="126">
        <v>0</v>
      </c>
      <c r="L74" s="126"/>
      <c r="N74" s="127"/>
      <c r="O74" s="68"/>
    </row>
    <row r="75" spans="1:15" s="13" customFormat="1" x14ac:dyDescent="0.25">
      <c r="A75" s="468" t="s">
        <v>106</v>
      </c>
      <c r="B75" s="468"/>
      <c r="C75" s="19" t="s">
        <v>10</v>
      </c>
      <c r="D75" s="19" t="s">
        <v>619</v>
      </c>
      <c r="E75" s="142">
        <v>851</v>
      </c>
      <c r="F75" s="11" t="s">
        <v>39</v>
      </c>
      <c r="G75" s="11" t="s">
        <v>107</v>
      </c>
      <c r="H75" s="11"/>
      <c r="I75" s="11"/>
      <c r="J75" s="12">
        <f t="shared" ref="J75:L77" si="18">J76</f>
        <v>143500</v>
      </c>
      <c r="K75" s="12">
        <f t="shared" si="18"/>
        <v>143500</v>
      </c>
      <c r="L75" s="12">
        <f t="shared" si="18"/>
        <v>143500</v>
      </c>
    </row>
    <row r="76" spans="1:15" s="18" customFormat="1" x14ac:dyDescent="0.25">
      <c r="A76" s="467" t="s">
        <v>64</v>
      </c>
      <c r="B76" s="467"/>
      <c r="C76" s="19" t="s">
        <v>10</v>
      </c>
      <c r="D76" s="19" t="s">
        <v>619</v>
      </c>
      <c r="E76" s="142">
        <v>851</v>
      </c>
      <c r="F76" s="14" t="s">
        <v>39</v>
      </c>
      <c r="G76" s="14" t="s">
        <v>107</v>
      </c>
      <c r="H76" s="14" t="s">
        <v>65</v>
      </c>
      <c r="I76" s="5"/>
      <c r="J76" s="15">
        <f t="shared" si="18"/>
        <v>143500</v>
      </c>
      <c r="K76" s="15">
        <f t="shared" si="18"/>
        <v>143500</v>
      </c>
      <c r="L76" s="15">
        <f t="shared" si="18"/>
        <v>143500</v>
      </c>
    </row>
    <row r="77" spans="1:15" s="1" customFormat="1" ht="66" customHeight="1" x14ac:dyDescent="0.25">
      <c r="A77" s="467" t="s">
        <v>66</v>
      </c>
      <c r="B77" s="467"/>
      <c r="C77" s="19" t="s">
        <v>10</v>
      </c>
      <c r="D77" s="19" t="s">
        <v>619</v>
      </c>
      <c r="E77" s="142">
        <v>851</v>
      </c>
      <c r="F77" s="19" t="s">
        <v>39</v>
      </c>
      <c r="G77" s="19" t="s">
        <v>107</v>
      </c>
      <c r="H77" s="19" t="s">
        <v>67</v>
      </c>
      <c r="I77" s="20"/>
      <c r="J77" s="15">
        <f t="shared" si="18"/>
        <v>143500</v>
      </c>
      <c r="K77" s="15">
        <f t="shared" si="18"/>
        <v>143500</v>
      </c>
      <c r="L77" s="15">
        <f t="shared" si="18"/>
        <v>143500</v>
      </c>
    </row>
    <row r="78" spans="1:15" s="1" customFormat="1" ht="29.25" customHeight="1" x14ac:dyDescent="0.25">
      <c r="A78" s="467" t="s">
        <v>108</v>
      </c>
      <c r="B78" s="467"/>
      <c r="C78" s="19" t="s">
        <v>10</v>
      </c>
      <c r="D78" s="19" t="s">
        <v>619</v>
      </c>
      <c r="E78" s="142">
        <v>851</v>
      </c>
      <c r="F78" s="19" t="s">
        <v>39</v>
      </c>
      <c r="G78" s="19" t="s">
        <v>107</v>
      </c>
      <c r="H78" s="19" t="s">
        <v>109</v>
      </c>
      <c r="I78" s="19"/>
      <c r="J78" s="15">
        <f>J79+J81</f>
        <v>143500</v>
      </c>
      <c r="K78" s="15">
        <f>K79+K81</f>
        <v>143500</v>
      </c>
      <c r="L78" s="15">
        <f>L79+L81</f>
        <v>143500</v>
      </c>
    </row>
    <row r="79" spans="1:15" s="1" customFormat="1" ht="27" customHeight="1" x14ac:dyDescent="0.25">
      <c r="A79" s="144"/>
      <c r="B79" s="144" t="s">
        <v>17</v>
      </c>
      <c r="C79" s="19" t="s">
        <v>10</v>
      </c>
      <c r="D79" s="19" t="s">
        <v>619</v>
      </c>
      <c r="E79" s="142">
        <v>851</v>
      </c>
      <c r="F79" s="19" t="s">
        <v>39</v>
      </c>
      <c r="G79" s="19" t="s">
        <v>107</v>
      </c>
      <c r="H79" s="19" t="s">
        <v>109</v>
      </c>
      <c r="I79" s="14" t="s">
        <v>19</v>
      </c>
      <c r="J79" s="15">
        <f>J80</f>
        <v>73900</v>
      </c>
      <c r="K79" s="15">
        <f>K80</f>
        <v>73883</v>
      </c>
      <c r="L79" s="15">
        <f>L80</f>
        <v>73883</v>
      </c>
    </row>
    <row r="80" spans="1:15" s="1" customFormat="1" ht="15" customHeight="1" x14ac:dyDescent="0.25">
      <c r="A80" s="16"/>
      <c r="B80" s="150" t="s">
        <v>20</v>
      </c>
      <c r="C80" s="19" t="s">
        <v>10</v>
      </c>
      <c r="D80" s="19" t="s">
        <v>619</v>
      </c>
      <c r="E80" s="142">
        <v>851</v>
      </c>
      <c r="F80" s="19" t="s">
        <v>39</v>
      </c>
      <c r="G80" s="19" t="s">
        <v>107</v>
      </c>
      <c r="H80" s="19" t="s">
        <v>109</v>
      </c>
      <c r="I80" s="14" t="s">
        <v>21</v>
      </c>
      <c r="J80" s="15">
        <f>73883+17</f>
        <v>73900</v>
      </c>
      <c r="K80" s="15">
        <v>73883</v>
      </c>
      <c r="L80" s="15">
        <v>73883</v>
      </c>
    </row>
    <row r="81" spans="1:12" s="1" customFormat="1" ht="15" customHeight="1" x14ac:dyDescent="0.25">
      <c r="A81" s="16"/>
      <c r="B81" s="150" t="s">
        <v>22</v>
      </c>
      <c r="C81" s="19" t="s">
        <v>10</v>
      </c>
      <c r="D81" s="19" t="s">
        <v>619</v>
      </c>
      <c r="E81" s="142">
        <v>851</v>
      </c>
      <c r="F81" s="19" t="s">
        <v>39</v>
      </c>
      <c r="G81" s="19" t="s">
        <v>107</v>
      </c>
      <c r="H81" s="19" t="s">
        <v>109</v>
      </c>
      <c r="I81" s="14" t="s">
        <v>23</v>
      </c>
      <c r="J81" s="15">
        <f>J82</f>
        <v>69600</v>
      </c>
      <c r="K81" s="15">
        <f>K82</f>
        <v>69617</v>
      </c>
      <c r="L81" s="15">
        <f>L82</f>
        <v>69617</v>
      </c>
    </row>
    <row r="82" spans="1:12" s="1" customFormat="1" ht="15" customHeight="1" x14ac:dyDescent="0.25">
      <c r="A82" s="16"/>
      <c r="B82" s="144" t="s">
        <v>24</v>
      </c>
      <c r="C82" s="19" t="s">
        <v>10</v>
      </c>
      <c r="D82" s="19" t="s">
        <v>619</v>
      </c>
      <c r="E82" s="142">
        <v>851</v>
      </c>
      <c r="F82" s="19" t="s">
        <v>39</v>
      </c>
      <c r="G82" s="19" t="s">
        <v>107</v>
      </c>
      <c r="H82" s="19" t="s">
        <v>109</v>
      </c>
      <c r="I82" s="14" t="s">
        <v>25</v>
      </c>
      <c r="J82" s="15">
        <f>69617-17</f>
        <v>69600</v>
      </c>
      <c r="K82" s="15">
        <v>69617</v>
      </c>
      <c r="L82" s="15">
        <v>69617</v>
      </c>
    </row>
    <row r="83" spans="1:12" s="10" customFormat="1" x14ac:dyDescent="0.25">
      <c r="A83" s="470" t="s">
        <v>110</v>
      </c>
      <c r="B83" s="470"/>
      <c r="C83" s="19" t="s">
        <v>10</v>
      </c>
      <c r="D83" s="19" t="s">
        <v>619</v>
      </c>
      <c r="E83" s="142">
        <v>851</v>
      </c>
      <c r="F83" s="7" t="s">
        <v>111</v>
      </c>
      <c r="G83" s="7"/>
      <c r="H83" s="7"/>
      <c r="I83" s="7"/>
      <c r="J83" s="8">
        <f>J84+J88</f>
        <v>2892400</v>
      </c>
      <c r="K83" s="8">
        <f t="shared" ref="K83:L83" si="19">K84+K88</f>
        <v>0</v>
      </c>
      <c r="L83" s="8">
        <f t="shared" si="19"/>
        <v>0</v>
      </c>
    </row>
    <row r="84" spans="1:12" s="13" customFormat="1" x14ac:dyDescent="0.25">
      <c r="A84" s="468" t="s">
        <v>112</v>
      </c>
      <c r="B84" s="468"/>
      <c r="C84" s="19" t="s">
        <v>10</v>
      </c>
      <c r="D84" s="19" t="s">
        <v>619</v>
      </c>
      <c r="E84" s="142">
        <v>851</v>
      </c>
      <c r="F84" s="11" t="s">
        <v>111</v>
      </c>
      <c r="G84" s="11" t="s">
        <v>10</v>
      </c>
      <c r="H84" s="11"/>
      <c r="I84" s="11"/>
      <c r="J84" s="12">
        <f>J85</f>
        <v>500000</v>
      </c>
      <c r="K84" s="12">
        <f t="shared" ref="K84:L86" si="20">K85</f>
        <v>0</v>
      </c>
      <c r="L84" s="12">
        <f t="shared" si="20"/>
        <v>0</v>
      </c>
    </row>
    <row r="85" spans="1:12" s="13" customFormat="1" x14ac:dyDescent="0.25">
      <c r="A85" s="467" t="s">
        <v>132</v>
      </c>
      <c r="B85" s="467"/>
      <c r="C85" s="19" t="s">
        <v>10</v>
      </c>
      <c r="D85" s="19" t="s">
        <v>619</v>
      </c>
      <c r="E85" s="142">
        <v>851</v>
      </c>
      <c r="F85" s="14" t="s">
        <v>111</v>
      </c>
      <c r="G85" s="14" t="s">
        <v>10</v>
      </c>
      <c r="H85" s="14" t="s">
        <v>133</v>
      </c>
      <c r="I85" s="14"/>
      <c r="J85" s="15">
        <f t="shared" ref="J85:J86" si="21">J86</f>
        <v>500000</v>
      </c>
      <c r="K85" s="15">
        <f t="shared" si="20"/>
        <v>0</v>
      </c>
      <c r="L85" s="15">
        <f t="shared" si="20"/>
        <v>0</v>
      </c>
    </row>
    <row r="86" spans="1:12" s="1" customFormat="1" ht="14.25" customHeight="1" x14ac:dyDescent="0.25">
      <c r="A86" s="144"/>
      <c r="B86" s="144" t="s">
        <v>134</v>
      </c>
      <c r="C86" s="19" t="s">
        <v>10</v>
      </c>
      <c r="D86" s="19" t="s">
        <v>619</v>
      </c>
      <c r="E86" s="142">
        <v>851</v>
      </c>
      <c r="F86" s="19" t="s">
        <v>111</v>
      </c>
      <c r="G86" s="14" t="s">
        <v>10</v>
      </c>
      <c r="H86" s="19" t="s">
        <v>133</v>
      </c>
      <c r="I86" s="19" t="s">
        <v>135</v>
      </c>
      <c r="J86" s="15">
        <f t="shared" si="21"/>
        <v>500000</v>
      </c>
      <c r="K86" s="15">
        <f t="shared" si="20"/>
        <v>0</v>
      </c>
      <c r="L86" s="15">
        <f t="shared" si="20"/>
        <v>0</v>
      </c>
    </row>
    <row r="87" spans="1:12" s="1" customFormat="1" ht="25.5" x14ac:dyDescent="0.25">
      <c r="A87" s="144"/>
      <c r="B87" s="144" t="s">
        <v>136</v>
      </c>
      <c r="C87" s="19" t="s">
        <v>10</v>
      </c>
      <c r="D87" s="19" t="s">
        <v>619</v>
      </c>
      <c r="E87" s="142">
        <v>851</v>
      </c>
      <c r="F87" s="19" t="s">
        <v>111</v>
      </c>
      <c r="G87" s="14" t="s">
        <v>10</v>
      </c>
      <c r="H87" s="19" t="s">
        <v>133</v>
      </c>
      <c r="I87" s="19" t="s">
        <v>137</v>
      </c>
      <c r="J87" s="15">
        <v>500000</v>
      </c>
      <c r="K87" s="15">
        <v>0</v>
      </c>
      <c r="L87" s="15">
        <v>0</v>
      </c>
    </row>
    <row r="88" spans="1:12" s="13" customFormat="1" x14ac:dyDescent="0.25">
      <c r="A88" s="468" t="s">
        <v>138</v>
      </c>
      <c r="B88" s="468"/>
      <c r="C88" s="19" t="s">
        <v>10</v>
      </c>
      <c r="D88" s="19" t="s">
        <v>619</v>
      </c>
      <c r="E88" s="142">
        <v>851</v>
      </c>
      <c r="F88" s="11" t="s">
        <v>111</v>
      </c>
      <c r="G88" s="11" t="s">
        <v>79</v>
      </c>
      <c r="H88" s="11"/>
      <c r="I88" s="11"/>
      <c r="J88" s="12">
        <f>J89</f>
        <v>2392400</v>
      </c>
      <c r="K88" s="12">
        <f t="shared" ref="K88:L88" si="22">K89</f>
        <v>0</v>
      </c>
      <c r="L88" s="12">
        <f t="shared" si="22"/>
        <v>0</v>
      </c>
    </row>
    <row r="89" spans="1:12" s="13" customFormat="1" ht="12.75" customHeight="1" x14ac:dyDescent="0.25">
      <c r="A89" s="467" t="s">
        <v>132</v>
      </c>
      <c r="B89" s="467"/>
      <c r="C89" s="19" t="s">
        <v>10</v>
      </c>
      <c r="D89" s="19" t="s">
        <v>619</v>
      </c>
      <c r="E89" s="142">
        <v>851</v>
      </c>
      <c r="F89" s="14" t="s">
        <v>111</v>
      </c>
      <c r="G89" s="14" t="s">
        <v>79</v>
      </c>
      <c r="H89" s="14" t="s">
        <v>133</v>
      </c>
      <c r="I89" s="14"/>
      <c r="J89" s="15">
        <f t="shared" ref="J89:L90" si="23">J90</f>
        <v>2392400</v>
      </c>
      <c r="K89" s="15">
        <f t="shared" si="23"/>
        <v>0</v>
      </c>
      <c r="L89" s="15">
        <f t="shared" si="23"/>
        <v>0</v>
      </c>
    </row>
    <row r="90" spans="1:12" s="1" customFormat="1" ht="15" customHeight="1" x14ac:dyDescent="0.25">
      <c r="A90" s="144"/>
      <c r="B90" s="144" t="s">
        <v>134</v>
      </c>
      <c r="C90" s="19" t="s">
        <v>10</v>
      </c>
      <c r="D90" s="19" t="s">
        <v>619</v>
      </c>
      <c r="E90" s="142">
        <v>851</v>
      </c>
      <c r="F90" s="19" t="s">
        <v>111</v>
      </c>
      <c r="G90" s="14" t="s">
        <v>79</v>
      </c>
      <c r="H90" s="19" t="s">
        <v>133</v>
      </c>
      <c r="I90" s="19" t="s">
        <v>135</v>
      </c>
      <c r="J90" s="15">
        <f t="shared" si="23"/>
        <v>2392400</v>
      </c>
      <c r="K90" s="15">
        <f t="shared" si="23"/>
        <v>0</v>
      </c>
      <c r="L90" s="15">
        <f t="shared" si="23"/>
        <v>0</v>
      </c>
    </row>
    <row r="91" spans="1:12" s="1" customFormat="1" ht="26.25" customHeight="1" x14ac:dyDescent="0.25">
      <c r="A91" s="144"/>
      <c r="B91" s="144" t="s">
        <v>136</v>
      </c>
      <c r="C91" s="19" t="s">
        <v>10</v>
      </c>
      <c r="D91" s="19" t="s">
        <v>619</v>
      </c>
      <c r="E91" s="142">
        <v>851</v>
      </c>
      <c r="F91" s="19" t="s">
        <v>111</v>
      </c>
      <c r="G91" s="14" t="s">
        <v>79</v>
      </c>
      <c r="H91" s="19" t="s">
        <v>133</v>
      </c>
      <c r="I91" s="19" t="s">
        <v>137</v>
      </c>
      <c r="J91" s="15">
        <f>3842400-800000-650000</f>
        <v>2392400</v>
      </c>
      <c r="K91" s="15">
        <v>0</v>
      </c>
      <c r="L91" s="15">
        <v>0</v>
      </c>
    </row>
    <row r="92" spans="1:12" s="1" customFormat="1" x14ac:dyDescent="0.25">
      <c r="A92" s="470" t="s">
        <v>194</v>
      </c>
      <c r="B92" s="470"/>
      <c r="C92" s="19" t="s">
        <v>10</v>
      </c>
      <c r="D92" s="19" t="s">
        <v>619</v>
      </c>
      <c r="E92" s="142">
        <v>851</v>
      </c>
      <c r="F92" s="7" t="s">
        <v>195</v>
      </c>
      <c r="G92" s="7"/>
      <c r="H92" s="7"/>
      <c r="I92" s="7"/>
      <c r="J92" s="8">
        <f>J93+J128</f>
        <v>981920</v>
      </c>
      <c r="K92" s="8">
        <f>K93+K128</f>
        <v>968426</v>
      </c>
      <c r="L92" s="8">
        <f>L93+L128</f>
        <v>996320</v>
      </c>
    </row>
    <row r="93" spans="1:12" s="1" customFormat="1" x14ac:dyDescent="0.25">
      <c r="A93" s="468" t="s">
        <v>196</v>
      </c>
      <c r="B93" s="468"/>
      <c r="C93" s="19" t="s">
        <v>10</v>
      </c>
      <c r="D93" s="19" t="s">
        <v>619</v>
      </c>
      <c r="E93" s="142">
        <v>851</v>
      </c>
      <c r="F93" s="11" t="s">
        <v>195</v>
      </c>
      <c r="G93" s="11" t="s">
        <v>10</v>
      </c>
      <c r="H93" s="11"/>
      <c r="I93" s="11"/>
      <c r="J93" s="12">
        <f>J94+J102+J112+J122+J125</f>
        <v>966920</v>
      </c>
      <c r="K93" s="12">
        <f>K94+K102+K112+K122+K125</f>
        <v>953426</v>
      </c>
      <c r="L93" s="12">
        <f>L94+L102+L112+L122+L125</f>
        <v>981320</v>
      </c>
    </row>
    <row r="94" spans="1:12" s="1" customFormat="1" ht="27" customHeight="1" x14ac:dyDescent="0.25">
      <c r="A94" s="467" t="s">
        <v>197</v>
      </c>
      <c r="B94" s="467"/>
      <c r="C94" s="19" t="s">
        <v>10</v>
      </c>
      <c r="D94" s="19" t="s">
        <v>619</v>
      </c>
      <c r="E94" s="142">
        <v>851</v>
      </c>
      <c r="F94" s="14" t="s">
        <v>195</v>
      </c>
      <c r="G94" s="14" t="s">
        <v>10</v>
      </c>
      <c r="H94" s="14" t="s">
        <v>198</v>
      </c>
      <c r="I94" s="14"/>
      <c r="J94" s="15">
        <f>J95</f>
        <v>180000</v>
      </c>
      <c r="K94" s="15">
        <f>K95</f>
        <v>160000</v>
      </c>
      <c r="L94" s="15">
        <f>L95</f>
        <v>160000</v>
      </c>
    </row>
    <row r="95" spans="1:12" s="1" customFormat="1" ht="15.75" customHeight="1" x14ac:dyDescent="0.25">
      <c r="A95" s="467" t="s">
        <v>115</v>
      </c>
      <c r="B95" s="467"/>
      <c r="C95" s="19" t="s">
        <v>10</v>
      </c>
      <c r="D95" s="19" t="s">
        <v>619</v>
      </c>
      <c r="E95" s="142">
        <v>851</v>
      </c>
      <c r="F95" s="14" t="s">
        <v>195</v>
      </c>
      <c r="G95" s="14" t="s">
        <v>10</v>
      </c>
      <c r="H95" s="14" t="s">
        <v>199</v>
      </c>
      <c r="I95" s="14"/>
      <c r="J95" s="15">
        <f>J96+J99</f>
        <v>180000</v>
      </c>
      <c r="K95" s="15">
        <f>K96+K99</f>
        <v>160000</v>
      </c>
      <c r="L95" s="15">
        <f>L96+L99</f>
        <v>160000</v>
      </c>
    </row>
    <row r="96" spans="1:12" s="2" customFormat="1" ht="26.25" customHeight="1" x14ac:dyDescent="0.25">
      <c r="A96" s="467" t="s">
        <v>200</v>
      </c>
      <c r="B96" s="467"/>
      <c r="C96" s="19" t="s">
        <v>10</v>
      </c>
      <c r="D96" s="19" t="s">
        <v>619</v>
      </c>
      <c r="E96" s="142">
        <v>851</v>
      </c>
      <c r="F96" s="19" t="s">
        <v>195</v>
      </c>
      <c r="G96" s="19" t="s">
        <v>10</v>
      </c>
      <c r="H96" s="19" t="s">
        <v>201</v>
      </c>
      <c r="I96" s="19"/>
      <c r="J96" s="21">
        <f t="shared" ref="J96:L97" si="24">J97</f>
        <v>180000</v>
      </c>
      <c r="K96" s="21">
        <f t="shared" si="24"/>
        <v>160000</v>
      </c>
      <c r="L96" s="21">
        <f t="shared" si="24"/>
        <v>160000</v>
      </c>
    </row>
    <row r="97" spans="1:12" s="1" customFormat="1" x14ac:dyDescent="0.25">
      <c r="A97" s="26"/>
      <c r="B97" s="144" t="s">
        <v>26</v>
      </c>
      <c r="C97" s="19" t="s">
        <v>10</v>
      </c>
      <c r="D97" s="19" t="s">
        <v>619</v>
      </c>
      <c r="E97" s="142">
        <v>851</v>
      </c>
      <c r="F97" s="14" t="s">
        <v>195</v>
      </c>
      <c r="G97" s="14" t="s">
        <v>10</v>
      </c>
      <c r="H97" s="14" t="s">
        <v>201</v>
      </c>
      <c r="I97" s="14" t="s">
        <v>27</v>
      </c>
      <c r="J97" s="15">
        <f t="shared" si="24"/>
        <v>180000</v>
      </c>
      <c r="K97" s="15">
        <f t="shared" si="24"/>
        <v>160000</v>
      </c>
      <c r="L97" s="15">
        <f t="shared" si="24"/>
        <v>160000</v>
      </c>
    </row>
    <row r="98" spans="1:12" s="1" customFormat="1" ht="15" customHeight="1" x14ac:dyDescent="0.25">
      <c r="A98" s="26"/>
      <c r="B98" s="144" t="s">
        <v>191</v>
      </c>
      <c r="C98" s="19" t="s">
        <v>10</v>
      </c>
      <c r="D98" s="19" t="s">
        <v>619</v>
      </c>
      <c r="E98" s="142">
        <v>851</v>
      </c>
      <c r="F98" s="14" t="s">
        <v>195</v>
      </c>
      <c r="G98" s="14" t="s">
        <v>10</v>
      </c>
      <c r="H98" s="14" t="s">
        <v>201</v>
      </c>
      <c r="I98" s="14" t="s">
        <v>29</v>
      </c>
      <c r="J98" s="15">
        <v>180000</v>
      </c>
      <c r="K98" s="15">
        <v>160000</v>
      </c>
      <c r="L98" s="15">
        <v>160000</v>
      </c>
    </row>
    <row r="99" spans="1:12" s="1" customFormat="1" ht="27.75" hidden="1" customHeight="1" x14ac:dyDescent="0.25">
      <c r="A99" s="467" t="s">
        <v>202</v>
      </c>
      <c r="B99" s="467"/>
      <c r="C99" s="19" t="s">
        <v>10</v>
      </c>
      <c r="D99" s="19" t="s">
        <v>619</v>
      </c>
      <c r="E99" s="142">
        <v>851</v>
      </c>
      <c r="F99" s="19" t="s">
        <v>195</v>
      </c>
      <c r="G99" s="19" t="s">
        <v>10</v>
      </c>
      <c r="H99" s="19" t="s">
        <v>203</v>
      </c>
      <c r="I99" s="19"/>
      <c r="J99" s="21">
        <f t="shared" ref="J99:L100" si="25">J100</f>
        <v>0</v>
      </c>
      <c r="K99" s="21">
        <f t="shared" si="25"/>
        <v>0</v>
      </c>
      <c r="L99" s="21">
        <f t="shared" si="25"/>
        <v>0</v>
      </c>
    </row>
    <row r="100" spans="1:12" s="1" customFormat="1" hidden="1" x14ac:dyDescent="0.25">
      <c r="A100" s="16"/>
      <c r="B100" s="150" t="s">
        <v>22</v>
      </c>
      <c r="C100" s="19" t="s">
        <v>10</v>
      </c>
      <c r="D100" s="19" t="s">
        <v>619</v>
      </c>
      <c r="E100" s="142">
        <v>851</v>
      </c>
      <c r="F100" s="19" t="s">
        <v>195</v>
      </c>
      <c r="G100" s="19" t="s">
        <v>10</v>
      </c>
      <c r="H100" s="19" t="s">
        <v>203</v>
      </c>
      <c r="I100" s="14" t="s">
        <v>23</v>
      </c>
      <c r="J100" s="15">
        <f t="shared" si="25"/>
        <v>0</v>
      </c>
      <c r="K100" s="15">
        <f t="shared" si="25"/>
        <v>0</v>
      </c>
      <c r="L100" s="15">
        <f t="shared" si="25"/>
        <v>0</v>
      </c>
    </row>
    <row r="101" spans="1:12" s="1" customFormat="1" hidden="1" x14ac:dyDescent="0.25">
      <c r="A101" s="16"/>
      <c r="B101" s="144" t="s">
        <v>24</v>
      </c>
      <c r="C101" s="19" t="s">
        <v>10</v>
      </c>
      <c r="D101" s="19" t="s">
        <v>619</v>
      </c>
      <c r="E101" s="142">
        <v>851</v>
      </c>
      <c r="F101" s="19" t="s">
        <v>195</v>
      </c>
      <c r="G101" s="19" t="s">
        <v>10</v>
      </c>
      <c r="H101" s="19" t="s">
        <v>203</v>
      </c>
      <c r="I101" s="14" t="s">
        <v>25</v>
      </c>
      <c r="J101" s="15"/>
      <c r="K101" s="15"/>
      <c r="L101" s="15"/>
    </row>
    <row r="102" spans="1:12" s="1" customFormat="1" x14ac:dyDescent="0.25">
      <c r="A102" s="467" t="s">
        <v>204</v>
      </c>
      <c r="B102" s="467"/>
      <c r="C102" s="19" t="s">
        <v>10</v>
      </c>
      <c r="D102" s="19" t="s">
        <v>619</v>
      </c>
      <c r="E102" s="142">
        <v>851</v>
      </c>
      <c r="F102" s="14" t="s">
        <v>195</v>
      </c>
      <c r="G102" s="14" t="s">
        <v>10</v>
      </c>
      <c r="H102" s="14" t="s">
        <v>205</v>
      </c>
      <c r="I102" s="14"/>
      <c r="J102" s="15">
        <f>J103</f>
        <v>564200</v>
      </c>
      <c r="K102" s="15">
        <f>K103</f>
        <v>570706</v>
      </c>
      <c r="L102" s="15">
        <f>L103</f>
        <v>598600</v>
      </c>
    </row>
    <row r="103" spans="1:12" s="1" customFormat="1" x14ac:dyDescent="0.25">
      <c r="A103" s="467" t="s">
        <v>115</v>
      </c>
      <c r="B103" s="467"/>
      <c r="C103" s="19" t="s">
        <v>10</v>
      </c>
      <c r="D103" s="19" t="s">
        <v>619</v>
      </c>
      <c r="E103" s="142">
        <v>851</v>
      </c>
      <c r="F103" s="14" t="s">
        <v>195</v>
      </c>
      <c r="G103" s="14" t="s">
        <v>10</v>
      </c>
      <c r="H103" s="14" t="s">
        <v>206</v>
      </c>
      <c r="I103" s="14"/>
      <c r="J103" s="15">
        <f>J104+J109</f>
        <v>564200</v>
      </c>
      <c r="K103" s="15">
        <f>K104+K109</f>
        <v>570706</v>
      </c>
      <c r="L103" s="15">
        <f>L104+L109</f>
        <v>598600</v>
      </c>
    </row>
    <row r="104" spans="1:12" s="2" customFormat="1" ht="26.25" customHeight="1" x14ac:dyDescent="0.25">
      <c r="A104" s="467" t="s">
        <v>207</v>
      </c>
      <c r="B104" s="467"/>
      <c r="C104" s="19" t="s">
        <v>10</v>
      </c>
      <c r="D104" s="19" t="s">
        <v>619</v>
      </c>
      <c r="E104" s="142">
        <v>851</v>
      </c>
      <c r="F104" s="14" t="s">
        <v>195</v>
      </c>
      <c r="G104" s="14" t="s">
        <v>10</v>
      </c>
      <c r="H104" s="14" t="s">
        <v>208</v>
      </c>
      <c r="I104" s="14"/>
      <c r="J104" s="15">
        <f>J105+J107</f>
        <v>564200</v>
      </c>
      <c r="K104" s="15">
        <f>K105+K107</f>
        <v>570706</v>
      </c>
      <c r="L104" s="15">
        <f>L105+L107</f>
        <v>598600</v>
      </c>
    </row>
    <row r="105" spans="1:12" s="1" customFormat="1" ht="26.25" customHeight="1" x14ac:dyDescent="0.25">
      <c r="A105" s="144"/>
      <c r="B105" s="144" t="s">
        <v>119</v>
      </c>
      <c r="C105" s="19" t="s">
        <v>10</v>
      </c>
      <c r="D105" s="19" t="s">
        <v>619</v>
      </c>
      <c r="E105" s="142">
        <v>851</v>
      </c>
      <c r="F105" s="14" t="s">
        <v>195</v>
      </c>
      <c r="G105" s="14" t="s">
        <v>10</v>
      </c>
      <c r="H105" s="14" t="s">
        <v>208</v>
      </c>
      <c r="I105" s="14" t="s">
        <v>120</v>
      </c>
      <c r="J105" s="15">
        <f>J106</f>
        <v>474200</v>
      </c>
      <c r="K105" s="15">
        <f>K106</f>
        <v>480706</v>
      </c>
      <c r="L105" s="15">
        <f>L106</f>
        <v>508600</v>
      </c>
    </row>
    <row r="106" spans="1:12" s="1" customFormat="1" ht="38.25" x14ac:dyDescent="0.25">
      <c r="A106" s="144"/>
      <c r="B106" s="144" t="s">
        <v>121</v>
      </c>
      <c r="C106" s="19" t="s">
        <v>10</v>
      </c>
      <c r="D106" s="19" t="s">
        <v>619</v>
      </c>
      <c r="E106" s="142">
        <v>851</v>
      </c>
      <c r="F106" s="14" t="s">
        <v>195</v>
      </c>
      <c r="G106" s="14" t="s">
        <v>10</v>
      </c>
      <c r="H106" s="14" t="s">
        <v>208</v>
      </c>
      <c r="I106" s="14" t="s">
        <v>122</v>
      </c>
      <c r="J106" s="15">
        <v>474200</v>
      </c>
      <c r="K106" s="15">
        <v>480706</v>
      </c>
      <c r="L106" s="15">
        <v>508600</v>
      </c>
    </row>
    <row r="107" spans="1:12" s="1" customFormat="1" x14ac:dyDescent="0.25">
      <c r="A107" s="26"/>
      <c r="B107" s="144" t="s">
        <v>26</v>
      </c>
      <c r="C107" s="19" t="s">
        <v>10</v>
      </c>
      <c r="D107" s="19" t="s">
        <v>619</v>
      </c>
      <c r="E107" s="142">
        <v>851</v>
      </c>
      <c r="F107" s="14" t="s">
        <v>195</v>
      </c>
      <c r="G107" s="14" t="s">
        <v>10</v>
      </c>
      <c r="H107" s="14" t="s">
        <v>208</v>
      </c>
      <c r="I107" s="14" t="s">
        <v>27</v>
      </c>
      <c r="J107" s="15">
        <f>J108</f>
        <v>90000</v>
      </c>
      <c r="K107" s="15">
        <f>K108</f>
        <v>90000</v>
      </c>
      <c r="L107" s="15">
        <f>L108</f>
        <v>90000</v>
      </c>
    </row>
    <row r="108" spans="1:12" s="1" customFormat="1" ht="15" customHeight="1" x14ac:dyDescent="0.25">
      <c r="A108" s="26"/>
      <c r="B108" s="144" t="s">
        <v>191</v>
      </c>
      <c r="C108" s="19" t="s">
        <v>10</v>
      </c>
      <c r="D108" s="19" t="s">
        <v>619</v>
      </c>
      <c r="E108" s="142">
        <v>851</v>
      </c>
      <c r="F108" s="14" t="s">
        <v>195</v>
      </c>
      <c r="G108" s="14" t="s">
        <v>10</v>
      </c>
      <c r="H108" s="14" t="s">
        <v>208</v>
      </c>
      <c r="I108" s="14" t="s">
        <v>29</v>
      </c>
      <c r="J108" s="15">
        <v>90000</v>
      </c>
      <c r="K108" s="15">
        <v>90000</v>
      </c>
      <c r="L108" s="15">
        <v>90000</v>
      </c>
    </row>
    <row r="109" spans="1:12" s="10" customFormat="1" ht="27.75" hidden="1" customHeight="1" x14ac:dyDescent="0.25">
      <c r="A109" s="467" t="s">
        <v>209</v>
      </c>
      <c r="B109" s="467"/>
      <c r="C109" s="19" t="s">
        <v>10</v>
      </c>
      <c r="D109" s="19" t="s">
        <v>619</v>
      </c>
      <c r="E109" s="142">
        <v>851</v>
      </c>
      <c r="F109" s="14" t="s">
        <v>195</v>
      </c>
      <c r="G109" s="14" t="s">
        <v>10</v>
      </c>
      <c r="H109" s="14" t="s">
        <v>210</v>
      </c>
      <c r="I109" s="14"/>
      <c r="J109" s="15">
        <f t="shared" ref="J109:L110" si="26">J110</f>
        <v>0</v>
      </c>
      <c r="K109" s="15">
        <f t="shared" si="26"/>
        <v>0</v>
      </c>
      <c r="L109" s="15">
        <f t="shared" si="26"/>
        <v>0</v>
      </c>
    </row>
    <row r="110" spans="1:12" s="1" customFormat="1" ht="38.25" hidden="1" x14ac:dyDescent="0.25">
      <c r="A110" s="144"/>
      <c r="B110" s="144" t="s">
        <v>119</v>
      </c>
      <c r="C110" s="19" t="s">
        <v>10</v>
      </c>
      <c r="D110" s="19" t="s">
        <v>619</v>
      </c>
      <c r="E110" s="142">
        <v>851</v>
      </c>
      <c r="F110" s="14" t="s">
        <v>195</v>
      </c>
      <c r="G110" s="14" t="s">
        <v>10</v>
      </c>
      <c r="H110" s="14" t="s">
        <v>210</v>
      </c>
      <c r="I110" s="14" t="s">
        <v>120</v>
      </c>
      <c r="J110" s="15">
        <f t="shared" si="26"/>
        <v>0</v>
      </c>
      <c r="K110" s="15">
        <f t="shared" si="26"/>
        <v>0</v>
      </c>
      <c r="L110" s="15">
        <f t="shared" si="26"/>
        <v>0</v>
      </c>
    </row>
    <row r="111" spans="1:12" s="1" customFormat="1" ht="38.25" hidden="1" x14ac:dyDescent="0.25">
      <c r="A111" s="144"/>
      <c r="B111" s="144" t="s">
        <v>121</v>
      </c>
      <c r="C111" s="19" t="s">
        <v>10</v>
      </c>
      <c r="D111" s="19" t="s">
        <v>619</v>
      </c>
      <c r="E111" s="142">
        <v>851</v>
      </c>
      <c r="F111" s="14" t="s">
        <v>195</v>
      </c>
      <c r="G111" s="14" t="s">
        <v>10</v>
      </c>
      <c r="H111" s="14" t="s">
        <v>210</v>
      </c>
      <c r="I111" s="14" t="s">
        <v>122</v>
      </c>
      <c r="J111" s="15"/>
      <c r="K111" s="15"/>
      <c r="L111" s="15"/>
    </row>
    <row r="112" spans="1:12" s="1" customFormat="1" x14ac:dyDescent="0.25">
      <c r="A112" s="467" t="s">
        <v>64</v>
      </c>
      <c r="B112" s="467"/>
      <c r="C112" s="19" t="s">
        <v>10</v>
      </c>
      <c r="D112" s="19" t="s">
        <v>619</v>
      </c>
      <c r="E112" s="142">
        <v>851</v>
      </c>
      <c r="F112" s="19" t="s">
        <v>195</v>
      </c>
      <c r="G112" s="14" t="s">
        <v>10</v>
      </c>
      <c r="H112" s="19" t="s">
        <v>65</v>
      </c>
      <c r="I112" s="19"/>
      <c r="J112" s="21">
        <f t="shared" ref="J112:L113" si="27">J113</f>
        <v>12720</v>
      </c>
      <c r="K112" s="21">
        <f t="shared" si="27"/>
        <v>12720</v>
      </c>
      <c r="L112" s="21">
        <f t="shared" si="27"/>
        <v>12720</v>
      </c>
    </row>
    <row r="113" spans="1:12" s="1" customFormat="1" ht="66" customHeight="1" x14ac:dyDescent="0.25">
      <c r="A113" s="467" t="s">
        <v>66</v>
      </c>
      <c r="B113" s="467"/>
      <c r="C113" s="19" t="s">
        <v>10</v>
      </c>
      <c r="D113" s="19" t="s">
        <v>619</v>
      </c>
      <c r="E113" s="142">
        <v>851</v>
      </c>
      <c r="F113" s="14" t="s">
        <v>195</v>
      </c>
      <c r="G113" s="14" t="s">
        <v>10</v>
      </c>
      <c r="H113" s="14" t="s">
        <v>67</v>
      </c>
      <c r="I113" s="14"/>
      <c r="J113" s="15">
        <f t="shared" si="27"/>
        <v>12720</v>
      </c>
      <c r="K113" s="15">
        <f t="shared" si="27"/>
        <v>12720</v>
      </c>
      <c r="L113" s="15">
        <f t="shared" si="27"/>
        <v>12720</v>
      </c>
    </row>
    <row r="114" spans="1:12" s="1" customFormat="1" ht="54.75" customHeight="1" x14ac:dyDescent="0.25">
      <c r="A114" s="467" t="s">
        <v>296</v>
      </c>
      <c r="B114" s="467"/>
      <c r="C114" s="19" t="s">
        <v>10</v>
      </c>
      <c r="D114" s="19" t="s">
        <v>619</v>
      </c>
      <c r="E114" s="142">
        <v>851</v>
      </c>
      <c r="F114" s="14" t="s">
        <v>195</v>
      </c>
      <c r="G114" s="14" t="s">
        <v>10</v>
      </c>
      <c r="H114" s="14" t="s">
        <v>126</v>
      </c>
      <c r="I114" s="14"/>
      <c r="J114" s="15">
        <f>J116</f>
        <v>12720</v>
      </c>
      <c r="K114" s="15">
        <f>K116</f>
        <v>12720</v>
      </c>
      <c r="L114" s="15">
        <f>L116</f>
        <v>12720</v>
      </c>
    </row>
    <row r="115" spans="1:12" s="1" customFormat="1" x14ac:dyDescent="0.25">
      <c r="A115" s="16"/>
      <c r="B115" s="150" t="s">
        <v>127</v>
      </c>
      <c r="C115" s="19" t="s">
        <v>10</v>
      </c>
      <c r="D115" s="19" t="s">
        <v>619</v>
      </c>
      <c r="E115" s="142">
        <v>851</v>
      </c>
      <c r="F115" s="14" t="s">
        <v>195</v>
      </c>
      <c r="G115" s="14" t="s">
        <v>10</v>
      </c>
      <c r="H115" s="14" t="s">
        <v>126</v>
      </c>
      <c r="I115" s="14" t="s">
        <v>128</v>
      </c>
      <c r="J115" s="15">
        <f>J116</f>
        <v>12720</v>
      </c>
      <c r="K115" s="15">
        <f>K116</f>
        <v>12720</v>
      </c>
      <c r="L115" s="15">
        <f>L116</f>
        <v>12720</v>
      </c>
    </row>
    <row r="116" spans="1:12" s="1" customFormat="1" ht="25.5" x14ac:dyDescent="0.25">
      <c r="A116" s="26"/>
      <c r="B116" s="144" t="s">
        <v>129</v>
      </c>
      <c r="C116" s="19" t="s">
        <v>10</v>
      </c>
      <c r="D116" s="19" t="s">
        <v>619</v>
      </c>
      <c r="E116" s="142">
        <v>851</v>
      </c>
      <c r="F116" s="14" t="s">
        <v>195</v>
      </c>
      <c r="G116" s="14" t="s">
        <v>10</v>
      </c>
      <c r="H116" s="14" t="s">
        <v>126</v>
      </c>
      <c r="I116" s="14" t="s">
        <v>130</v>
      </c>
      <c r="J116" s="15">
        <v>12720</v>
      </c>
      <c r="K116" s="15">
        <v>12720</v>
      </c>
      <c r="L116" s="15">
        <v>12720</v>
      </c>
    </row>
    <row r="117" spans="1:12" s="1" customFormat="1" ht="38.25" hidden="1" customHeight="1" x14ac:dyDescent="0.25">
      <c r="A117" s="467" t="s">
        <v>32</v>
      </c>
      <c r="B117" s="467"/>
      <c r="C117" s="19" t="s">
        <v>10</v>
      </c>
      <c r="D117" s="19" t="s">
        <v>619</v>
      </c>
      <c r="E117" s="142">
        <v>851</v>
      </c>
      <c r="F117" s="14" t="s">
        <v>195</v>
      </c>
      <c r="G117" s="14" t="s">
        <v>10</v>
      </c>
      <c r="H117" s="14" t="s">
        <v>33</v>
      </c>
      <c r="I117" s="14"/>
      <c r="J117" s="15">
        <f t="shared" ref="J117:L120" si="28">J118</f>
        <v>0</v>
      </c>
      <c r="K117" s="15">
        <f t="shared" si="28"/>
        <v>0</v>
      </c>
      <c r="L117" s="15">
        <f t="shared" si="28"/>
        <v>0</v>
      </c>
    </row>
    <row r="118" spans="1:12" s="13" customFormat="1" ht="28.5" hidden="1" customHeight="1" x14ac:dyDescent="0.25">
      <c r="A118" s="467" t="s">
        <v>211</v>
      </c>
      <c r="B118" s="467"/>
      <c r="C118" s="19" t="s">
        <v>10</v>
      </c>
      <c r="D118" s="19" t="s">
        <v>619</v>
      </c>
      <c r="E118" s="142">
        <v>851</v>
      </c>
      <c r="F118" s="14" t="s">
        <v>195</v>
      </c>
      <c r="G118" s="14" t="s">
        <v>10</v>
      </c>
      <c r="H118" s="14" t="s">
        <v>212</v>
      </c>
      <c r="I118" s="14"/>
      <c r="J118" s="15">
        <f t="shared" si="28"/>
        <v>0</v>
      </c>
      <c r="K118" s="15">
        <f t="shared" si="28"/>
        <v>0</v>
      </c>
      <c r="L118" s="15">
        <f t="shared" si="28"/>
        <v>0</v>
      </c>
    </row>
    <row r="119" spans="1:12" s="1" customFormat="1" ht="53.25" hidden="1" customHeight="1" x14ac:dyDescent="0.25">
      <c r="A119" s="467" t="s">
        <v>213</v>
      </c>
      <c r="B119" s="467"/>
      <c r="C119" s="19" t="s">
        <v>10</v>
      </c>
      <c r="D119" s="19" t="s">
        <v>619</v>
      </c>
      <c r="E119" s="142">
        <v>851</v>
      </c>
      <c r="F119" s="14" t="s">
        <v>195</v>
      </c>
      <c r="G119" s="14" t="s">
        <v>10</v>
      </c>
      <c r="H119" s="14" t="s">
        <v>214</v>
      </c>
      <c r="I119" s="14"/>
      <c r="J119" s="15">
        <f t="shared" si="28"/>
        <v>0</v>
      </c>
      <c r="K119" s="15">
        <f t="shared" si="28"/>
        <v>0</v>
      </c>
      <c r="L119" s="15">
        <f t="shared" si="28"/>
        <v>0</v>
      </c>
    </row>
    <row r="120" spans="1:12" s="1" customFormat="1" hidden="1" x14ac:dyDescent="0.25">
      <c r="A120" s="16"/>
      <c r="B120" s="150" t="s">
        <v>127</v>
      </c>
      <c r="C120" s="19" t="s">
        <v>10</v>
      </c>
      <c r="D120" s="19" t="s">
        <v>619</v>
      </c>
      <c r="E120" s="142">
        <v>851</v>
      </c>
      <c r="F120" s="14" t="s">
        <v>195</v>
      </c>
      <c r="G120" s="14" t="s">
        <v>10</v>
      </c>
      <c r="H120" s="14" t="s">
        <v>214</v>
      </c>
      <c r="I120" s="14" t="s">
        <v>128</v>
      </c>
      <c r="J120" s="15">
        <f>J121</f>
        <v>0</v>
      </c>
      <c r="K120" s="15">
        <f t="shared" si="28"/>
        <v>0</v>
      </c>
      <c r="L120" s="15">
        <f t="shared" si="28"/>
        <v>0</v>
      </c>
    </row>
    <row r="121" spans="1:12" s="1" customFormat="1" ht="25.5" hidden="1" x14ac:dyDescent="0.25">
      <c r="A121" s="16"/>
      <c r="B121" s="144" t="s">
        <v>129</v>
      </c>
      <c r="C121" s="19" t="s">
        <v>10</v>
      </c>
      <c r="D121" s="19" t="s">
        <v>619</v>
      </c>
      <c r="E121" s="142">
        <v>851</v>
      </c>
      <c r="F121" s="14" t="s">
        <v>195</v>
      </c>
      <c r="G121" s="14" t="s">
        <v>10</v>
      </c>
      <c r="H121" s="14" t="s">
        <v>214</v>
      </c>
      <c r="I121" s="14" t="s">
        <v>130</v>
      </c>
      <c r="J121" s="15"/>
      <c r="K121" s="15"/>
      <c r="L121" s="15"/>
    </row>
    <row r="122" spans="1:12" s="1" customFormat="1" ht="30.75" customHeight="1" x14ac:dyDescent="0.25">
      <c r="A122" s="467" t="s">
        <v>215</v>
      </c>
      <c r="B122" s="467"/>
      <c r="C122" s="19" t="s">
        <v>10</v>
      </c>
      <c r="D122" s="19" t="s">
        <v>619</v>
      </c>
      <c r="E122" s="142">
        <v>851</v>
      </c>
      <c r="F122" s="14" t="s">
        <v>195</v>
      </c>
      <c r="G122" s="14" t="s">
        <v>10</v>
      </c>
      <c r="H122" s="14" t="s">
        <v>216</v>
      </c>
      <c r="I122" s="14"/>
      <c r="J122" s="15">
        <f t="shared" ref="J122:L123" si="29">J123</f>
        <v>50000</v>
      </c>
      <c r="K122" s="15">
        <f t="shared" si="29"/>
        <v>50000</v>
      </c>
      <c r="L122" s="15">
        <f t="shared" si="29"/>
        <v>50000</v>
      </c>
    </row>
    <row r="123" spans="1:12" s="1" customFormat="1" ht="15" customHeight="1" x14ac:dyDescent="0.25">
      <c r="A123" s="16"/>
      <c r="B123" s="150" t="s">
        <v>22</v>
      </c>
      <c r="C123" s="19" t="s">
        <v>10</v>
      </c>
      <c r="D123" s="19" t="s">
        <v>619</v>
      </c>
      <c r="E123" s="142">
        <v>851</v>
      </c>
      <c r="F123" s="14" t="s">
        <v>195</v>
      </c>
      <c r="G123" s="14" t="s">
        <v>10</v>
      </c>
      <c r="H123" s="14" t="s">
        <v>216</v>
      </c>
      <c r="I123" s="14" t="s">
        <v>23</v>
      </c>
      <c r="J123" s="15">
        <f t="shared" si="29"/>
        <v>50000</v>
      </c>
      <c r="K123" s="15">
        <f t="shared" si="29"/>
        <v>50000</v>
      </c>
      <c r="L123" s="15">
        <f t="shared" si="29"/>
        <v>50000</v>
      </c>
    </row>
    <row r="124" spans="1:12" s="1" customFormat="1" ht="15" customHeight="1" x14ac:dyDescent="0.25">
      <c r="A124" s="16"/>
      <c r="B124" s="144" t="s">
        <v>24</v>
      </c>
      <c r="C124" s="19" t="s">
        <v>10</v>
      </c>
      <c r="D124" s="19" t="s">
        <v>619</v>
      </c>
      <c r="E124" s="142">
        <v>851</v>
      </c>
      <c r="F124" s="14" t="s">
        <v>195</v>
      </c>
      <c r="G124" s="14" t="s">
        <v>10</v>
      </c>
      <c r="H124" s="14" t="s">
        <v>216</v>
      </c>
      <c r="I124" s="14" t="s">
        <v>25</v>
      </c>
      <c r="J124" s="15">
        <v>50000</v>
      </c>
      <c r="K124" s="15">
        <v>50000</v>
      </c>
      <c r="L124" s="15">
        <v>50000</v>
      </c>
    </row>
    <row r="125" spans="1:12" s="1" customFormat="1" ht="27.75" customHeight="1" x14ac:dyDescent="0.25">
      <c r="A125" s="467" t="s">
        <v>217</v>
      </c>
      <c r="B125" s="467"/>
      <c r="C125" s="19" t="s">
        <v>10</v>
      </c>
      <c r="D125" s="19" t="s">
        <v>619</v>
      </c>
      <c r="E125" s="142">
        <v>851</v>
      </c>
      <c r="F125" s="14" t="s">
        <v>195</v>
      </c>
      <c r="G125" s="14" t="s">
        <v>10</v>
      </c>
      <c r="H125" s="14" t="s">
        <v>218</v>
      </c>
      <c r="I125" s="14"/>
      <c r="J125" s="15">
        <f t="shared" ref="J125:L126" si="30">J126</f>
        <v>160000</v>
      </c>
      <c r="K125" s="15">
        <f t="shared" si="30"/>
        <v>160000</v>
      </c>
      <c r="L125" s="15">
        <f t="shared" si="30"/>
        <v>160000</v>
      </c>
    </row>
    <row r="126" spans="1:12" s="1" customFormat="1" ht="15.75" customHeight="1" x14ac:dyDescent="0.25">
      <c r="A126" s="16"/>
      <c r="B126" s="150" t="s">
        <v>22</v>
      </c>
      <c r="C126" s="19" t="s">
        <v>10</v>
      </c>
      <c r="D126" s="19" t="s">
        <v>619</v>
      </c>
      <c r="E126" s="142">
        <v>851</v>
      </c>
      <c r="F126" s="14" t="s">
        <v>195</v>
      </c>
      <c r="G126" s="14" t="s">
        <v>10</v>
      </c>
      <c r="H126" s="14" t="s">
        <v>218</v>
      </c>
      <c r="I126" s="14" t="s">
        <v>23</v>
      </c>
      <c r="J126" s="15">
        <f t="shared" si="30"/>
        <v>160000</v>
      </c>
      <c r="K126" s="15">
        <f t="shared" si="30"/>
        <v>160000</v>
      </c>
      <c r="L126" s="15">
        <f t="shared" si="30"/>
        <v>160000</v>
      </c>
    </row>
    <row r="127" spans="1:12" s="1" customFormat="1" ht="15.75" customHeight="1" x14ac:dyDescent="0.25">
      <c r="A127" s="16"/>
      <c r="B127" s="144" t="s">
        <v>24</v>
      </c>
      <c r="C127" s="19" t="s">
        <v>10</v>
      </c>
      <c r="D127" s="19" t="s">
        <v>619</v>
      </c>
      <c r="E127" s="142">
        <v>851</v>
      </c>
      <c r="F127" s="14" t="s">
        <v>195</v>
      </c>
      <c r="G127" s="14" t="s">
        <v>10</v>
      </c>
      <c r="H127" s="14" t="s">
        <v>218</v>
      </c>
      <c r="I127" s="14" t="s">
        <v>25</v>
      </c>
      <c r="J127" s="15">
        <v>160000</v>
      </c>
      <c r="K127" s="15">
        <v>160000</v>
      </c>
      <c r="L127" s="15">
        <v>160000</v>
      </c>
    </row>
    <row r="128" spans="1:12" s="1" customFormat="1" x14ac:dyDescent="0.25">
      <c r="A128" s="468" t="s">
        <v>219</v>
      </c>
      <c r="B128" s="468"/>
      <c r="C128" s="19" t="s">
        <v>10</v>
      </c>
      <c r="D128" s="19" t="s">
        <v>619</v>
      </c>
      <c r="E128" s="142">
        <v>851</v>
      </c>
      <c r="F128" s="11" t="s">
        <v>195</v>
      </c>
      <c r="G128" s="11" t="s">
        <v>39</v>
      </c>
      <c r="H128" s="11"/>
      <c r="I128" s="11"/>
      <c r="J128" s="28">
        <f>J129</f>
        <v>15000</v>
      </c>
      <c r="K128" s="28">
        <f t="shared" ref="K128:L130" si="31">K129</f>
        <v>15000</v>
      </c>
      <c r="L128" s="28">
        <f t="shared" si="31"/>
        <v>15000</v>
      </c>
    </row>
    <row r="129" spans="1:12" s="1" customFormat="1" ht="26.25" customHeight="1" x14ac:dyDescent="0.25">
      <c r="A129" s="467" t="s">
        <v>228</v>
      </c>
      <c r="B129" s="467"/>
      <c r="C129" s="19" t="s">
        <v>10</v>
      </c>
      <c r="D129" s="19" t="s">
        <v>619</v>
      </c>
      <c r="E129" s="142">
        <v>851</v>
      </c>
      <c r="F129" s="14" t="s">
        <v>195</v>
      </c>
      <c r="G129" s="14" t="s">
        <v>39</v>
      </c>
      <c r="H129" s="14" t="s">
        <v>229</v>
      </c>
      <c r="I129" s="14"/>
      <c r="J129" s="15">
        <f t="shared" ref="J129:J130" si="32">J130</f>
        <v>15000</v>
      </c>
      <c r="K129" s="15">
        <f t="shared" si="31"/>
        <v>15000</v>
      </c>
      <c r="L129" s="15">
        <f t="shared" si="31"/>
        <v>15000</v>
      </c>
    </row>
    <row r="130" spans="1:12" s="1" customFormat="1" ht="14.25" customHeight="1" x14ac:dyDescent="0.25">
      <c r="A130" s="16"/>
      <c r="B130" s="150" t="s">
        <v>22</v>
      </c>
      <c r="C130" s="19" t="s">
        <v>10</v>
      </c>
      <c r="D130" s="19" t="s">
        <v>619</v>
      </c>
      <c r="E130" s="142">
        <v>851</v>
      </c>
      <c r="F130" s="14" t="s">
        <v>195</v>
      </c>
      <c r="G130" s="14" t="s">
        <v>39</v>
      </c>
      <c r="H130" s="14" t="s">
        <v>229</v>
      </c>
      <c r="I130" s="14" t="s">
        <v>23</v>
      </c>
      <c r="J130" s="15">
        <f t="shared" si="32"/>
        <v>15000</v>
      </c>
      <c r="K130" s="15">
        <f t="shared" si="31"/>
        <v>15000</v>
      </c>
      <c r="L130" s="15">
        <f t="shared" si="31"/>
        <v>15000</v>
      </c>
    </row>
    <row r="131" spans="1:12" s="1" customFormat="1" ht="14.25" customHeight="1" x14ac:dyDescent="0.25">
      <c r="A131" s="16"/>
      <c r="B131" s="144" t="s">
        <v>24</v>
      </c>
      <c r="C131" s="19" t="s">
        <v>10</v>
      </c>
      <c r="D131" s="19" t="s">
        <v>619</v>
      </c>
      <c r="E131" s="142">
        <v>851</v>
      </c>
      <c r="F131" s="14" t="s">
        <v>195</v>
      </c>
      <c r="G131" s="14" t="s">
        <v>39</v>
      </c>
      <c r="H131" s="14" t="s">
        <v>229</v>
      </c>
      <c r="I131" s="14" t="s">
        <v>25</v>
      </c>
      <c r="J131" s="15">
        <v>15000</v>
      </c>
      <c r="K131" s="15">
        <v>15000</v>
      </c>
      <c r="L131" s="15">
        <v>15000</v>
      </c>
    </row>
    <row r="132" spans="1:12" s="1" customFormat="1" ht="14.25" customHeight="1" x14ac:dyDescent="0.25">
      <c r="A132" s="470" t="s">
        <v>230</v>
      </c>
      <c r="B132" s="470"/>
      <c r="C132" s="19" t="s">
        <v>10</v>
      </c>
      <c r="D132" s="19" t="s">
        <v>619</v>
      </c>
      <c r="E132" s="142">
        <v>851</v>
      </c>
      <c r="F132" s="7" t="s">
        <v>231</v>
      </c>
      <c r="G132" s="7"/>
      <c r="H132" s="7"/>
      <c r="I132" s="7"/>
      <c r="J132" s="8">
        <f>J133+J139+J143+J148</f>
        <v>7009500</v>
      </c>
      <c r="K132" s="8">
        <f t="shared" ref="K132:L132" si="33">K133+K139+K143+K148</f>
        <v>6189200</v>
      </c>
      <c r="L132" s="8">
        <f t="shared" si="33"/>
        <v>6333600</v>
      </c>
    </row>
    <row r="133" spans="1:12" s="1" customFormat="1" ht="14.25" customHeight="1" x14ac:dyDescent="0.25">
      <c r="A133" s="468" t="s">
        <v>232</v>
      </c>
      <c r="B133" s="468"/>
      <c r="C133" s="19" t="s">
        <v>10</v>
      </c>
      <c r="D133" s="19" t="s">
        <v>619</v>
      </c>
      <c r="E133" s="142">
        <v>851</v>
      </c>
      <c r="F133" s="11" t="s">
        <v>231</v>
      </c>
      <c r="G133" s="11" t="s">
        <v>10</v>
      </c>
      <c r="H133" s="11"/>
      <c r="I133" s="11"/>
      <c r="J133" s="12">
        <f t="shared" ref="J133:L137" si="34">J134</f>
        <v>2320300</v>
      </c>
      <c r="K133" s="12">
        <f t="shared" si="34"/>
        <v>2300000</v>
      </c>
      <c r="L133" s="12">
        <f t="shared" si="34"/>
        <v>2444400</v>
      </c>
    </row>
    <row r="134" spans="1:12" s="1" customFormat="1" ht="14.25" customHeight="1" x14ac:dyDescent="0.25">
      <c r="A134" s="467" t="s">
        <v>233</v>
      </c>
      <c r="B134" s="467"/>
      <c r="C134" s="19" t="s">
        <v>10</v>
      </c>
      <c r="D134" s="19" t="s">
        <v>619</v>
      </c>
      <c r="E134" s="142">
        <v>851</v>
      </c>
      <c r="F134" s="14" t="s">
        <v>231</v>
      </c>
      <c r="G134" s="14" t="s">
        <v>10</v>
      </c>
      <c r="H134" s="14" t="s">
        <v>234</v>
      </c>
      <c r="I134" s="14"/>
      <c r="J134" s="15">
        <f t="shared" si="34"/>
        <v>2320300</v>
      </c>
      <c r="K134" s="15">
        <f t="shared" si="34"/>
        <v>2300000</v>
      </c>
      <c r="L134" s="15">
        <f t="shared" si="34"/>
        <v>2444400</v>
      </c>
    </row>
    <row r="135" spans="1:12" s="1" customFormat="1" ht="27" customHeight="1" x14ac:dyDescent="0.25">
      <c r="A135" s="467" t="s">
        <v>235</v>
      </c>
      <c r="B135" s="467"/>
      <c r="C135" s="19" t="s">
        <v>10</v>
      </c>
      <c r="D135" s="19" t="s">
        <v>619</v>
      </c>
      <c r="E135" s="142">
        <v>851</v>
      </c>
      <c r="F135" s="14" t="s">
        <v>231</v>
      </c>
      <c r="G135" s="14" t="s">
        <v>10</v>
      </c>
      <c r="H135" s="14" t="s">
        <v>236</v>
      </c>
      <c r="I135" s="14"/>
      <c r="J135" s="15">
        <f t="shared" si="34"/>
        <v>2320300</v>
      </c>
      <c r="K135" s="15">
        <f t="shared" si="34"/>
        <v>2300000</v>
      </c>
      <c r="L135" s="15">
        <f t="shared" si="34"/>
        <v>2444400</v>
      </c>
    </row>
    <row r="136" spans="1:12" s="1" customFormat="1" ht="27.75" customHeight="1" x14ac:dyDescent="0.25">
      <c r="A136" s="467" t="s">
        <v>237</v>
      </c>
      <c r="B136" s="467"/>
      <c r="C136" s="19" t="s">
        <v>10</v>
      </c>
      <c r="D136" s="19" t="s">
        <v>619</v>
      </c>
      <c r="E136" s="142">
        <v>851</v>
      </c>
      <c r="F136" s="14" t="s">
        <v>231</v>
      </c>
      <c r="G136" s="14" t="s">
        <v>10</v>
      </c>
      <c r="H136" s="14" t="s">
        <v>238</v>
      </c>
      <c r="I136" s="14"/>
      <c r="J136" s="15">
        <f t="shared" si="34"/>
        <v>2320300</v>
      </c>
      <c r="K136" s="15">
        <f t="shared" si="34"/>
        <v>2300000</v>
      </c>
      <c r="L136" s="15">
        <f t="shared" si="34"/>
        <v>2444400</v>
      </c>
    </row>
    <row r="137" spans="1:12" s="1" customFormat="1" x14ac:dyDescent="0.25">
      <c r="A137" s="149"/>
      <c r="B137" s="150" t="s">
        <v>127</v>
      </c>
      <c r="C137" s="19" t="s">
        <v>10</v>
      </c>
      <c r="D137" s="19" t="s">
        <v>619</v>
      </c>
      <c r="E137" s="142">
        <v>851</v>
      </c>
      <c r="F137" s="14" t="s">
        <v>231</v>
      </c>
      <c r="G137" s="14" t="s">
        <v>10</v>
      </c>
      <c r="H137" s="14" t="s">
        <v>238</v>
      </c>
      <c r="I137" s="14" t="s">
        <v>128</v>
      </c>
      <c r="J137" s="15">
        <f t="shared" si="34"/>
        <v>2320300</v>
      </c>
      <c r="K137" s="15">
        <f t="shared" si="34"/>
        <v>2300000</v>
      </c>
      <c r="L137" s="15">
        <f t="shared" si="34"/>
        <v>2444400</v>
      </c>
    </row>
    <row r="138" spans="1:12" s="1" customFormat="1" ht="29.25" customHeight="1" x14ac:dyDescent="0.25">
      <c r="A138" s="149"/>
      <c r="B138" s="150" t="s">
        <v>244</v>
      </c>
      <c r="C138" s="19" t="s">
        <v>10</v>
      </c>
      <c r="D138" s="19" t="s">
        <v>619</v>
      </c>
      <c r="E138" s="142">
        <v>851</v>
      </c>
      <c r="F138" s="14" t="s">
        <v>231</v>
      </c>
      <c r="G138" s="14" t="s">
        <v>10</v>
      </c>
      <c r="H138" s="14" t="s">
        <v>238</v>
      </c>
      <c r="I138" s="14" t="s">
        <v>245</v>
      </c>
      <c r="J138" s="15">
        <v>2320300</v>
      </c>
      <c r="K138" s="15">
        <v>2300000</v>
      </c>
      <c r="L138" s="15">
        <v>2444400</v>
      </c>
    </row>
    <row r="139" spans="1:12" s="1" customFormat="1" ht="12.75" customHeight="1" x14ac:dyDescent="0.25">
      <c r="A139" s="451" t="s">
        <v>239</v>
      </c>
      <c r="B139" s="452"/>
      <c r="C139" s="19" t="s">
        <v>10</v>
      </c>
      <c r="D139" s="19" t="s">
        <v>619</v>
      </c>
      <c r="E139" s="142">
        <v>851</v>
      </c>
      <c r="F139" s="11" t="s">
        <v>231</v>
      </c>
      <c r="G139" s="11" t="s">
        <v>12</v>
      </c>
      <c r="H139" s="11"/>
      <c r="I139" s="11"/>
      <c r="J139" s="12">
        <f>J140</f>
        <v>800000</v>
      </c>
      <c r="K139" s="12">
        <f>K140</f>
        <v>0</v>
      </c>
      <c r="L139" s="12">
        <f>L140</f>
        <v>0</v>
      </c>
    </row>
    <row r="140" spans="1:12" s="1" customFormat="1" ht="39" customHeight="1" x14ac:dyDescent="0.25">
      <c r="A140" s="443" t="s">
        <v>599</v>
      </c>
      <c r="B140" s="444"/>
      <c r="C140" s="19" t="s">
        <v>10</v>
      </c>
      <c r="D140" s="19" t="s">
        <v>619</v>
      </c>
      <c r="E140" s="142">
        <v>851</v>
      </c>
      <c r="F140" s="14" t="s">
        <v>231</v>
      </c>
      <c r="G140" s="14" t="s">
        <v>12</v>
      </c>
      <c r="H140" s="14" t="s">
        <v>674</v>
      </c>
      <c r="I140" s="14"/>
      <c r="J140" s="15">
        <f>J141</f>
        <v>800000</v>
      </c>
      <c r="K140" s="15">
        <f t="shared" ref="K140:L141" si="35">K141</f>
        <v>0</v>
      </c>
      <c r="L140" s="15">
        <f t="shared" si="35"/>
        <v>0</v>
      </c>
    </row>
    <row r="141" spans="1:12" s="1" customFormat="1" x14ac:dyDescent="0.25">
      <c r="A141" s="149"/>
      <c r="B141" s="144" t="s">
        <v>134</v>
      </c>
      <c r="C141" s="19" t="s">
        <v>10</v>
      </c>
      <c r="D141" s="19" t="s">
        <v>619</v>
      </c>
      <c r="E141" s="142">
        <v>851</v>
      </c>
      <c r="F141" s="14" t="s">
        <v>231</v>
      </c>
      <c r="G141" s="14" t="s">
        <v>12</v>
      </c>
      <c r="H141" s="14" t="s">
        <v>674</v>
      </c>
      <c r="I141" s="14" t="s">
        <v>135</v>
      </c>
      <c r="J141" s="15">
        <f>J142</f>
        <v>800000</v>
      </c>
      <c r="K141" s="15">
        <f t="shared" si="35"/>
        <v>0</v>
      </c>
      <c r="L141" s="15">
        <f t="shared" si="35"/>
        <v>0</v>
      </c>
    </row>
    <row r="142" spans="1:12" s="1" customFormat="1" ht="25.5" x14ac:dyDescent="0.25">
      <c r="A142" s="149"/>
      <c r="B142" s="150" t="s">
        <v>602</v>
      </c>
      <c r="C142" s="19" t="s">
        <v>10</v>
      </c>
      <c r="D142" s="19" t="s">
        <v>619</v>
      </c>
      <c r="E142" s="142">
        <v>851</v>
      </c>
      <c r="F142" s="14" t="s">
        <v>231</v>
      </c>
      <c r="G142" s="14" t="s">
        <v>12</v>
      </c>
      <c r="H142" s="14" t="s">
        <v>674</v>
      </c>
      <c r="I142" s="14" t="s">
        <v>601</v>
      </c>
      <c r="J142" s="15">
        <v>800000</v>
      </c>
      <c r="K142" s="15"/>
      <c r="L142" s="15"/>
    </row>
    <row r="143" spans="1:12" s="1" customFormat="1" x14ac:dyDescent="0.25">
      <c r="A143" s="468" t="s">
        <v>250</v>
      </c>
      <c r="B143" s="468"/>
      <c r="C143" s="19" t="s">
        <v>10</v>
      </c>
      <c r="D143" s="19" t="s">
        <v>619</v>
      </c>
      <c r="E143" s="142">
        <v>851</v>
      </c>
      <c r="F143" s="11" t="s">
        <v>231</v>
      </c>
      <c r="G143" s="11" t="s">
        <v>39</v>
      </c>
      <c r="H143" s="11"/>
      <c r="I143" s="11"/>
      <c r="J143" s="12">
        <f>J145</f>
        <v>3544200</v>
      </c>
      <c r="K143" s="12">
        <f t="shared" ref="K143:L143" si="36">K145</f>
        <v>3544200</v>
      </c>
      <c r="L143" s="12">
        <f t="shared" si="36"/>
        <v>3544200</v>
      </c>
    </row>
    <row r="144" spans="1:12" s="1" customFormat="1" x14ac:dyDescent="0.25">
      <c r="A144" s="476" t="s">
        <v>240</v>
      </c>
      <c r="B144" s="476"/>
      <c r="C144" s="19" t="s">
        <v>10</v>
      </c>
      <c r="D144" s="19" t="s">
        <v>619</v>
      </c>
      <c r="E144" s="142">
        <v>851</v>
      </c>
      <c r="F144" s="14" t="s">
        <v>231</v>
      </c>
      <c r="G144" s="14" t="s">
        <v>39</v>
      </c>
      <c r="H144" s="14" t="s">
        <v>241</v>
      </c>
      <c r="I144" s="14"/>
      <c r="J144" s="15">
        <f>J145</f>
        <v>3544200</v>
      </c>
      <c r="K144" s="15">
        <f t="shared" ref="K144:L144" si="37">K145</f>
        <v>3544200</v>
      </c>
      <c r="L144" s="15">
        <f t="shared" si="37"/>
        <v>3544200</v>
      </c>
    </row>
    <row r="145" spans="1:12" s="1" customFormat="1" ht="51.75" customHeight="1" x14ac:dyDescent="0.25">
      <c r="A145" s="443" t="s">
        <v>256</v>
      </c>
      <c r="B145" s="444"/>
      <c r="C145" s="19" t="s">
        <v>10</v>
      </c>
      <c r="D145" s="19" t="s">
        <v>619</v>
      </c>
      <c r="E145" s="142">
        <v>851</v>
      </c>
      <c r="F145" s="14" t="s">
        <v>231</v>
      </c>
      <c r="G145" s="14" t="s">
        <v>39</v>
      </c>
      <c r="H145" s="14" t="s">
        <v>257</v>
      </c>
      <c r="I145" s="14"/>
      <c r="J145" s="15">
        <f t="shared" ref="J145:L146" si="38">J146</f>
        <v>3544200</v>
      </c>
      <c r="K145" s="15">
        <f t="shared" si="38"/>
        <v>3544200</v>
      </c>
      <c r="L145" s="15">
        <f t="shared" si="38"/>
        <v>3544200</v>
      </c>
    </row>
    <row r="146" spans="1:12" s="2" customFormat="1" ht="16.5" customHeight="1" x14ac:dyDescent="0.25">
      <c r="A146" s="443" t="s">
        <v>127</v>
      </c>
      <c r="B146" s="444"/>
      <c r="C146" s="19" t="s">
        <v>10</v>
      </c>
      <c r="D146" s="19" t="s">
        <v>619</v>
      </c>
      <c r="E146" s="142">
        <v>851</v>
      </c>
      <c r="F146" s="19" t="s">
        <v>231</v>
      </c>
      <c r="G146" s="19" t="s">
        <v>39</v>
      </c>
      <c r="H146" s="19" t="s">
        <v>257</v>
      </c>
      <c r="I146" s="19" t="s">
        <v>128</v>
      </c>
      <c r="J146" s="21">
        <f t="shared" si="38"/>
        <v>3544200</v>
      </c>
      <c r="K146" s="21">
        <f t="shared" si="38"/>
        <v>3544200</v>
      </c>
      <c r="L146" s="21">
        <f t="shared" si="38"/>
        <v>3544200</v>
      </c>
    </row>
    <row r="147" spans="1:12" s="1" customFormat="1" ht="15" customHeight="1" x14ac:dyDescent="0.25">
      <c r="A147" s="144"/>
      <c r="B147" s="144" t="s">
        <v>258</v>
      </c>
      <c r="C147" s="19" t="s">
        <v>10</v>
      </c>
      <c r="D147" s="19" t="s">
        <v>619</v>
      </c>
      <c r="E147" s="142">
        <v>851</v>
      </c>
      <c r="F147" s="14" t="s">
        <v>231</v>
      </c>
      <c r="G147" s="14" t="s">
        <v>39</v>
      </c>
      <c r="H147" s="14" t="s">
        <v>257</v>
      </c>
      <c r="I147" s="14" t="s">
        <v>259</v>
      </c>
      <c r="J147" s="15">
        <v>3544200</v>
      </c>
      <c r="K147" s="15">
        <v>3544200</v>
      </c>
      <c r="L147" s="15">
        <v>3544200</v>
      </c>
    </row>
    <row r="148" spans="1:12" s="1" customFormat="1" ht="15" customHeight="1" x14ac:dyDescent="0.25">
      <c r="A148" s="468" t="s">
        <v>265</v>
      </c>
      <c r="B148" s="468"/>
      <c r="C148" s="19" t="s">
        <v>10</v>
      </c>
      <c r="D148" s="19" t="s">
        <v>619</v>
      </c>
      <c r="E148" s="142">
        <v>851</v>
      </c>
      <c r="F148" s="11" t="s">
        <v>231</v>
      </c>
      <c r="G148" s="11" t="s">
        <v>47</v>
      </c>
      <c r="H148" s="11"/>
      <c r="I148" s="11"/>
      <c r="J148" s="12">
        <f>J149</f>
        <v>345000</v>
      </c>
      <c r="K148" s="12">
        <f t="shared" ref="K148:L148" si="39">K149</f>
        <v>345000</v>
      </c>
      <c r="L148" s="12">
        <f t="shared" si="39"/>
        <v>345000</v>
      </c>
    </row>
    <row r="149" spans="1:12" s="1" customFormat="1" ht="27.75" customHeight="1" x14ac:dyDescent="0.25">
      <c r="A149" s="467" t="s">
        <v>270</v>
      </c>
      <c r="B149" s="467"/>
      <c r="C149" s="19" t="s">
        <v>10</v>
      </c>
      <c r="D149" s="19" t="s">
        <v>619</v>
      </c>
      <c r="E149" s="142">
        <v>851</v>
      </c>
      <c r="F149" s="14" t="s">
        <v>231</v>
      </c>
      <c r="G149" s="14" t="s">
        <v>47</v>
      </c>
      <c r="H149" s="14" t="s">
        <v>271</v>
      </c>
      <c r="I149" s="14"/>
      <c r="J149" s="15">
        <f>J150+J152</f>
        <v>345000</v>
      </c>
      <c r="K149" s="15">
        <f>K150+K152</f>
        <v>345000</v>
      </c>
      <c r="L149" s="15">
        <f>L150+L152</f>
        <v>345000</v>
      </c>
    </row>
    <row r="150" spans="1:12" s="1" customFormat="1" ht="15" customHeight="1" x14ac:dyDescent="0.25">
      <c r="A150" s="16"/>
      <c r="B150" s="150" t="s">
        <v>22</v>
      </c>
      <c r="C150" s="19" t="s">
        <v>10</v>
      </c>
      <c r="D150" s="19" t="s">
        <v>619</v>
      </c>
      <c r="E150" s="142">
        <v>851</v>
      </c>
      <c r="F150" s="19" t="s">
        <v>231</v>
      </c>
      <c r="G150" s="14" t="s">
        <v>47</v>
      </c>
      <c r="H150" s="14" t="s">
        <v>271</v>
      </c>
      <c r="I150" s="14" t="s">
        <v>23</v>
      </c>
      <c r="J150" s="15">
        <f>J151</f>
        <v>145000</v>
      </c>
      <c r="K150" s="15">
        <f>K151</f>
        <v>145000</v>
      </c>
      <c r="L150" s="15">
        <f>L151</f>
        <v>145000</v>
      </c>
    </row>
    <row r="151" spans="1:12" s="1" customFormat="1" ht="15" customHeight="1" x14ac:dyDescent="0.25">
      <c r="A151" s="16"/>
      <c r="B151" s="144" t="s">
        <v>24</v>
      </c>
      <c r="C151" s="19" t="s">
        <v>10</v>
      </c>
      <c r="D151" s="19" t="s">
        <v>619</v>
      </c>
      <c r="E151" s="142">
        <v>851</v>
      </c>
      <c r="F151" s="19" t="s">
        <v>231</v>
      </c>
      <c r="G151" s="14" t="s">
        <v>47</v>
      </c>
      <c r="H151" s="14" t="s">
        <v>271</v>
      </c>
      <c r="I151" s="14" t="s">
        <v>25</v>
      </c>
      <c r="J151" s="15">
        <v>145000</v>
      </c>
      <c r="K151" s="15">
        <v>145000</v>
      </c>
      <c r="L151" s="15">
        <v>145000</v>
      </c>
    </row>
    <row r="152" spans="1:12" s="1" customFormat="1" ht="15" customHeight="1" x14ac:dyDescent="0.25">
      <c r="A152" s="149"/>
      <c r="B152" s="150" t="s">
        <v>127</v>
      </c>
      <c r="C152" s="19" t="s">
        <v>10</v>
      </c>
      <c r="D152" s="19" t="s">
        <v>619</v>
      </c>
      <c r="E152" s="142">
        <v>851</v>
      </c>
      <c r="F152" s="14" t="s">
        <v>231</v>
      </c>
      <c r="G152" s="14" t="s">
        <v>47</v>
      </c>
      <c r="H152" s="14" t="s">
        <v>271</v>
      </c>
      <c r="I152" s="14" t="s">
        <v>128</v>
      </c>
      <c r="J152" s="15">
        <f>J153</f>
        <v>200000</v>
      </c>
      <c r="K152" s="15">
        <f>K153</f>
        <v>200000</v>
      </c>
      <c r="L152" s="15">
        <f>L153</f>
        <v>200000</v>
      </c>
    </row>
    <row r="153" spans="1:12" s="1" customFormat="1" ht="25.5" x14ac:dyDescent="0.25">
      <c r="A153" s="149"/>
      <c r="B153" s="150" t="s">
        <v>129</v>
      </c>
      <c r="C153" s="19" t="s">
        <v>10</v>
      </c>
      <c r="D153" s="19" t="s">
        <v>619</v>
      </c>
      <c r="E153" s="142">
        <v>851</v>
      </c>
      <c r="F153" s="14" t="s">
        <v>231</v>
      </c>
      <c r="G153" s="14" t="s">
        <v>47</v>
      </c>
      <c r="H153" s="14" t="s">
        <v>271</v>
      </c>
      <c r="I153" s="14" t="s">
        <v>130</v>
      </c>
      <c r="J153" s="15">
        <v>200000</v>
      </c>
      <c r="K153" s="15">
        <v>200000</v>
      </c>
      <c r="L153" s="15">
        <v>200000</v>
      </c>
    </row>
    <row r="154" spans="1:12" s="1" customFormat="1" ht="18.75" hidden="1" customHeight="1" x14ac:dyDescent="0.25">
      <c r="A154" s="470" t="s">
        <v>272</v>
      </c>
      <c r="B154" s="470"/>
      <c r="C154" s="19" t="s">
        <v>10</v>
      </c>
      <c r="D154" s="19" t="s">
        <v>619</v>
      </c>
      <c r="E154" s="142">
        <v>851</v>
      </c>
      <c r="F154" s="7" t="s">
        <v>51</v>
      </c>
      <c r="G154" s="7"/>
      <c r="H154" s="7"/>
      <c r="I154" s="7"/>
      <c r="J154" s="8">
        <f>J155</f>
        <v>0</v>
      </c>
      <c r="K154" s="8">
        <f>K155</f>
        <v>0</v>
      </c>
      <c r="L154" s="8">
        <f>L155</f>
        <v>0</v>
      </c>
    </row>
    <row r="155" spans="1:12" s="1" customFormat="1" ht="13.5" hidden="1" customHeight="1" x14ac:dyDescent="0.25">
      <c r="A155" s="477" t="s">
        <v>273</v>
      </c>
      <c r="B155" s="477"/>
      <c r="C155" s="19" t="s">
        <v>10</v>
      </c>
      <c r="D155" s="19" t="s">
        <v>619</v>
      </c>
      <c r="E155" s="142">
        <v>851</v>
      </c>
      <c r="F155" s="11" t="s">
        <v>51</v>
      </c>
      <c r="G155" s="11" t="s">
        <v>79</v>
      </c>
      <c r="H155" s="11"/>
      <c r="I155" s="11"/>
      <c r="J155" s="12">
        <f t="shared" ref="J155:L157" si="40">J156</f>
        <v>0</v>
      </c>
      <c r="K155" s="12">
        <f t="shared" si="40"/>
        <v>0</v>
      </c>
      <c r="L155" s="12">
        <f t="shared" si="40"/>
        <v>0</v>
      </c>
    </row>
    <row r="156" spans="1:12" s="13" customFormat="1" ht="15.75" hidden="1" customHeight="1" x14ac:dyDescent="0.25">
      <c r="A156" s="467" t="s">
        <v>274</v>
      </c>
      <c r="B156" s="467"/>
      <c r="C156" s="19" t="s">
        <v>10</v>
      </c>
      <c r="D156" s="19" t="s">
        <v>619</v>
      </c>
      <c r="E156" s="142">
        <v>851</v>
      </c>
      <c r="F156" s="14" t="s">
        <v>51</v>
      </c>
      <c r="G156" s="14" t="s">
        <v>79</v>
      </c>
      <c r="H156" s="14" t="s">
        <v>275</v>
      </c>
      <c r="I156" s="14"/>
      <c r="J156" s="15">
        <f t="shared" si="40"/>
        <v>0</v>
      </c>
      <c r="K156" s="15">
        <f t="shared" si="40"/>
        <v>0</v>
      </c>
      <c r="L156" s="15">
        <f t="shared" si="40"/>
        <v>0</v>
      </c>
    </row>
    <row r="157" spans="1:12" s="29" customFormat="1" ht="27" hidden="1" customHeight="1" x14ac:dyDescent="0.25">
      <c r="A157" s="467" t="s">
        <v>276</v>
      </c>
      <c r="B157" s="467"/>
      <c r="C157" s="19" t="s">
        <v>10</v>
      </c>
      <c r="D157" s="19" t="s">
        <v>619</v>
      </c>
      <c r="E157" s="142">
        <v>851</v>
      </c>
      <c r="F157" s="14" t="s">
        <v>51</v>
      </c>
      <c r="G157" s="14" t="s">
        <v>79</v>
      </c>
      <c r="H157" s="14" t="s">
        <v>277</v>
      </c>
      <c r="I157" s="14"/>
      <c r="J157" s="15">
        <f>J158</f>
        <v>0</v>
      </c>
      <c r="K157" s="15">
        <f t="shared" si="40"/>
        <v>0</v>
      </c>
      <c r="L157" s="15">
        <f t="shared" si="40"/>
        <v>0</v>
      </c>
    </row>
    <row r="158" spans="1:12" s="29" customFormat="1" ht="29.25" hidden="1" customHeight="1" x14ac:dyDescent="0.25">
      <c r="A158" s="467" t="s">
        <v>278</v>
      </c>
      <c r="B158" s="467"/>
      <c r="C158" s="19" t="s">
        <v>10</v>
      </c>
      <c r="D158" s="19" t="s">
        <v>619</v>
      </c>
      <c r="E158" s="142">
        <v>851</v>
      </c>
      <c r="F158" s="14" t="s">
        <v>51</v>
      </c>
      <c r="G158" s="14" t="s">
        <v>79</v>
      </c>
      <c r="H158" s="14" t="s">
        <v>277</v>
      </c>
      <c r="I158" s="14"/>
      <c r="J158" s="15">
        <f t="shared" ref="J158:L158" si="41">J159</f>
        <v>0</v>
      </c>
      <c r="K158" s="15">
        <f t="shared" si="41"/>
        <v>0</v>
      </c>
      <c r="L158" s="15">
        <f t="shared" si="41"/>
        <v>0</v>
      </c>
    </row>
    <row r="159" spans="1:12" s="1" customFormat="1" hidden="1" x14ac:dyDescent="0.25">
      <c r="A159" s="16"/>
      <c r="B159" s="150" t="s">
        <v>22</v>
      </c>
      <c r="C159" s="19" t="s">
        <v>10</v>
      </c>
      <c r="D159" s="19" t="s">
        <v>619</v>
      </c>
      <c r="E159" s="142">
        <v>851</v>
      </c>
      <c r="F159" s="14" t="s">
        <v>51</v>
      </c>
      <c r="G159" s="14" t="s">
        <v>79</v>
      </c>
      <c r="H159" s="14" t="s">
        <v>277</v>
      </c>
      <c r="I159" s="14" t="s">
        <v>23</v>
      </c>
      <c r="J159" s="15">
        <f>J160</f>
        <v>0</v>
      </c>
      <c r="K159" s="15">
        <f>K160</f>
        <v>0</v>
      </c>
      <c r="L159" s="15">
        <f>L160</f>
        <v>0</v>
      </c>
    </row>
    <row r="160" spans="1:12" s="1" customFormat="1" hidden="1" x14ac:dyDescent="0.25">
      <c r="A160" s="16"/>
      <c r="B160" s="144" t="s">
        <v>24</v>
      </c>
      <c r="C160" s="19" t="s">
        <v>10</v>
      </c>
      <c r="D160" s="19" t="s">
        <v>619</v>
      </c>
      <c r="E160" s="142">
        <v>851</v>
      </c>
      <c r="F160" s="14" t="s">
        <v>51</v>
      </c>
      <c r="G160" s="14" t="s">
        <v>79</v>
      </c>
      <c r="H160" s="14" t="s">
        <v>277</v>
      </c>
      <c r="I160" s="14" t="s">
        <v>25</v>
      </c>
      <c r="J160" s="15"/>
      <c r="K160" s="15"/>
      <c r="L160" s="15"/>
    </row>
    <row r="161" spans="1:15" s="2" customFormat="1" ht="30" customHeight="1" x14ac:dyDescent="0.25">
      <c r="A161" s="451" t="s">
        <v>624</v>
      </c>
      <c r="B161" s="521"/>
      <c r="C161" s="32" t="s">
        <v>79</v>
      </c>
      <c r="D161" s="32"/>
      <c r="E161" s="123"/>
      <c r="F161" s="32"/>
      <c r="G161" s="32"/>
      <c r="H161" s="32"/>
      <c r="I161" s="32"/>
      <c r="J161" s="67">
        <f>J162</f>
        <v>126872349.22999999</v>
      </c>
      <c r="K161" s="67">
        <f t="shared" ref="K161:L161" si="42">K162</f>
        <v>130975866.09999999</v>
      </c>
      <c r="L161" s="67">
        <f t="shared" si="42"/>
        <v>137830287.72999999</v>
      </c>
    </row>
    <row r="162" spans="1:15" s="13" customFormat="1" ht="28.5" customHeight="1" x14ac:dyDescent="0.25">
      <c r="A162" s="451" t="s">
        <v>302</v>
      </c>
      <c r="B162" s="521"/>
      <c r="C162" s="32" t="s">
        <v>79</v>
      </c>
      <c r="D162" s="32" t="s">
        <v>619</v>
      </c>
      <c r="E162" s="123">
        <v>852</v>
      </c>
      <c r="F162" s="32"/>
      <c r="G162" s="32"/>
      <c r="H162" s="32"/>
      <c r="I162" s="11"/>
      <c r="J162" s="12">
        <f>J163+J273</f>
        <v>126872349.22999999</v>
      </c>
      <c r="K162" s="12">
        <f>K163+K273</f>
        <v>130975866.09999999</v>
      </c>
      <c r="L162" s="12">
        <f>L163+L273</f>
        <v>137830287.72999999</v>
      </c>
      <c r="N162" s="121"/>
      <c r="O162" s="122"/>
    </row>
    <row r="163" spans="1:15" s="13" customFormat="1" x14ac:dyDescent="0.25">
      <c r="A163" s="468" t="s">
        <v>110</v>
      </c>
      <c r="B163" s="468"/>
      <c r="C163" s="32" t="s">
        <v>79</v>
      </c>
      <c r="D163" s="32" t="s">
        <v>619</v>
      </c>
      <c r="E163" s="32">
        <v>852</v>
      </c>
      <c r="F163" s="11" t="s">
        <v>111</v>
      </c>
      <c r="G163" s="11"/>
      <c r="H163" s="11"/>
      <c r="I163" s="11"/>
      <c r="J163" s="12">
        <f>J164+J181+J234+J238</f>
        <v>118268949.22999999</v>
      </c>
      <c r="K163" s="12">
        <f>K164+K181+K234+K238</f>
        <v>121627166.09999999</v>
      </c>
      <c r="L163" s="12">
        <f>L164+L181+L234+L238</f>
        <v>128193987.72999999</v>
      </c>
    </row>
    <row r="164" spans="1:15" s="13" customFormat="1" ht="15" customHeight="1" x14ac:dyDescent="0.25">
      <c r="A164" s="468" t="s">
        <v>112</v>
      </c>
      <c r="B164" s="468"/>
      <c r="C164" s="32" t="s">
        <v>79</v>
      </c>
      <c r="D164" s="32" t="s">
        <v>619</v>
      </c>
      <c r="E164" s="32">
        <v>852</v>
      </c>
      <c r="F164" s="11" t="s">
        <v>111</v>
      </c>
      <c r="G164" s="11" t="s">
        <v>10</v>
      </c>
      <c r="H164" s="11"/>
      <c r="I164" s="11"/>
      <c r="J164" s="12">
        <f>J165+J173</f>
        <v>19548220</v>
      </c>
      <c r="K164" s="12">
        <f t="shared" ref="K164:L164" si="43">K165+K173</f>
        <v>20481720</v>
      </c>
      <c r="L164" s="12">
        <f t="shared" si="43"/>
        <v>21618820</v>
      </c>
    </row>
    <row r="165" spans="1:15" s="1" customFormat="1" ht="15" customHeight="1" x14ac:dyDescent="0.25">
      <c r="A165" s="467" t="s">
        <v>113</v>
      </c>
      <c r="B165" s="467"/>
      <c r="C165" s="19" t="s">
        <v>79</v>
      </c>
      <c r="D165" s="19" t="s">
        <v>619</v>
      </c>
      <c r="E165" s="19">
        <v>852</v>
      </c>
      <c r="F165" s="14" t="s">
        <v>111</v>
      </c>
      <c r="G165" s="14" t="s">
        <v>10</v>
      </c>
      <c r="H165" s="14" t="s">
        <v>114</v>
      </c>
      <c r="I165" s="14"/>
      <c r="J165" s="15">
        <f>J166</f>
        <v>18669300</v>
      </c>
      <c r="K165" s="15">
        <f>K166</f>
        <v>19602800</v>
      </c>
      <c r="L165" s="15">
        <f>L166</f>
        <v>20739900</v>
      </c>
    </row>
    <row r="166" spans="1:15" s="1" customFormat="1" ht="15" customHeight="1" x14ac:dyDescent="0.25">
      <c r="A166" s="467" t="s">
        <v>115</v>
      </c>
      <c r="B166" s="467"/>
      <c r="C166" s="19" t="s">
        <v>79</v>
      </c>
      <c r="D166" s="19" t="s">
        <v>619</v>
      </c>
      <c r="E166" s="19">
        <v>852</v>
      </c>
      <c r="F166" s="14" t="s">
        <v>111</v>
      </c>
      <c r="G166" s="14" t="s">
        <v>10</v>
      </c>
      <c r="H166" s="14" t="s">
        <v>116</v>
      </c>
      <c r="I166" s="14"/>
      <c r="J166" s="15">
        <f>J167+J170</f>
        <v>18669300</v>
      </c>
      <c r="K166" s="15">
        <f>K167+K170</f>
        <v>19602800</v>
      </c>
      <c r="L166" s="15">
        <f>L167+L170</f>
        <v>20739900</v>
      </c>
    </row>
    <row r="167" spans="1:15" s="1" customFormat="1" ht="15" customHeight="1" x14ac:dyDescent="0.25">
      <c r="A167" s="467" t="s">
        <v>117</v>
      </c>
      <c r="B167" s="467"/>
      <c r="C167" s="19" t="s">
        <v>79</v>
      </c>
      <c r="D167" s="19" t="s">
        <v>619</v>
      </c>
      <c r="E167" s="19">
        <v>852</v>
      </c>
      <c r="F167" s="14" t="s">
        <v>111</v>
      </c>
      <c r="G167" s="14" t="s">
        <v>10</v>
      </c>
      <c r="H167" s="14" t="s">
        <v>118</v>
      </c>
      <c r="I167" s="14"/>
      <c r="J167" s="15">
        <f t="shared" ref="J167:L168" si="44">J168</f>
        <v>6225700</v>
      </c>
      <c r="K167" s="15">
        <f t="shared" si="44"/>
        <v>6537000</v>
      </c>
      <c r="L167" s="15">
        <f t="shared" si="44"/>
        <v>6916200</v>
      </c>
    </row>
    <row r="168" spans="1:15" s="1" customFormat="1" ht="27.75" customHeight="1" x14ac:dyDescent="0.25">
      <c r="A168" s="144"/>
      <c r="B168" s="144" t="s">
        <v>119</v>
      </c>
      <c r="C168" s="19" t="s">
        <v>79</v>
      </c>
      <c r="D168" s="19" t="s">
        <v>619</v>
      </c>
      <c r="E168" s="19">
        <v>852</v>
      </c>
      <c r="F168" s="14" t="s">
        <v>111</v>
      </c>
      <c r="G168" s="14" t="s">
        <v>10</v>
      </c>
      <c r="H168" s="14" t="s">
        <v>118</v>
      </c>
      <c r="I168" s="14" t="s">
        <v>120</v>
      </c>
      <c r="J168" s="15">
        <f t="shared" si="44"/>
        <v>6225700</v>
      </c>
      <c r="K168" s="15">
        <f t="shared" si="44"/>
        <v>6537000</v>
      </c>
      <c r="L168" s="15">
        <f t="shared" si="44"/>
        <v>6916200</v>
      </c>
    </row>
    <row r="169" spans="1:15" s="1" customFormat="1" ht="38.25" x14ac:dyDescent="0.25">
      <c r="A169" s="144"/>
      <c r="B169" s="144" t="s">
        <v>121</v>
      </c>
      <c r="C169" s="19" t="s">
        <v>79</v>
      </c>
      <c r="D169" s="19" t="s">
        <v>619</v>
      </c>
      <c r="E169" s="19">
        <v>852</v>
      </c>
      <c r="F169" s="14" t="s">
        <v>111</v>
      </c>
      <c r="G169" s="14" t="s">
        <v>10</v>
      </c>
      <c r="H169" s="14" t="s">
        <v>118</v>
      </c>
      <c r="I169" s="14" t="s">
        <v>122</v>
      </c>
      <c r="J169" s="15">
        <v>6225700</v>
      </c>
      <c r="K169" s="15">
        <v>6537000</v>
      </c>
      <c r="L169" s="15">
        <v>6916200</v>
      </c>
    </row>
    <row r="170" spans="1:15" s="1" customFormat="1" ht="15" customHeight="1" x14ac:dyDescent="0.25">
      <c r="A170" s="467" t="s">
        <v>123</v>
      </c>
      <c r="B170" s="467"/>
      <c r="C170" s="19" t="s">
        <v>79</v>
      </c>
      <c r="D170" s="19" t="s">
        <v>619</v>
      </c>
      <c r="E170" s="19">
        <v>852</v>
      </c>
      <c r="F170" s="14" t="s">
        <v>111</v>
      </c>
      <c r="G170" s="14" t="s">
        <v>10</v>
      </c>
      <c r="H170" s="14" t="s">
        <v>124</v>
      </c>
      <c r="I170" s="14"/>
      <c r="J170" s="15">
        <f>J172</f>
        <v>12443600</v>
      </c>
      <c r="K170" s="15">
        <f>K172</f>
        <v>13065800</v>
      </c>
      <c r="L170" s="15">
        <f>L172</f>
        <v>13823700</v>
      </c>
    </row>
    <row r="171" spans="1:15" s="1" customFormat="1" ht="27" customHeight="1" x14ac:dyDescent="0.25">
      <c r="A171" s="144"/>
      <c r="B171" s="144" t="s">
        <v>119</v>
      </c>
      <c r="C171" s="114" t="s">
        <v>79</v>
      </c>
      <c r="D171" s="19" t="s">
        <v>619</v>
      </c>
      <c r="E171" s="19">
        <v>852</v>
      </c>
      <c r="F171" s="14" t="s">
        <v>111</v>
      </c>
      <c r="G171" s="14" t="s">
        <v>10</v>
      </c>
      <c r="H171" s="14" t="s">
        <v>124</v>
      </c>
      <c r="I171" s="14" t="s">
        <v>120</v>
      </c>
      <c r="J171" s="15">
        <f>J172</f>
        <v>12443600</v>
      </c>
      <c r="K171" s="15">
        <f>K172</f>
        <v>13065800</v>
      </c>
      <c r="L171" s="15">
        <f>L172</f>
        <v>13823700</v>
      </c>
    </row>
    <row r="172" spans="1:15" s="1" customFormat="1" ht="38.25" x14ac:dyDescent="0.25">
      <c r="A172" s="144"/>
      <c r="B172" s="144" t="s">
        <v>121</v>
      </c>
      <c r="C172" s="19" t="s">
        <v>79</v>
      </c>
      <c r="D172" s="19" t="s">
        <v>619</v>
      </c>
      <c r="E172" s="19">
        <v>852</v>
      </c>
      <c r="F172" s="14" t="s">
        <v>111</v>
      </c>
      <c r="G172" s="14" t="s">
        <v>10</v>
      </c>
      <c r="H172" s="14" t="s">
        <v>124</v>
      </c>
      <c r="I172" s="14" t="s">
        <v>122</v>
      </c>
      <c r="J172" s="15">
        <v>12443600</v>
      </c>
      <c r="K172" s="15">
        <v>13065800</v>
      </c>
      <c r="L172" s="15">
        <v>13823700</v>
      </c>
    </row>
    <row r="173" spans="1:15" s="2" customFormat="1" x14ac:dyDescent="0.25">
      <c r="A173" s="467" t="s">
        <v>64</v>
      </c>
      <c r="B173" s="467"/>
      <c r="C173" s="19" t="s">
        <v>79</v>
      </c>
      <c r="D173" s="19" t="s">
        <v>619</v>
      </c>
      <c r="E173" s="19">
        <v>852</v>
      </c>
      <c r="F173" s="19" t="s">
        <v>111</v>
      </c>
      <c r="G173" s="19" t="s">
        <v>10</v>
      </c>
      <c r="H173" s="19" t="s">
        <v>125</v>
      </c>
      <c r="I173" s="19"/>
      <c r="J173" s="21">
        <f>J174</f>
        <v>878920</v>
      </c>
      <c r="K173" s="21">
        <f>K174</f>
        <v>878920</v>
      </c>
      <c r="L173" s="21">
        <f>L174</f>
        <v>878920</v>
      </c>
    </row>
    <row r="174" spans="1:15" s="1" customFormat="1" ht="66.75" customHeight="1" x14ac:dyDescent="0.25">
      <c r="A174" s="467" t="s">
        <v>66</v>
      </c>
      <c r="B174" s="467"/>
      <c r="C174" s="19" t="s">
        <v>79</v>
      </c>
      <c r="D174" s="19" t="s">
        <v>619</v>
      </c>
      <c r="E174" s="19">
        <v>852</v>
      </c>
      <c r="F174" s="14" t="s">
        <v>111</v>
      </c>
      <c r="G174" s="14" t="s">
        <v>10</v>
      </c>
      <c r="H174" s="14" t="s">
        <v>67</v>
      </c>
      <c r="I174" s="14"/>
      <c r="J174" s="15">
        <f>J178+J175</f>
        <v>878920</v>
      </c>
      <c r="K174" s="15">
        <f>K178+K175</f>
        <v>878920</v>
      </c>
      <c r="L174" s="15">
        <f>L178+L175</f>
        <v>878920</v>
      </c>
    </row>
    <row r="175" spans="1:15" s="1" customFormat="1" ht="80.25" customHeight="1" x14ac:dyDescent="0.25">
      <c r="A175" s="467" t="s">
        <v>295</v>
      </c>
      <c r="B175" s="467"/>
      <c r="C175" s="19" t="s">
        <v>79</v>
      </c>
      <c r="D175" s="19" t="s">
        <v>619</v>
      </c>
      <c r="E175" s="19">
        <v>852</v>
      </c>
      <c r="F175" s="14" t="s">
        <v>111</v>
      </c>
      <c r="G175" s="14" t="s">
        <v>10</v>
      </c>
      <c r="H175" s="14" t="s">
        <v>131</v>
      </c>
      <c r="I175" s="14"/>
      <c r="J175" s="15">
        <f t="shared" ref="J175:L176" si="45">J176</f>
        <v>863000</v>
      </c>
      <c r="K175" s="15">
        <f t="shared" si="45"/>
        <v>863000</v>
      </c>
      <c r="L175" s="15">
        <f t="shared" si="45"/>
        <v>863000</v>
      </c>
    </row>
    <row r="176" spans="1:15" s="1" customFormat="1" x14ac:dyDescent="0.25">
      <c r="A176" s="144"/>
      <c r="B176" s="144" t="s">
        <v>127</v>
      </c>
      <c r="C176" s="19" t="s">
        <v>79</v>
      </c>
      <c r="D176" s="19" t="s">
        <v>619</v>
      </c>
      <c r="E176" s="19">
        <v>852</v>
      </c>
      <c r="F176" s="14" t="s">
        <v>111</v>
      </c>
      <c r="G176" s="14" t="s">
        <v>10</v>
      </c>
      <c r="H176" s="14" t="s">
        <v>131</v>
      </c>
      <c r="I176" s="14" t="s">
        <v>128</v>
      </c>
      <c r="J176" s="15">
        <f t="shared" si="45"/>
        <v>863000</v>
      </c>
      <c r="K176" s="15">
        <f t="shared" si="45"/>
        <v>863000</v>
      </c>
      <c r="L176" s="15">
        <f t="shared" si="45"/>
        <v>863000</v>
      </c>
    </row>
    <row r="177" spans="1:12" s="1" customFormat="1" ht="25.5" x14ac:dyDescent="0.25">
      <c r="A177" s="16"/>
      <c r="B177" s="144" t="s">
        <v>658</v>
      </c>
      <c r="C177" s="19" t="s">
        <v>79</v>
      </c>
      <c r="D177" s="19" t="s">
        <v>619</v>
      </c>
      <c r="E177" s="19">
        <v>852</v>
      </c>
      <c r="F177" s="14" t="s">
        <v>111</v>
      </c>
      <c r="G177" s="14" t="s">
        <v>10</v>
      </c>
      <c r="H177" s="14" t="s">
        <v>131</v>
      </c>
      <c r="I177" s="14" t="s">
        <v>245</v>
      </c>
      <c r="J177" s="15">
        <v>863000</v>
      </c>
      <c r="K177" s="15">
        <v>863000</v>
      </c>
      <c r="L177" s="15">
        <v>863000</v>
      </c>
    </row>
    <row r="178" spans="1:12" s="1" customFormat="1" ht="64.5" customHeight="1" x14ac:dyDescent="0.25">
      <c r="A178" s="467" t="s">
        <v>297</v>
      </c>
      <c r="B178" s="467"/>
      <c r="C178" s="114" t="s">
        <v>79</v>
      </c>
      <c r="D178" s="19" t="s">
        <v>619</v>
      </c>
      <c r="E178" s="19">
        <v>852</v>
      </c>
      <c r="F178" s="14" t="s">
        <v>111</v>
      </c>
      <c r="G178" s="14" t="s">
        <v>10</v>
      </c>
      <c r="H178" s="14" t="s">
        <v>298</v>
      </c>
      <c r="I178" s="14"/>
      <c r="J178" s="15">
        <f t="shared" ref="J178:L179" si="46">J179</f>
        <v>15920</v>
      </c>
      <c r="K178" s="15">
        <f t="shared" si="46"/>
        <v>15920</v>
      </c>
      <c r="L178" s="15">
        <f t="shared" si="46"/>
        <v>15920</v>
      </c>
    </row>
    <row r="179" spans="1:12" s="1" customFormat="1" x14ac:dyDescent="0.25">
      <c r="A179" s="16"/>
      <c r="B179" s="144" t="s">
        <v>127</v>
      </c>
      <c r="C179" s="19" t="s">
        <v>79</v>
      </c>
      <c r="D179" s="19" t="s">
        <v>619</v>
      </c>
      <c r="E179" s="19">
        <v>852</v>
      </c>
      <c r="F179" s="14" t="s">
        <v>111</v>
      </c>
      <c r="G179" s="14" t="s">
        <v>10</v>
      </c>
      <c r="H179" s="14" t="s">
        <v>298</v>
      </c>
      <c r="I179" s="14" t="s">
        <v>128</v>
      </c>
      <c r="J179" s="15">
        <f t="shared" si="46"/>
        <v>15920</v>
      </c>
      <c r="K179" s="15">
        <f t="shared" si="46"/>
        <v>15920</v>
      </c>
      <c r="L179" s="15">
        <f t="shared" si="46"/>
        <v>15920</v>
      </c>
    </row>
    <row r="180" spans="1:12" s="1" customFormat="1" ht="25.5" x14ac:dyDescent="0.25">
      <c r="A180" s="16"/>
      <c r="B180" s="144" t="s">
        <v>129</v>
      </c>
      <c r="C180" s="19" t="s">
        <v>79</v>
      </c>
      <c r="D180" s="19" t="s">
        <v>619</v>
      </c>
      <c r="E180" s="19">
        <v>852</v>
      </c>
      <c r="F180" s="14" t="s">
        <v>111</v>
      </c>
      <c r="G180" s="14" t="s">
        <v>10</v>
      </c>
      <c r="H180" s="14" t="s">
        <v>298</v>
      </c>
      <c r="I180" s="14" t="s">
        <v>130</v>
      </c>
      <c r="J180" s="15">
        <v>15920</v>
      </c>
      <c r="K180" s="15">
        <v>15920</v>
      </c>
      <c r="L180" s="15">
        <v>15920</v>
      </c>
    </row>
    <row r="181" spans="1:12" s="13" customFormat="1" x14ac:dyDescent="0.25">
      <c r="A181" s="468" t="s">
        <v>138</v>
      </c>
      <c r="B181" s="468"/>
      <c r="C181" s="114" t="s">
        <v>79</v>
      </c>
      <c r="D181" s="19" t="s">
        <v>619</v>
      </c>
      <c r="E181" s="19">
        <v>852</v>
      </c>
      <c r="F181" s="11" t="s">
        <v>111</v>
      </c>
      <c r="G181" s="11" t="s">
        <v>79</v>
      </c>
      <c r="H181" s="11"/>
      <c r="I181" s="11"/>
      <c r="J181" s="12">
        <f>J182+J208+J219+J223</f>
        <v>85290529.229999989</v>
      </c>
      <c r="K181" s="12">
        <f t="shared" ref="K181:L181" si="47">K182+K208+K219+K223</f>
        <v>87446802.099999994</v>
      </c>
      <c r="L181" s="12">
        <f t="shared" si="47"/>
        <v>92293820.729999989</v>
      </c>
    </row>
    <row r="182" spans="1:12" s="1" customFormat="1" x14ac:dyDescent="0.25">
      <c r="A182" s="467" t="s">
        <v>139</v>
      </c>
      <c r="B182" s="467"/>
      <c r="C182" s="19" t="s">
        <v>79</v>
      </c>
      <c r="D182" s="19" t="s">
        <v>619</v>
      </c>
      <c r="E182" s="19">
        <v>852</v>
      </c>
      <c r="F182" s="14" t="s">
        <v>111</v>
      </c>
      <c r="G182" s="14" t="s">
        <v>79</v>
      </c>
      <c r="H182" s="14" t="s">
        <v>140</v>
      </c>
      <c r="I182" s="14"/>
      <c r="J182" s="15">
        <f>J183</f>
        <v>14409500</v>
      </c>
      <c r="K182" s="15">
        <f>K183</f>
        <v>15130000</v>
      </c>
      <c r="L182" s="15">
        <f>L183</f>
        <v>16007500</v>
      </c>
    </row>
    <row r="183" spans="1:12" s="1" customFormat="1" x14ac:dyDescent="0.25">
      <c r="A183" s="467" t="s">
        <v>115</v>
      </c>
      <c r="B183" s="467"/>
      <c r="C183" s="19" t="s">
        <v>79</v>
      </c>
      <c r="D183" s="19" t="s">
        <v>619</v>
      </c>
      <c r="E183" s="19">
        <v>852</v>
      </c>
      <c r="F183" s="19" t="s">
        <v>111</v>
      </c>
      <c r="G183" s="19" t="s">
        <v>79</v>
      </c>
      <c r="H183" s="19" t="s">
        <v>141</v>
      </c>
      <c r="I183" s="14"/>
      <c r="J183" s="15">
        <f>J184+J187+J190+J193+J196+J199+J202+J205</f>
        <v>14409500</v>
      </c>
      <c r="K183" s="15">
        <f>K184+K187+K190+K193+K196+K199+K202+K205</f>
        <v>15130000</v>
      </c>
      <c r="L183" s="15">
        <f>L184+L187+L190+L193+L196+L199+L202+L205</f>
        <v>16007500</v>
      </c>
    </row>
    <row r="184" spans="1:12" s="1" customFormat="1" x14ac:dyDescent="0.25">
      <c r="A184" s="467" t="s">
        <v>142</v>
      </c>
      <c r="B184" s="467"/>
      <c r="C184" s="19" t="s">
        <v>79</v>
      </c>
      <c r="D184" s="19" t="s">
        <v>619</v>
      </c>
      <c r="E184" s="19">
        <v>852</v>
      </c>
      <c r="F184" s="19" t="s">
        <v>111</v>
      </c>
      <c r="G184" s="19" t="s">
        <v>79</v>
      </c>
      <c r="H184" s="19" t="s">
        <v>143</v>
      </c>
      <c r="I184" s="14"/>
      <c r="J184" s="15">
        <f t="shared" ref="J184:L185" si="48">J185</f>
        <v>2159400</v>
      </c>
      <c r="K184" s="15">
        <f t="shared" si="48"/>
        <v>2267400</v>
      </c>
      <c r="L184" s="15">
        <f t="shared" si="48"/>
        <v>2398900</v>
      </c>
    </row>
    <row r="185" spans="1:12" s="1" customFormat="1" ht="27.75" customHeight="1" x14ac:dyDescent="0.25">
      <c r="A185" s="144"/>
      <c r="B185" s="144" t="s">
        <v>119</v>
      </c>
      <c r="C185" s="19" t="s">
        <v>79</v>
      </c>
      <c r="D185" s="19" t="s">
        <v>619</v>
      </c>
      <c r="E185" s="142">
        <v>852</v>
      </c>
      <c r="F185" s="14" t="s">
        <v>111</v>
      </c>
      <c r="G185" s="19" t="s">
        <v>79</v>
      </c>
      <c r="H185" s="19" t="s">
        <v>143</v>
      </c>
      <c r="I185" s="14" t="s">
        <v>120</v>
      </c>
      <c r="J185" s="15">
        <f t="shared" si="48"/>
        <v>2159400</v>
      </c>
      <c r="K185" s="15">
        <f t="shared" si="48"/>
        <v>2267400</v>
      </c>
      <c r="L185" s="15">
        <f t="shared" si="48"/>
        <v>2398900</v>
      </c>
    </row>
    <row r="186" spans="1:12" s="1" customFormat="1" ht="38.25" x14ac:dyDescent="0.25">
      <c r="A186" s="144"/>
      <c r="B186" s="144" t="s">
        <v>121</v>
      </c>
      <c r="C186" s="19" t="s">
        <v>79</v>
      </c>
      <c r="D186" s="19" t="s">
        <v>619</v>
      </c>
      <c r="E186" s="142">
        <v>852</v>
      </c>
      <c r="F186" s="14" t="s">
        <v>111</v>
      </c>
      <c r="G186" s="19" t="s">
        <v>79</v>
      </c>
      <c r="H186" s="19" t="s">
        <v>143</v>
      </c>
      <c r="I186" s="14" t="s">
        <v>122</v>
      </c>
      <c r="J186" s="15">
        <f>2159402-2</f>
        <v>2159400</v>
      </c>
      <c r="K186" s="15">
        <v>2267400</v>
      </c>
      <c r="L186" s="15">
        <v>2398900</v>
      </c>
    </row>
    <row r="187" spans="1:12" s="1" customFormat="1" x14ac:dyDescent="0.25">
      <c r="A187" s="467" t="s">
        <v>144</v>
      </c>
      <c r="B187" s="467"/>
      <c r="C187" s="19" t="s">
        <v>79</v>
      </c>
      <c r="D187" s="19" t="s">
        <v>619</v>
      </c>
      <c r="E187" s="142">
        <v>852</v>
      </c>
      <c r="F187" s="19" t="s">
        <v>111</v>
      </c>
      <c r="G187" s="19" t="s">
        <v>79</v>
      </c>
      <c r="H187" s="19" t="s">
        <v>145</v>
      </c>
      <c r="I187" s="14"/>
      <c r="J187" s="15">
        <f t="shared" ref="J187:L188" si="49">J188</f>
        <v>2515700</v>
      </c>
      <c r="K187" s="15">
        <f t="shared" si="49"/>
        <v>2641100</v>
      </c>
      <c r="L187" s="15">
        <f t="shared" si="49"/>
        <v>2733900</v>
      </c>
    </row>
    <row r="188" spans="1:12" s="1" customFormat="1" ht="27.75" customHeight="1" x14ac:dyDescent="0.25">
      <c r="A188" s="144"/>
      <c r="B188" s="144" t="s">
        <v>119</v>
      </c>
      <c r="C188" s="114" t="s">
        <v>79</v>
      </c>
      <c r="D188" s="19" t="s">
        <v>619</v>
      </c>
      <c r="E188" s="142">
        <v>852</v>
      </c>
      <c r="F188" s="14" t="s">
        <v>111</v>
      </c>
      <c r="G188" s="19" t="s">
        <v>79</v>
      </c>
      <c r="H188" s="19" t="s">
        <v>145</v>
      </c>
      <c r="I188" s="14" t="s">
        <v>120</v>
      </c>
      <c r="J188" s="15">
        <f t="shared" si="49"/>
        <v>2515700</v>
      </c>
      <c r="K188" s="15">
        <f t="shared" si="49"/>
        <v>2641100</v>
      </c>
      <c r="L188" s="15">
        <f t="shared" si="49"/>
        <v>2733900</v>
      </c>
    </row>
    <row r="189" spans="1:12" s="1" customFormat="1" ht="38.25" x14ac:dyDescent="0.25">
      <c r="A189" s="144"/>
      <c r="B189" s="144" t="s">
        <v>121</v>
      </c>
      <c r="C189" s="19" t="s">
        <v>79</v>
      </c>
      <c r="D189" s="19" t="s">
        <v>619</v>
      </c>
      <c r="E189" s="142">
        <v>852</v>
      </c>
      <c r="F189" s="14" t="s">
        <v>111</v>
      </c>
      <c r="G189" s="19" t="s">
        <v>79</v>
      </c>
      <c r="H189" s="19" t="s">
        <v>145</v>
      </c>
      <c r="I189" s="14" t="s">
        <v>122</v>
      </c>
      <c r="J189" s="15">
        <f>2461078+54622</f>
        <v>2515700</v>
      </c>
      <c r="K189" s="15">
        <f>2584100+57000</f>
        <v>2641100</v>
      </c>
      <c r="L189" s="15">
        <v>2733900</v>
      </c>
    </row>
    <row r="190" spans="1:12" s="1" customFormat="1" x14ac:dyDescent="0.25">
      <c r="A190" s="467" t="s">
        <v>304</v>
      </c>
      <c r="B190" s="467"/>
      <c r="C190" s="19" t="s">
        <v>79</v>
      </c>
      <c r="D190" s="19" t="s">
        <v>619</v>
      </c>
      <c r="E190" s="142">
        <v>852</v>
      </c>
      <c r="F190" s="19" t="s">
        <v>111</v>
      </c>
      <c r="G190" s="19" t="s">
        <v>79</v>
      </c>
      <c r="H190" s="19" t="s">
        <v>146</v>
      </c>
      <c r="I190" s="14"/>
      <c r="J190" s="15">
        <f t="shared" ref="J190:L191" si="50">J191</f>
        <v>1509100</v>
      </c>
      <c r="K190" s="15">
        <f t="shared" si="50"/>
        <v>1584800</v>
      </c>
      <c r="L190" s="15">
        <f t="shared" si="50"/>
        <v>1615400</v>
      </c>
    </row>
    <row r="191" spans="1:12" s="1" customFormat="1" ht="27.75" customHeight="1" x14ac:dyDescent="0.25">
      <c r="A191" s="144"/>
      <c r="B191" s="144" t="s">
        <v>119</v>
      </c>
      <c r="C191" s="19" t="s">
        <v>79</v>
      </c>
      <c r="D191" s="19" t="s">
        <v>619</v>
      </c>
      <c r="E191" s="142">
        <v>852</v>
      </c>
      <c r="F191" s="14" t="s">
        <v>111</v>
      </c>
      <c r="G191" s="19" t="s">
        <v>79</v>
      </c>
      <c r="H191" s="19" t="s">
        <v>146</v>
      </c>
      <c r="I191" s="14" t="s">
        <v>120</v>
      </c>
      <c r="J191" s="15">
        <f t="shared" si="50"/>
        <v>1509100</v>
      </c>
      <c r="K191" s="15">
        <f t="shared" si="50"/>
        <v>1584800</v>
      </c>
      <c r="L191" s="15">
        <f t="shared" si="50"/>
        <v>1615400</v>
      </c>
    </row>
    <row r="192" spans="1:12" s="1" customFormat="1" ht="38.25" x14ac:dyDescent="0.25">
      <c r="A192" s="144"/>
      <c r="B192" s="144" t="s">
        <v>121</v>
      </c>
      <c r="C192" s="19" t="s">
        <v>79</v>
      </c>
      <c r="D192" s="19" t="s">
        <v>619</v>
      </c>
      <c r="E192" s="142">
        <v>852</v>
      </c>
      <c r="F192" s="14" t="s">
        <v>111</v>
      </c>
      <c r="G192" s="19" t="s">
        <v>79</v>
      </c>
      <c r="H192" s="19" t="s">
        <v>146</v>
      </c>
      <c r="I192" s="14" t="s">
        <v>122</v>
      </c>
      <c r="J192" s="15">
        <f>1454139+54961</f>
        <v>1509100</v>
      </c>
      <c r="K192" s="15">
        <f>1526800+58000</f>
        <v>1584800</v>
      </c>
      <c r="L192" s="15">
        <v>1615400</v>
      </c>
    </row>
    <row r="193" spans="1:14" s="1" customFormat="1" x14ac:dyDescent="0.25">
      <c r="A193" s="467" t="s">
        <v>147</v>
      </c>
      <c r="B193" s="467"/>
      <c r="C193" s="19" t="s">
        <v>79</v>
      </c>
      <c r="D193" s="19" t="s">
        <v>619</v>
      </c>
      <c r="E193" s="142">
        <v>852</v>
      </c>
      <c r="F193" s="19" t="s">
        <v>111</v>
      </c>
      <c r="G193" s="19" t="s">
        <v>79</v>
      </c>
      <c r="H193" s="19" t="s">
        <v>148</v>
      </c>
      <c r="I193" s="14"/>
      <c r="J193" s="15">
        <f t="shared" ref="J193:L194" si="51">J194</f>
        <v>3143300</v>
      </c>
      <c r="K193" s="15">
        <f t="shared" si="51"/>
        <v>3300500</v>
      </c>
      <c r="L193" s="15">
        <f t="shared" si="51"/>
        <v>3635800</v>
      </c>
    </row>
    <row r="194" spans="1:14" s="1" customFormat="1" ht="27.75" customHeight="1" x14ac:dyDescent="0.25">
      <c r="A194" s="144"/>
      <c r="B194" s="144" t="s">
        <v>119</v>
      </c>
      <c r="C194" s="19" t="s">
        <v>79</v>
      </c>
      <c r="D194" s="19" t="s">
        <v>619</v>
      </c>
      <c r="E194" s="142">
        <v>852</v>
      </c>
      <c r="F194" s="14" t="s">
        <v>111</v>
      </c>
      <c r="G194" s="19" t="s">
        <v>79</v>
      </c>
      <c r="H194" s="19" t="s">
        <v>148</v>
      </c>
      <c r="I194" s="14" t="s">
        <v>120</v>
      </c>
      <c r="J194" s="15">
        <f t="shared" si="51"/>
        <v>3143300</v>
      </c>
      <c r="K194" s="15">
        <f t="shared" si="51"/>
        <v>3300500</v>
      </c>
      <c r="L194" s="15">
        <f t="shared" si="51"/>
        <v>3635800</v>
      </c>
    </row>
    <row r="195" spans="1:14" s="1" customFormat="1" ht="37.5" customHeight="1" x14ac:dyDescent="0.25">
      <c r="A195" s="144"/>
      <c r="B195" s="144" t="s">
        <v>121</v>
      </c>
      <c r="C195" s="114" t="s">
        <v>79</v>
      </c>
      <c r="D195" s="19" t="s">
        <v>619</v>
      </c>
      <c r="E195" s="142">
        <v>852</v>
      </c>
      <c r="F195" s="14" t="s">
        <v>111</v>
      </c>
      <c r="G195" s="19" t="s">
        <v>79</v>
      </c>
      <c r="H195" s="19" t="s">
        <v>148</v>
      </c>
      <c r="I195" s="14" t="s">
        <v>122</v>
      </c>
      <c r="J195" s="15">
        <f>3272821-129521</f>
        <v>3143300</v>
      </c>
      <c r="K195" s="15">
        <f>3436500-136000</f>
        <v>3300500</v>
      </c>
      <c r="L195" s="15">
        <v>3635800</v>
      </c>
    </row>
    <row r="196" spans="1:14" s="1" customFormat="1" x14ac:dyDescent="0.25">
      <c r="A196" s="467" t="s">
        <v>149</v>
      </c>
      <c r="B196" s="467"/>
      <c r="C196" s="19" t="s">
        <v>79</v>
      </c>
      <c r="D196" s="19" t="s">
        <v>619</v>
      </c>
      <c r="E196" s="142">
        <v>852</v>
      </c>
      <c r="F196" s="19" t="s">
        <v>111</v>
      </c>
      <c r="G196" s="19" t="s">
        <v>79</v>
      </c>
      <c r="H196" s="19" t="s">
        <v>150</v>
      </c>
      <c r="I196" s="14"/>
      <c r="J196" s="15">
        <f t="shared" ref="J196:L197" si="52">J197</f>
        <v>1445900</v>
      </c>
      <c r="K196" s="15">
        <f t="shared" si="52"/>
        <v>1518200</v>
      </c>
      <c r="L196" s="15">
        <f t="shared" si="52"/>
        <v>1606300</v>
      </c>
    </row>
    <row r="197" spans="1:14" s="1" customFormat="1" ht="27.75" customHeight="1" x14ac:dyDescent="0.25">
      <c r="A197" s="144"/>
      <c r="B197" s="144" t="s">
        <v>119</v>
      </c>
      <c r="C197" s="19" t="s">
        <v>79</v>
      </c>
      <c r="D197" s="19" t="s">
        <v>619</v>
      </c>
      <c r="E197" s="142">
        <v>852</v>
      </c>
      <c r="F197" s="14" t="s">
        <v>111</v>
      </c>
      <c r="G197" s="19" t="s">
        <v>79</v>
      </c>
      <c r="H197" s="19" t="s">
        <v>150</v>
      </c>
      <c r="I197" s="14" t="s">
        <v>120</v>
      </c>
      <c r="J197" s="15">
        <f t="shared" si="52"/>
        <v>1445900</v>
      </c>
      <c r="K197" s="15">
        <f t="shared" si="52"/>
        <v>1518200</v>
      </c>
      <c r="L197" s="15">
        <f t="shared" si="52"/>
        <v>1606300</v>
      </c>
    </row>
    <row r="198" spans="1:14" s="1" customFormat="1" ht="38.25" x14ac:dyDescent="0.25">
      <c r="A198" s="144"/>
      <c r="B198" s="144" t="s">
        <v>121</v>
      </c>
      <c r="C198" s="114" t="s">
        <v>79</v>
      </c>
      <c r="D198" s="19" t="s">
        <v>619</v>
      </c>
      <c r="E198" s="142">
        <v>852</v>
      </c>
      <c r="F198" s="14" t="s">
        <v>111</v>
      </c>
      <c r="G198" s="19" t="s">
        <v>79</v>
      </c>
      <c r="H198" s="19" t="s">
        <v>150</v>
      </c>
      <c r="I198" s="14" t="s">
        <v>122</v>
      </c>
      <c r="J198" s="15">
        <f>1445866+34</f>
        <v>1445900</v>
      </c>
      <c r="K198" s="15">
        <v>1518200</v>
      </c>
      <c r="L198" s="15">
        <v>1606300</v>
      </c>
    </row>
    <row r="199" spans="1:14" s="1" customFormat="1" x14ac:dyDescent="0.25">
      <c r="A199" s="467" t="s">
        <v>151</v>
      </c>
      <c r="B199" s="467"/>
      <c r="C199" s="19" t="s">
        <v>79</v>
      </c>
      <c r="D199" s="19" t="s">
        <v>619</v>
      </c>
      <c r="E199" s="142">
        <v>852</v>
      </c>
      <c r="F199" s="19" t="s">
        <v>111</v>
      </c>
      <c r="G199" s="19" t="s">
        <v>79</v>
      </c>
      <c r="H199" s="19" t="s">
        <v>152</v>
      </c>
      <c r="I199" s="14"/>
      <c r="J199" s="15">
        <f t="shared" ref="J199:L200" si="53">J200</f>
        <v>1604400</v>
      </c>
      <c r="K199" s="15">
        <f t="shared" si="53"/>
        <v>1684600</v>
      </c>
      <c r="L199" s="15">
        <f t="shared" si="53"/>
        <v>1782300</v>
      </c>
    </row>
    <row r="200" spans="1:14" s="1" customFormat="1" ht="29.25" customHeight="1" x14ac:dyDescent="0.25">
      <c r="A200" s="144"/>
      <c r="B200" s="144" t="s">
        <v>119</v>
      </c>
      <c r="C200" s="19" t="s">
        <v>79</v>
      </c>
      <c r="D200" s="19" t="s">
        <v>619</v>
      </c>
      <c r="E200" s="142">
        <v>852</v>
      </c>
      <c r="F200" s="14" t="s">
        <v>111</v>
      </c>
      <c r="G200" s="19" t="s">
        <v>79</v>
      </c>
      <c r="H200" s="19" t="s">
        <v>152</v>
      </c>
      <c r="I200" s="14" t="s">
        <v>120</v>
      </c>
      <c r="J200" s="15">
        <f t="shared" si="53"/>
        <v>1604400</v>
      </c>
      <c r="K200" s="15">
        <f t="shared" si="53"/>
        <v>1684600</v>
      </c>
      <c r="L200" s="15">
        <f t="shared" si="53"/>
        <v>1782300</v>
      </c>
    </row>
    <row r="201" spans="1:14" s="1" customFormat="1" ht="38.25" x14ac:dyDescent="0.25">
      <c r="A201" s="144"/>
      <c r="B201" s="144" t="s">
        <v>121</v>
      </c>
      <c r="C201" s="19" t="s">
        <v>79</v>
      </c>
      <c r="D201" s="19" t="s">
        <v>619</v>
      </c>
      <c r="E201" s="142">
        <v>852</v>
      </c>
      <c r="F201" s="14" t="s">
        <v>111</v>
      </c>
      <c r="G201" s="19" t="s">
        <v>79</v>
      </c>
      <c r="H201" s="19" t="s">
        <v>152</v>
      </c>
      <c r="I201" s="14" t="s">
        <v>122</v>
      </c>
      <c r="J201" s="15">
        <f>1604423-23</f>
        <v>1604400</v>
      </c>
      <c r="K201" s="15">
        <v>1684600</v>
      </c>
      <c r="L201" s="15">
        <v>1782300</v>
      </c>
    </row>
    <row r="202" spans="1:14" s="1" customFormat="1" x14ac:dyDescent="0.25">
      <c r="A202" s="467" t="s">
        <v>153</v>
      </c>
      <c r="B202" s="467"/>
      <c r="C202" s="19" t="s">
        <v>79</v>
      </c>
      <c r="D202" s="19" t="s">
        <v>619</v>
      </c>
      <c r="E202" s="142">
        <v>852</v>
      </c>
      <c r="F202" s="19" t="s">
        <v>111</v>
      </c>
      <c r="G202" s="19" t="s">
        <v>79</v>
      </c>
      <c r="H202" s="19" t="s">
        <v>154</v>
      </c>
      <c r="I202" s="14"/>
      <c r="J202" s="15">
        <f t="shared" ref="J202:L203" si="54">J203</f>
        <v>1466000</v>
      </c>
      <c r="K202" s="15">
        <f t="shared" si="54"/>
        <v>1539400</v>
      </c>
      <c r="L202" s="15">
        <f t="shared" si="54"/>
        <v>1628700</v>
      </c>
    </row>
    <row r="203" spans="1:14" s="1" customFormat="1" ht="28.5" customHeight="1" x14ac:dyDescent="0.25">
      <c r="A203" s="144"/>
      <c r="B203" s="144" t="s">
        <v>119</v>
      </c>
      <c r="C203" s="19" t="s">
        <v>79</v>
      </c>
      <c r="D203" s="19" t="s">
        <v>619</v>
      </c>
      <c r="E203" s="142">
        <v>852</v>
      </c>
      <c r="F203" s="14" t="s">
        <v>111</v>
      </c>
      <c r="G203" s="19" t="s">
        <v>79</v>
      </c>
      <c r="H203" s="19" t="s">
        <v>154</v>
      </c>
      <c r="I203" s="14" t="s">
        <v>120</v>
      </c>
      <c r="J203" s="15">
        <f t="shared" si="54"/>
        <v>1466000</v>
      </c>
      <c r="K203" s="15">
        <f t="shared" si="54"/>
        <v>1539400</v>
      </c>
      <c r="L203" s="15">
        <f t="shared" si="54"/>
        <v>1628700</v>
      </c>
    </row>
    <row r="204" spans="1:14" s="1" customFormat="1" ht="38.25" x14ac:dyDescent="0.25">
      <c r="A204" s="144"/>
      <c r="B204" s="144" t="s">
        <v>121</v>
      </c>
      <c r="C204" s="19" t="s">
        <v>79</v>
      </c>
      <c r="D204" s="19" t="s">
        <v>619</v>
      </c>
      <c r="E204" s="142">
        <v>852</v>
      </c>
      <c r="F204" s="14" t="s">
        <v>111</v>
      </c>
      <c r="G204" s="19" t="s">
        <v>79</v>
      </c>
      <c r="H204" s="19" t="s">
        <v>154</v>
      </c>
      <c r="I204" s="14" t="s">
        <v>122</v>
      </c>
      <c r="J204" s="15">
        <f>1466064-64</f>
        <v>1466000</v>
      </c>
      <c r="K204" s="15">
        <v>1539400</v>
      </c>
      <c r="L204" s="15">
        <v>1628700</v>
      </c>
    </row>
    <row r="205" spans="1:14" s="1" customFormat="1" x14ac:dyDescent="0.25">
      <c r="A205" s="467" t="s">
        <v>155</v>
      </c>
      <c r="B205" s="467"/>
      <c r="C205" s="114" t="s">
        <v>79</v>
      </c>
      <c r="D205" s="19" t="s">
        <v>619</v>
      </c>
      <c r="E205" s="142">
        <v>852</v>
      </c>
      <c r="F205" s="19" t="s">
        <v>111</v>
      </c>
      <c r="G205" s="19" t="s">
        <v>79</v>
      </c>
      <c r="H205" s="19" t="s">
        <v>156</v>
      </c>
      <c r="I205" s="14"/>
      <c r="J205" s="15">
        <f t="shared" ref="J205:L206" si="55">J206</f>
        <v>565700</v>
      </c>
      <c r="K205" s="15">
        <f t="shared" si="55"/>
        <v>594000</v>
      </c>
      <c r="L205" s="15">
        <f t="shared" si="55"/>
        <v>606200</v>
      </c>
    </row>
    <row r="206" spans="1:14" s="1" customFormat="1" ht="27" customHeight="1" x14ac:dyDescent="0.25">
      <c r="A206" s="144"/>
      <c r="B206" s="144" t="s">
        <v>119</v>
      </c>
      <c r="C206" s="19" t="s">
        <v>79</v>
      </c>
      <c r="D206" s="19" t="s">
        <v>619</v>
      </c>
      <c r="E206" s="142">
        <v>852</v>
      </c>
      <c r="F206" s="14" t="s">
        <v>111</v>
      </c>
      <c r="G206" s="19" t="s">
        <v>79</v>
      </c>
      <c r="H206" s="19" t="s">
        <v>156</v>
      </c>
      <c r="I206" s="14" t="s">
        <v>120</v>
      </c>
      <c r="J206" s="15">
        <f t="shared" si="55"/>
        <v>565700</v>
      </c>
      <c r="K206" s="15">
        <f t="shared" si="55"/>
        <v>594000</v>
      </c>
      <c r="L206" s="15">
        <f t="shared" si="55"/>
        <v>606200</v>
      </c>
    </row>
    <row r="207" spans="1:14" s="1" customFormat="1" ht="38.25" x14ac:dyDescent="0.25">
      <c r="A207" s="144"/>
      <c r="B207" s="144" t="s">
        <v>121</v>
      </c>
      <c r="C207" s="19" t="s">
        <v>79</v>
      </c>
      <c r="D207" s="19" t="s">
        <v>619</v>
      </c>
      <c r="E207" s="142">
        <v>852</v>
      </c>
      <c r="F207" s="14" t="s">
        <v>111</v>
      </c>
      <c r="G207" s="19" t="s">
        <v>79</v>
      </c>
      <c r="H207" s="19" t="s">
        <v>156</v>
      </c>
      <c r="I207" s="14" t="s">
        <v>122</v>
      </c>
      <c r="J207" s="15">
        <f>545720+19980</f>
        <v>565700</v>
      </c>
      <c r="K207" s="15">
        <f>573000+21000</f>
        <v>594000</v>
      </c>
      <c r="L207" s="15">
        <v>606200</v>
      </c>
      <c r="N207" s="132"/>
    </row>
    <row r="208" spans="1:14" s="1" customFormat="1" x14ac:dyDescent="0.25">
      <c r="A208" s="467" t="s">
        <v>157</v>
      </c>
      <c r="B208" s="467"/>
      <c r="C208" s="19" t="s">
        <v>79</v>
      </c>
      <c r="D208" s="19" t="s">
        <v>619</v>
      </c>
      <c r="E208" s="142">
        <v>852</v>
      </c>
      <c r="F208" s="14" t="s">
        <v>111</v>
      </c>
      <c r="G208" s="14" t="s">
        <v>79</v>
      </c>
      <c r="H208" s="14" t="s">
        <v>158</v>
      </c>
      <c r="I208" s="14"/>
      <c r="J208" s="15">
        <f>J209</f>
        <v>6292500</v>
      </c>
      <c r="K208" s="15">
        <f>K209</f>
        <v>6531400</v>
      </c>
      <c r="L208" s="15">
        <f>L209</f>
        <v>6910300</v>
      </c>
      <c r="N208" s="132"/>
    </row>
    <row r="209" spans="1:14" s="1" customFormat="1" x14ac:dyDescent="0.25">
      <c r="A209" s="467" t="s">
        <v>115</v>
      </c>
      <c r="B209" s="467"/>
      <c r="C209" s="19" t="s">
        <v>79</v>
      </c>
      <c r="D209" s="19" t="s">
        <v>619</v>
      </c>
      <c r="E209" s="142">
        <v>852</v>
      </c>
      <c r="F209" s="14" t="s">
        <v>111</v>
      </c>
      <c r="G209" s="14" t="s">
        <v>79</v>
      </c>
      <c r="H209" s="14" t="s">
        <v>159</v>
      </c>
      <c r="I209" s="14"/>
      <c r="J209" s="15">
        <f>J210+J213+J216</f>
        <v>6292500</v>
      </c>
      <c r="K209" s="15">
        <f>K210+K213+K216</f>
        <v>6531400</v>
      </c>
      <c r="L209" s="15">
        <f>L210+L213+L216</f>
        <v>6910300</v>
      </c>
      <c r="N209" s="132"/>
    </row>
    <row r="210" spans="1:14" s="1" customFormat="1" ht="26.25" customHeight="1" x14ac:dyDescent="0.25">
      <c r="A210" s="467" t="s">
        <v>160</v>
      </c>
      <c r="B210" s="467"/>
      <c r="C210" s="19" t="s">
        <v>79</v>
      </c>
      <c r="D210" s="19" t="s">
        <v>619</v>
      </c>
      <c r="E210" s="142">
        <v>852</v>
      </c>
      <c r="F210" s="19" t="s">
        <v>111</v>
      </c>
      <c r="G210" s="19" t="s">
        <v>79</v>
      </c>
      <c r="H210" s="19" t="s">
        <v>161</v>
      </c>
      <c r="I210" s="14"/>
      <c r="J210" s="15">
        <f t="shared" ref="J210:L211" si="56">J211</f>
        <v>2839100</v>
      </c>
      <c r="K210" s="15">
        <f t="shared" si="56"/>
        <v>2952000</v>
      </c>
      <c r="L210" s="15">
        <f t="shared" si="56"/>
        <v>3153900</v>
      </c>
      <c r="N210" s="132"/>
    </row>
    <row r="211" spans="1:14" s="1" customFormat="1" ht="29.25" customHeight="1" x14ac:dyDescent="0.25">
      <c r="A211" s="144"/>
      <c r="B211" s="144" t="s">
        <v>119</v>
      </c>
      <c r="C211" s="19" t="s">
        <v>79</v>
      </c>
      <c r="D211" s="19" t="s">
        <v>619</v>
      </c>
      <c r="E211" s="142">
        <v>852</v>
      </c>
      <c r="F211" s="14" t="s">
        <v>111</v>
      </c>
      <c r="G211" s="19" t="s">
        <v>79</v>
      </c>
      <c r="H211" s="19" t="s">
        <v>161</v>
      </c>
      <c r="I211" s="14" t="s">
        <v>120</v>
      </c>
      <c r="J211" s="15">
        <f t="shared" si="56"/>
        <v>2839100</v>
      </c>
      <c r="K211" s="15">
        <f t="shared" si="56"/>
        <v>2952000</v>
      </c>
      <c r="L211" s="15">
        <f t="shared" si="56"/>
        <v>3153900</v>
      </c>
      <c r="N211" s="132"/>
    </row>
    <row r="212" spans="1:14" s="1" customFormat="1" ht="38.25" x14ac:dyDescent="0.25">
      <c r="A212" s="144"/>
      <c r="B212" s="144" t="s">
        <v>121</v>
      </c>
      <c r="C212" s="19" t="s">
        <v>79</v>
      </c>
      <c r="D212" s="19" t="s">
        <v>619</v>
      </c>
      <c r="E212" s="142">
        <v>852</v>
      </c>
      <c r="F212" s="14" t="s">
        <v>111</v>
      </c>
      <c r="G212" s="19" t="s">
        <v>79</v>
      </c>
      <c r="H212" s="19" t="s">
        <v>161</v>
      </c>
      <c r="I212" s="14" t="s">
        <v>122</v>
      </c>
      <c r="J212" s="15">
        <f>2839079+21</f>
        <v>2839100</v>
      </c>
      <c r="K212" s="15">
        <f>2981000-29000</f>
        <v>2952000</v>
      </c>
      <c r="L212" s="15">
        <v>3153900</v>
      </c>
      <c r="N212" s="132"/>
    </row>
    <row r="213" spans="1:14" s="1" customFormat="1" ht="27" customHeight="1" x14ac:dyDescent="0.25">
      <c r="A213" s="467" t="s">
        <v>162</v>
      </c>
      <c r="B213" s="467"/>
      <c r="C213" s="19" t="s">
        <v>79</v>
      </c>
      <c r="D213" s="19" t="s">
        <v>619</v>
      </c>
      <c r="E213" s="142">
        <v>852</v>
      </c>
      <c r="F213" s="19" t="s">
        <v>111</v>
      </c>
      <c r="G213" s="19" t="s">
        <v>79</v>
      </c>
      <c r="H213" s="19" t="s">
        <v>163</v>
      </c>
      <c r="I213" s="14"/>
      <c r="J213" s="15">
        <f t="shared" ref="J213:L214" si="57">J214</f>
        <v>1562600</v>
      </c>
      <c r="K213" s="15">
        <f t="shared" si="57"/>
        <v>1625700</v>
      </c>
      <c r="L213" s="15">
        <f t="shared" si="57"/>
        <v>1735900</v>
      </c>
      <c r="N213" s="132"/>
    </row>
    <row r="214" spans="1:14" s="1" customFormat="1" ht="27.75" customHeight="1" x14ac:dyDescent="0.25">
      <c r="A214" s="144"/>
      <c r="B214" s="144" t="s">
        <v>119</v>
      </c>
      <c r="C214" s="114" t="s">
        <v>79</v>
      </c>
      <c r="D214" s="19" t="s">
        <v>619</v>
      </c>
      <c r="E214" s="142">
        <v>852</v>
      </c>
      <c r="F214" s="14" t="s">
        <v>111</v>
      </c>
      <c r="G214" s="19" t="s">
        <v>79</v>
      </c>
      <c r="H214" s="19" t="s">
        <v>163</v>
      </c>
      <c r="I214" s="14" t="s">
        <v>120</v>
      </c>
      <c r="J214" s="15">
        <f t="shared" si="57"/>
        <v>1562600</v>
      </c>
      <c r="K214" s="15">
        <f t="shared" si="57"/>
        <v>1625700</v>
      </c>
      <c r="L214" s="15">
        <f t="shared" si="57"/>
        <v>1735900</v>
      </c>
      <c r="N214" s="132"/>
    </row>
    <row r="215" spans="1:14" s="1" customFormat="1" ht="38.25" x14ac:dyDescent="0.25">
      <c r="A215" s="144"/>
      <c r="B215" s="144" t="s">
        <v>121</v>
      </c>
      <c r="C215" s="19" t="s">
        <v>79</v>
      </c>
      <c r="D215" s="19" t="s">
        <v>619</v>
      </c>
      <c r="E215" s="142">
        <v>852</v>
      </c>
      <c r="F215" s="14" t="s">
        <v>111</v>
      </c>
      <c r="G215" s="19" t="s">
        <v>79</v>
      </c>
      <c r="H215" s="19" t="s">
        <v>163</v>
      </c>
      <c r="I215" s="14" t="s">
        <v>122</v>
      </c>
      <c r="J215" s="15">
        <f>1562634-34</f>
        <v>1562600</v>
      </c>
      <c r="K215" s="15">
        <f>1640700-15000</f>
        <v>1625700</v>
      </c>
      <c r="L215" s="15">
        <v>1735900</v>
      </c>
      <c r="N215" s="132"/>
    </row>
    <row r="216" spans="1:14" s="1" customFormat="1" ht="27" customHeight="1" x14ac:dyDescent="0.25">
      <c r="A216" s="475" t="s">
        <v>164</v>
      </c>
      <c r="B216" s="475"/>
      <c r="C216" s="19" t="s">
        <v>79</v>
      </c>
      <c r="D216" s="19" t="s">
        <v>619</v>
      </c>
      <c r="E216" s="142">
        <v>852</v>
      </c>
      <c r="F216" s="19" t="s">
        <v>111</v>
      </c>
      <c r="G216" s="19" t="s">
        <v>79</v>
      </c>
      <c r="H216" s="19" t="s">
        <v>165</v>
      </c>
      <c r="I216" s="14"/>
      <c r="J216" s="15">
        <f>J218</f>
        <v>1890800</v>
      </c>
      <c r="K216" s="15">
        <f>K218</f>
        <v>1953700</v>
      </c>
      <c r="L216" s="15">
        <f>L218</f>
        <v>2020500</v>
      </c>
      <c r="N216" s="132"/>
    </row>
    <row r="217" spans="1:14" s="1" customFormat="1" ht="27" customHeight="1" x14ac:dyDescent="0.25">
      <c r="A217" s="144"/>
      <c r="B217" s="144" t="s">
        <v>119</v>
      </c>
      <c r="C217" s="19" t="s">
        <v>79</v>
      </c>
      <c r="D217" s="19" t="s">
        <v>619</v>
      </c>
      <c r="E217" s="142">
        <v>852</v>
      </c>
      <c r="F217" s="14" t="s">
        <v>111</v>
      </c>
      <c r="G217" s="19" t="s">
        <v>79</v>
      </c>
      <c r="H217" s="19" t="s">
        <v>165</v>
      </c>
      <c r="I217" s="14" t="s">
        <v>120</v>
      </c>
      <c r="J217" s="15">
        <f>J218</f>
        <v>1890800</v>
      </c>
      <c r="K217" s="15">
        <f>K218</f>
        <v>1953700</v>
      </c>
      <c r="L217" s="15">
        <f>L218</f>
        <v>2020500</v>
      </c>
      <c r="N217" s="132"/>
    </row>
    <row r="218" spans="1:14" s="1" customFormat="1" ht="38.25" x14ac:dyDescent="0.25">
      <c r="A218" s="144"/>
      <c r="B218" s="144" t="s">
        <v>121</v>
      </c>
      <c r="C218" s="19" t="s">
        <v>79</v>
      </c>
      <c r="D218" s="19" t="s">
        <v>619</v>
      </c>
      <c r="E218" s="142">
        <v>852</v>
      </c>
      <c r="F218" s="14" t="s">
        <v>111</v>
      </c>
      <c r="G218" s="19" t="s">
        <v>79</v>
      </c>
      <c r="H218" s="19" t="s">
        <v>165</v>
      </c>
      <c r="I218" s="14" t="s">
        <v>122</v>
      </c>
      <c r="J218" s="15">
        <f>1890782+18</f>
        <v>1890800</v>
      </c>
      <c r="K218" s="15">
        <f>1909700+29000+15000</f>
        <v>1953700</v>
      </c>
      <c r="L218" s="15">
        <v>2020500</v>
      </c>
      <c r="N218" s="132"/>
    </row>
    <row r="219" spans="1:14" s="1" customFormat="1" ht="15" customHeight="1" x14ac:dyDescent="0.25">
      <c r="A219" s="467" t="s">
        <v>166</v>
      </c>
      <c r="B219" s="467"/>
      <c r="C219" s="19" t="s">
        <v>79</v>
      </c>
      <c r="D219" s="19" t="s">
        <v>619</v>
      </c>
      <c r="E219" s="19">
        <v>852</v>
      </c>
      <c r="F219" s="14" t="s">
        <v>111</v>
      </c>
      <c r="G219" s="14" t="s">
        <v>79</v>
      </c>
      <c r="H219" s="14" t="s">
        <v>167</v>
      </c>
      <c r="I219" s="14"/>
      <c r="J219" s="15">
        <f>J220</f>
        <v>1172900</v>
      </c>
      <c r="K219" s="15">
        <f>K220</f>
        <v>1172900</v>
      </c>
      <c r="L219" s="15">
        <f>L220</f>
        <v>1172900</v>
      </c>
    </row>
    <row r="220" spans="1:14" s="1" customFormat="1" ht="15" customHeight="1" x14ac:dyDescent="0.25">
      <c r="A220" s="467" t="s">
        <v>168</v>
      </c>
      <c r="B220" s="467"/>
      <c r="C220" s="19" t="s">
        <v>79</v>
      </c>
      <c r="D220" s="19" t="s">
        <v>619</v>
      </c>
      <c r="E220" s="19">
        <v>852</v>
      </c>
      <c r="F220" s="14" t="s">
        <v>111</v>
      </c>
      <c r="G220" s="14" t="s">
        <v>79</v>
      </c>
      <c r="H220" s="14" t="s">
        <v>169</v>
      </c>
      <c r="I220" s="14"/>
      <c r="J220" s="15">
        <f t="shared" ref="J220:L221" si="58">J221</f>
        <v>1172900</v>
      </c>
      <c r="K220" s="15">
        <f t="shared" si="58"/>
        <v>1172900</v>
      </c>
      <c r="L220" s="15">
        <f t="shared" si="58"/>
        <v>1172900</v>
      </c>
    </row>
    <row r="221" spans="1:14" s="1" customFormat="1" ht="27.75" customHeight="1" x14ac:dyDescent="0.25">
      <c r="A221" s="150"/>
      <c r="B221" s="144" t="s">
        <v>119</v>
      </c>
      <c r="C221" s="114" t="s">
        <v>79</v>
      </c>
      <c r="D221" s="19" t="s">
        <v>619</v>
      </c>
      <c r="E221" s="19">
        <v>852</v>
      </c>
      <c r="F221" s="14" t="s">
        <v>111</v>
      </c>
      <c r="G221" s="14" t="s">
        <v>79</v>
      </c>
      <c r="H221" s="14" t="s">
        <v>169</v>
      </c>
      <c r="I221" s="14" t="s">
        <v>120</v>
      </c>
      <c r="J221" s="15">
        <f t="shared" si="58"/>
        <v>1172900</v>
      </c>
      <c r="K221" s="15">
        <f t="shared" si="58"/>
        <v>1172900</v>
      </c>
      <c r="L221" s="15">
        <f t="shared" si="58"/>
        <v>1172900</v>
      </c>
    </row>
    <row r="222" spans="1:14" s="1" customFormat="1" x14ac:dyDescent="0.25">
      <c r="A222" s="150"/>
      <c r="B222" s="150" t="s">
        <v>170</v>
      </c>
      <c r="C222" s="19" t="s">
        <v>79</v>
      </c>
      <c r="D222" s="19" t="s">
        <v>619</v>
      </c>
      <c r="E222" s="19">
        <v>852</v>
      </c>
      <c r="F222" s="14" t="s">
        <v>111</v>
      </c>
      <c r="G222" s="14" t="s">
        <v>79</v>
      </c>
      <c r="H222" s="14" t="s">
        <v>169</v>
      </c>
      <c r="I222" s="14" t="s">
        <v>171</v>
      </c>
      <c r="J222" s="15">
        <v>1172900</v>
      </c>
      <c r="K222" s="15">
        <v>1172900</v>
      </c>
      <c r="L222" s="15">
        <v>1172900</v>
      </c>
    </row>
    <row r="223" spans="1:14" s="1" customFormat="1" x14ac:dyDescent="0.25">
      <c r="A223" s="467" t="s">
        <v>64</v>
      </c>
      <c r="B223" s="467"/>
      <c r="C223" s="19" t="s">
        <v>79</v>
      </c>
      <c r="D223" s="19" t="s">
        <v>619</v>
      </c>
      <c r="E223" s="19">
        <v>852</v>
      </c>
      <c r="F223" s="19" t="s">
        <v>111</v>
      </c>
      <c r="G223" s="14" t="s">
        <v>79</v>
      </c>
      <c r="H223" s="19" t="s">
        <v>65</v>
      </c>
      <c r="I223" s="19"/>
      <c r="J223" s="21">
        <f>J224</f>
        <v>63415629.229999997</v>
      </c>
      <c r="K223" s="21">
        <f>K224</f>
        <v>64612502.100000001</v>
      </c>
      <c r="L223" s="21">
        <f>L224</f>
        <v>68203120.729999989</v>
      </c>
    </row>
    <row r="224" spans="1:14" s="1" customFormat="1" ht="64.5" customHeight="1" x14ac:dyDescent="0.25">
      <c r="A224" s="467" t="s">
        <v>66</v>
      </c>
      <c r="B224" s="467"/>
      <c r="C224" s="114" t="s">
        <v>79</v>
      </c>
      <c r="D224" s="19" t="s">
        <v>619</v>
      </c>
      <c r="E224" s="19">
        <v>852</v>
      </c>
      <c r="F224" s="14" t="s">
        <v>111</v>
      </c>
      <c r="G224" s="14" t="s">
        <v>79</v>
      </c>
      <c r="H224" s="14" t="s">
        <v>67</v>
      </c>
      <c r="I224" s="14"/>
      <c r="J224" s="15">
        <f>J225+J231+J228</f>
        <v>63415629.229999997</v>
      </c>
      <c r="K224" s="15">
        <f>K225+K231+K228</f>
        <v>64612502.100000001</v>
      </c>
      <c r="L224" s="15">
        <f>L225+L231+L228</f>
        <v>68203120.729999989</v>
      </c>
    </row>
    <row r="225" spans="1:12" s="1" customFormat="1" ht="26.25" customHeight="1" x14ac:dyDescent="0.25">
      <c r="A225" s="467" t="s">
        <v>172</v>
      </c>
      <c r="B225" s="467"/>
      <c r="C225" s="19" t="s">
        <v>79</v>
      </c>
      <c r="D225" s="19" t="s">
        <v>619</v>
      </c>
      <c r="E225" s="19">
        <v>852</v>
      </c>
      <c r="F225" s="14" t="s">
        <v>111</v>
      </c>
      <c r="G225" s="14" t="s">
        <v>79</v>
      </c>
      <c r="H225" s="14" t="s">
        <v>173</v>
      </c>
      <c r="I225" s="14"/>
      <c r="J225" s="15">
        <f t="shared" ref="J225:L226" si="59">J226</f>
        <v>59263749.229999997</v>
      </c>
      <c r="K225" s="15">
        <f t="shared" si="59"/>
        <v>60460622.100000001</v>
      </c>
      <c r="L225" s="15">
        <f t="shared" si="59"/>
        <v>64051240.729999997</v>
      </c>
    </row>
    <row r="226" spans="1:12" s="1" customFormat="1" ht="27.75" customHeight="1" x14ac:dyDescent="0.25">
      <c r="A226" s="150"/>
      <c r="B226" s="144" t="s">
        <v>119</v>
      </c>
      <c r="C226" s="19" t="s">
        <v>79</v>
      </c>
      <c r="D226" s="19" t="s">
        <v>619</v>
      </c>
      <c r="E226" s="19">
        <v>852</v>
      </c>
      <c r="F226" s="14" t="s">
        <v>111</v>
      </c>
      <c r="G226" s="14" t="s">
        <v>79</v>
      </c>
      <c r="H226" s="14" t="s">
        <v>173</v>
      </c>
      <c r="I226" s="14" t="s">
        <v>120</v>
      </c>
      <c r="J226" s="15">
        <f t="shared" si="59"/>
        <v>59263749.229999997</v>
      </c>
      <c r="K226" s="15">
        <f t="shared" si="59"/>
        <v>60460622.100000001</v>
      </c>
      <c r="L226" s="15">
        <f t="shared" si="59"/>
        <v>64051240.729999997</v>
      </c>
    </row>
    <row r="227" spans="1:12" s="1" customFormat="1" ht="38.25" x14ac:dyDescent="0.25">
      <c r="A227" s="144"/>
      <c r="B227" s="144" t="s">
        <v>121</v>
      </c>
      <c r="C227" s="19" t="s">
        <v>79</v>
      </c>
      <c r="D227" s="19" t="s">
        <v>619</v>
      </c>
      <c r="E227" s="19">
        <v>852</v>
      </c>
      <c r="F227" s="14" t="s">
        <v>111</v>
      </c>
      <c r="G227" s="19" t="s">
        <v>79</v>
      </c>
      <c r="H227" s="19" t="s">
        <v>173</v>
      </c>
      <c r="I227" s="14" t="s">
        <v>122</v>
      </c>
      <c r="J227" s="15">
        <v>59263749.229999997</v>
      </c>
      <c r="K227" s="15">
        <v>60460622.100000001</v>
      </c>
      <c r="L227" s="15">
        <v>64051240.729999997</v>
      </c>
    </row>
    <row r="228" spans="1:12" s="1" customFormat="1" ht="90.75" customHeight="1" x14ac:dyDescent="0.25">
      <c r="A228" s="467" t="s">
        <v>295</v>
      </c>
      <c r="B228" s="467"/>
      <c r="C228" s="19" t="s">
        <v>79</v>
      </c>
      <c r="D228" s="19" t="s">
        <v>619</v>
      </c>
      <c r="E228" s="19">
        <v>852</v>
      </c>
      <c r="F228" s="14" t="s">
        <v>111</v>
      </c>
      <c r="G228" s="14" t="s">
        <v>79</v>
      </c>
      <c r="H228" s="14" t="s">
        <v>131</v>
      </c>
      <c r="I228" s="14"/>
      <c r="J228" s="15">
        <f t="shared" ref="J228:L229" si="60">J229</f>
        <v>4132800</v>
      </c>
      <c r="K228" s="15">
        <f t="shared" si="60"/>
        <v>4132800</v>
      </c>
      <c r="L228" s="15">
        <f t="shared" si="60"/>
        <v>4132800</v>
      </c>
    </row>
    <row r="229" spans="1:12" s="1" customFormat="1" x14ac:dyDescent="0.25">
      <c r="A229" s="16"/>
      <c r="B229" s="150" t="s">
        <v>127</v>
      </c>
      <c r="C229" s="19" t="s">
        <v>79</v>
      </c>
      <c r="D229" s="19" t="s">
        <v>619</v>
      </c>
      <c r="E229" s="19">
        <v>852</v>
      </c>
      <c r="F229" s="14" t="s">
        <v>111</v>
      </c>
      <c r="G229" s="14" t="s">
        <v>79</v>
      </c>
      <c r="H229" s="14" t="s">
        <v>131</v>
      </c>
      <c r="I229" s="14" t="s">
        <v>128</v>
      </c>
      <c r="J229" s="15">
        <f t="shared" si="60"/>
        <v>4132800</v>
      </c>
      <c r="K229" s="15">
        <f t="shared" si="60"/>
        <v>4132800</v>
      </c>
      <c r="L229" s="15">
        <f t="shared" si="60"/>
        <v>4132800</v>
      </c>
    </row>
    <row r="230" spans="1:12" s="1" customFormat="1" ht="25.5" x14ac:dyDescent="0.25">
      <c r="A230" s="16"/>
      <c r="B230" s="144" t="s">
        <v>658</v>
      </c>
      <c r="C230" s="19" t="s">
        <v>79</v>
      </c>
      <c r="D230" s="19" t="s">
        <v>619</v>
      </c>
      <c r="E230" s="19">
        <v>852</v>
      </c>
      <c r="F230" s="14" t="s">
        <v>111</v>
      </c>
      <c r="G230" s="14" t="s">
        <v>79</v>
      </c>
      <c r="H230" s="14" t="s">
        <v>131</v>
      </c>
      <c r="I230" s="14" t="s">
        <v>245</v>
      </c>
      <c r="J230" s="15">
        <v>4132800</v>
      </c>
      <c r="K230" s="15">
        <v>4132800</v>
      </c>
      <c r="L230" s="15">
        <v>4132800</v>
      </c>
    </row>
    <row r="231" spans="1:12" s="1" customFormat="1" ht="64.5" customHeight="1" x14ac:dyDescent="0.25">
      <c r="A231" s="467" t="s">
        <v>297</v>
      </c>
      <c r="B231" s="467"/>
      <c r="C231" s="114" t="s">
        <v>79</v>
      </c>
      <c r="D231" s="19" t="s">
        <v>619</v>
      </c>
      <c r="E231" s="19">
        <v>852</v>
      </c>
      <c r="F231" s="14" t="s">
        <v>111</v>
      </c>
      <c r="G231" s="14" t="s">
        <v>79</v>
      </c>
      <c r="H231" s="14" t="s">
        <v>298</v>
      </c>
      <c r="I231" s="14"/>
      <c r="J231" s="15">
        <f t="shared" ref="J231:L232" si="61">J232</f>
        <v>19080</v>
      </c>
      <c r="K231" s="15">
        <f t="shared" si="61"/>
        <v>19080</v>
      </c>
      <c r="L231" s="15">
        <f t="shared" si="61"/>
        <v>19080</v>
      </c>
    </row>
    <row r="232" spans="1:12" s="1" customFormat="1" x14ac:dyDescent="0.25">
      <c r="A232" s="16"/>
      <c r="B232" s="150" t="s">
        <v>127</v>
      </c>
      <c r="C232" s="19" t="s">
        <v>79</v>
      </c>
      <c r="D232" s="19" t="s">
        <v>619</v>
      </c>
      <c r="E232" s="19">
        <v>852</v>
      </c>
      <c r="F232" s="14" t="s">
        <v>111</v>
      </c>
      <c r="G232" s="14" t="s">
        <v>79</v>
      </c>
      <c r="H232" s="14" t="s">
        <v>298</v>
      </c>
      <c r="I232" s="14" t="s">
        <v>128</v>
      </c>
      <c r="J232" s="15">
        <f t="shared" si="61"/>
        <v>19080</v>
      </c>
      <c r="K232" s="15">
        <f t="shared" si="61"/>
        <v>19080</v>
      </c>
      <c r="L232" s="15">
        <f t="shared" si="61"/>
        <v>19080</v>
      </c>
    </row>
    <row r="233" spans="1:12" s="1" customFormat="1" ht="25.5" x14ac:dyDescent="0.25">
      <c r="A233" s="16"/>
      <c r="B233" s="144" t="s">
        <v>129</v>
      </c>
      <c r="C233" s="19" t="s">
        <v>79</v>
      </c>
      <c r="D233" s="19" t="s">
        <v>619</v>
      </c>
      <c r="E233" s="19">
        <v>852</v>
      </c>
      <c r="F233" s="14" t="s">
        <v>111</v>
      </c>
      <c r="G233" s="14" t="s">
        <v>79</v>
      </c>
      <c r="H233" s="14" t="s">
        <v>298</v>
      </c>
      <c r="I233" s="14" t="s">
        <v>130</v>
      </c>
      <c r="J233" s="15">
        <v>19080</v>
      </c>
      <c r="K233" s="15">
        <v>19080</v>
      </c>
      <c r="L233" s="15">
        <v>19080</v>
      </c>
    </row>
    <row r="234" spans="1:12" s="1" customFormat="1" x14ac:dyDescent="0.25">
      <c r="A234" s="468" t="s">
        <v>174</v>
      </c>
      <c r="B234" s="468"/>
      <c r="C234" s="19" t="s">
        <v>79</v>
      </c>
      <c r="D234" s="19" t="s">
        <v>619</v>
      </c>
      <c r="E234" s="19">
        <v>852</v>
      </c>
      <c r="F234" s="11" t="s">
        <v>111</v>
      </c>
      <c r="G234" s="11" t="s">
        <v>111</v>
      </c>
      <c r="H234" s="11"/>
      <c r="I234" s="11"/>
      <c r="J234" s="12">
        <f t="shared" ref="J234:L236" si="62">J235</f>
        <v>125300</v>
      </c>
      <c r="K234" s="12">
        <f t="shared" si="62"/>
        <v>80000</v>
      </c>
      <c r="L234" s="12">
        <f t="shared" si="62"/>
        <v>94601</v>
      </c>
    </row>
    <row r="235" spans="1:12" s="1" customFormat="1" ht="25.5" customHeight="1" x14ac:dyDescent="0.25">
      <c r="A235" s="467" t="s">
        <v>175</v>
      </c>
      <c r="B235" s="467"/>
      <c r="C235" s="19" t="s">
        <v>79</v>
      </c>
      <c r="D235" s="19" t="s">
        <v>619</v>
      </c>
      <c r="E235" s="19">
        <v>852</v>
      </c>
      <c r="F235" s="14" t="s">
        <v>111</v>
      </c>
      <c r="G235" s="14" t="s">
        <v>111</v>
      </c>
      <c r="H235" s="14" t="s">
        <v>292</v>
      </c>
      <c r="I235" s="14"/>
      <c r="J235" s="15">
        <f>J236</f>
        <v>125300</v>
      </c>
      <c r="K235" s="15">
        <f t="shared" si="62"/>
        <v>80000</v>
      </c>
      <c r="L235" s="15">
        <f t="shared" si="62"/>
        <v>94601</v>
      </c>
    </row>
    <row r="236" spans="1:12" s="1" customFormat="1" ht="14.25" customHeight="1" x14ac:dyDescent="0.25">
      <c r="A236" s="16"/>
      <c r="B236" s="150" t="s">
        <v>22</v>
      </c>
      <c r="C236" s="19" t="s">
        <v>79</v>
      </c>
      <c r="D236" s="19" t="s">
        <v>619</v>
      </c>
      <c r="E236" s="19">
        <v>852</v>
      </c>
      <c r="F236" s="14" t="s">
        <v>111</v>
      </c>
      <c r="G236" s="14" t="s">
        <v>111</v>
      </c>
      <c r="H236" s="14" t="s">
        <v>292</v>
      </c>
      <c r="I236" s="14" t="s">
        <v>23</v>
      </c>
      <c r="J236" s="15">
        <f t="shared" si="62"/>
        <v>125300</v>
      </c>
      <c r="K236" s="15">
        <f t="shared" si="62"/>
        <v>80000</v>
      </c>
      <c r="L236" s="15">
        <f t="shared" si="62"/>
        <v>94601</v>
      </c>
    </row>
    <row r="237" spans="1:12" s="1" customFormat="1" ht="14.25" customHeight="1" x14ac:dyDescent="0.25">
      <c r="A237" s="16"/>
      <c r="B237" s="144" t="s">
        <v>24</v>
      </c>
      <c r="C237" s="19" t="s">
        <v>79</v>
      </c>
      <c r="D237" s="19" t="s">
        <v>619</v>
      </c>
      <c r="E237" s="19">
        <v>852</v>
      </c>
      <c r="F237" s="14" t="s">
        <v>111</v>
      </c>
      <c r="G237" s="14" t="s">
        <v>111</v>
      </c>
      <c r="H237" s="14" t="s">
        <v>292</v>
      </c>
      <c r="I237" s="14" t="s">
        <v>25</v>
      </c>
      <c r="J237" s="15">
        <v>125300</v>
      </c>
      <c r="K237" s="15">
        <v>80000</v>
      </c>
      <c r="L237" s="15">
        <v>94601</v>
      </c>
    </row>
    <row r="238" spans="1:12" s="1" customFormat="1" x14ac:dyDescent="0.25">
      <c r="A238" s="468" t="s">
        <v>176</v>
      </c>
      <c r="B238" s="468"/>
      <c r="C238" s="19" t="s">
        <v>79</v>
      </c>
      <c r="D238" s="19" t="s">
        <v>619</v>
      </c>
      <c r="E238" s="19">
        <v>852</v>
      </c>
      <c r="F238" s="11" t="s">
        <v>111</v>
      </c>
      <c r="G238" s="11" t="s">
        <v>90</v>
      </c>
      <c r="H238" s="11"/>
      <c r="I238" s="11"/>
      <c r="J238" s="12">
        <f>J239+J244+J249+J262+J267+J270</f>
        <v>13304900</v>
      </c>
      <c r="K238" s="12">
        <f>K239+K244+K249+K262+K267+K270</f>
        <v>13618644</v>
      </c>
      <c r="L238" s="12">
        <f>L239+L244+L249+L262+L267+L270</f>
        <v>14186746</v>
      </c>
    </row>
    <row r="239" spans="1:12" s="1" customFormat="1" ht="43.5" customHeight="1" x14ac:dyDescent="0.25">
      <c r="A239" s="467" t="s">
        <v>13</v>
      </c>
      <c r="B239" s="467"/>
      <c r="C239" s="114" t="s">
        <v>79</v>
      </c>
      <c r="D239" s="19" t="s">
        <v>619</v>
      </c>
      <c r="E239" s="19">
        <v>852</v>
      </c>
      <c r="F239" s="14" t="s">
        <v>111</v>
      </c>
      <c r="G239" s="14" t="s">
        <v>90</v>
      </c>
      <c r="H239" s="14" t="s">
        <v>40</v>
      </c>
      <c r="I239" s="14"/>
      <c r="J239" s="15">
        <f t="shared" ref="J239:L242" si="63">J240</f>
        <v>963900</v>
      </c>
      <c r="K239" s="15">
        <f t="shared" si="63"/>
        <v>977176</v>
      </c>
      <c r="L239" s="15">
        <f t="shared" si="63"/>
        <v>1033800</v>
      </c>
    </row>
    <row r="240" spans="1:12" s="1" customFormat="1" x14ac:dyDescent="0.25">
      <c r="A240" s="467" t="s">
        <v>15</v>
      </c>
      <c r="B240" s="467"/>
      <c r="C240" s="19" t="s">
        <v>79</v>
      </c>
      <c r="D240" s="19" t="s">
        <v>619</v>
      </c>
      <c r="E240" s="19">
        <v>852</v>
      </c>
      <c r="F240" s="14" t="s">
        <v>111</v>
      </c>
      <c r="G240" s="14" t="s">
        <v>90</v>
      </c>
      <c r="H240" s="14" t="s">
        <v>16</v>
      </c>
      <c r="I240" s="14"/>
      <c r="J240" s="15">
        <f t="shared" si="63"/>
        <v>963900</v>
      </c>
      <c r="K240" s="15">
        <f t="shared" si="63"/>
        <v>977176</v>
      </c>
      <c r="L240" s="15">
        <f t="shared" si="63"/>
        <v>1033800</v>
      </c>
    </row>
    <row r="241" spans="1:12" s="1" customFormat="1" x14ac:dyDescent="0.25">
      <c r="A241" s="467" t="s">
        <v>177</v>
      </c>
      <c r="B241" s="467"/>
      <c r="C241" s="19" t="s">
        <v>79</v>
      </c>
      <c r="D241" s="19" t="s">
        <v>619</v>
      </c>
      <c r="E241" s="19">
        <v>852</v>
      </c>
      <c r="F241" s="14" t="s">
        <v>111</v>
      </c>
      <c r="G241" s="14" t="s">
        <v>90</v>
      </c>
      <c r="H241" s="14" t="s">
        <v>178</v>
      </c>
      <c r="I241" s="14"/>
      <c r="J241" s="15">
        <f t="shared" si="63"/>
        <v>963900</v>
      </c>
      <c r="K241" s="15">
        <f t="shared" si="63"/>
        <v>977176</v>
      </c>
      <c r="L241" s="15">
        <f t="shared" si="63"/>
        <v>1033800</v>
      </c>
    </row>
    <row r="242" spans="1:12" s="1" customFormat="1" ht="28.5" customHeight="1" x14ac:dyDescent="0.25">
      <c r="A242" s="144"/>
      <c r="B242" s="144" t="s">
        <v>17</v>
      </c>
      <c r="C242" s="19" t="s">
        <v>79</v>
      </c>
      <c r="D242" s="19" t="s">
        <v>619</v>
      </c>
      <c r="E242" s="19">
        <v>852</v>
      </c>
      <c r="F242" s="14" t="s">
        <v>111</v>
      </c>
      <c r="G242" s="14" t="s">
        <v>90</v>
      </c>
      <c r="H242" s="14" t="s">
        <v>178</v>
      </c>
      <c r="I242" s="14" t="s">
        <v>19</v>
      </c>
      <c r="J242" s="15">
        <f t="shared" si="63"/>
        <v>963900</v>
      </c>
      <c r="K242" s="15">
        <f t="shared" si="63"/>
        <v>977176</v>
      </c>
      <c r="L242" s="15">
        <f t="shared" si="63"/>
        <v>1033800</v>
      </c>
    </row>
    <row r="243" spans="1:12" s="1" customFormat="1" ht="15.75" customHeight="1" x14ac:dyDescent="0.25">
      <c r="A243" s="16"/>
      <c r="B243" s="150" t="s">
        <v>20</v>
      </c>
      <c r="C243" s="19" t="s">
        <v>79</v>
      </c>
      <c r="D243" s="19" t="s">
        <v>619</v>
      </c>
      <c r="E243" s="19">
        <v>852</v>
      </c>
      <c r="F243" s="14" t="s">
        <v>111</v>
      </c>
      <c r="G243" s="14" t="s">
        <v>90</v>
      </c>
      <c r="H243" s="14" t="s">
        <v>178</v>
      </c>
      <c r="I243" s="14" t="s">
        <v>21</v>
      </c>
      <c r="J243" s="15">
        <v>963900</v>
      </c>
      <c r="K243" s="15">
        <v>977176</v>
      </c>
      <c r="L243" s="15">
        <v>1033800</v>
      </c>
    </row>
    <row r="244" spans="1:12" s="1" customFormat="1" ht="24.75" customHeight="1" x14ac:dyDescent="0.25">
      <c r="A244" s="467" t="s">
        <v>179</v>
      </c>
      <c r="B244" s="467"/>
      <c r="C244" s="19" t="s">
        <v>79</v>
      </c>
      <c r="D244" s="19" t="s">
        <v>619</v>
      </c>
      <c r="E244" s="19">
        <v>852</v>
      </c>
      <c r="F244" s="14" t="s">
        <v>111</v>
      </c>
      <c r="G244" s="14" t="s">
        <v>90</v>
      </c>
      <c r="H244" s="14" t="s">
        <v>180</v>
      </c>
      <c r="I244" s="14"/>
      <c r="J244" s="15">
        <f t="shared" ref="J244:L247" si="64">J245</f>
        <v>584000</v>
      </c>
      <c r="K244" s="15">
        <f t="shared" si="64"/>
        <v>589900</v>
      </c>
      <c r="L244" s="15">
        <f t="shared" si="64"/>
        <v>624100</v>
      </c>
    </row>
    <row r="245" spans="1:12" s="1" customFormat="1" x14ac:dyDescent="0.25">
      <c r="A245" s="467" t="s">
        <v>115</v>
      </c>
      <c r="B245" s="467"/>
      <c r="C245" s="19" t="s">
        <v>79</v>
      </c>
      <c r="D245" s="19" t="s">
        <v>619</v>
      </c>
      <c r="E245" s="19">
        <v>852</v>
      </c>
      <c r="F245" s="14" t="s">
        <v>111</v>
      </c>
      <c r="G245" s="14" t="s">
        <v>90</v>
      </c>
      <c r="H245" s="14" t="s">
        <v>181</v>
      </c>
      <c r="I245" s="14"/>
      <c r="J245" s="15">
        <f t="shared" si="64"/>
        <v>584000</v>
      </c>
      <c r="K245" s="15">
        <f t="shared" si="64"/>
        <v>589900</v>
      </c>
      <c r="L245" s="15">
        <f t="shared" si="64"/>
        <v>624100</v>
      </c>
    </row>
    <row r="246" spans="1:12" s="1" customFormat="1" ht="27.75" customHeight="1" x14ac:dyDescent="0.25">
      <c r="A246" s="467" t="s">
        <v>182</v>
      </c>
      <c r="B246" s="467"/>
      <c r="C246" s="114" t="s">
        <v>79</v>
      </c>
      <c r="D246" s="19" t="s">
        <v>619</v>
      </c>
      <c r="E246" s="19">
        <v>852</v>
      </c>
      <c r="F246" s="14" t="s">
        <v>111</v>
      </c>
      <c r="G246" s="14" t="s">
        <v>90</v>
      </c>
      <c r="H246" s="14" t="s">
        <v>183</v>
      </c>
      <c r="I246" s="14"/>
      <c r="J246" s="15">
        <f t="shared" si="64"/>
        <v>584000</v>
      </c>
      <c r="K246" s="15">
        <f t="shared" si="64"/>
        <v>589900</v>
      </c>
      <c r="L246" s="15">
        <f t="shared" si="64"/>
        <v>624100</v>
      </c>
    </row>
    <row r="247" spans="1:12" s="1" customFormat="1" ht="29.25" customHeight="1" x14ac:dyDescent="0.25">
      <c r="A247" s="144"/>
      <c r="B247" s="144" t="s">
        <v>119</v>
      </c>
      <c r="C247" s="19" t="s">
        <v>79</v>
      </c>
      <c r="D247" s="19" t="s">
        <v>619</v>
      </c>
      <c r="E247" s="19">
        <v>852</v>
      </c>
      <c r="F247" s="14" t="s">
        <v>111</v>
      </c>
      <c r="G247" s="14" t="s">
        <v>90</v>
      </c>
      <c r="H247" s="14" t="s">
        <v>183</v>
      </c>
      <c r="I247" s="14" t="s">
        <v>120</v>
      </c>
      <c r="J247" s="15">
        <f t="shared" si="64"/>
        <v>584000</v>
      </c>
      <c r="K247" s="15">
        <f t="shared" si="64"/>
        <v>589900</v>
      </c>
      <c r="L247" s="15">
        <f t="shared" si="64"/>
        <v>624100</v>
      </c>
    </row>
    <row r="248" spans="1:12" s="1" customFormat="1" ht="38.25" x14ac:dyDescent="0.25">
      <c r="A248" s="144"/>
      <c r="B248" s="144" t="s">
        <v>121</v>
      </c>
      <c r="C248" s="19" t="s">
        <v>79</v>
      </c>
      <c r="D248" s="19" t="s">
        <v>619</v>
      </c>
      <c r="E248" s="19">
        <v>852</v>
      </c>
      <c r="F248" s="14" t="s">
        <v>111</v>
      </c>
      <c r="G248" s="14" t="s">
        <v>90</v>
      </c>
      <c r="H248" s="14" t="s">
        <v>183</v>
      </c>
      <c r="I248" s="14" t="s">
        <v>122</v>
      </c>
      <c r="J248" s="15">
        <v>584000</v>
      </c>
      <c r="K248" s="15">
        <v>589900</v>
      </c>
      <c r="L248" s="15">
        <v>624100</v>
      </c>
    </row>
    <row r="249" spans="1:12" s="2" customFormat="1" ht="52.5" customHeight="1" x14ac:dyDescent="0.25">
      <c r="A249" s="467" t="s">
        <v>184</v>
      </c>
      <c r="B249" s="467"/>
      <c r="C249" s="114" t="s">
        <v>79</v>
      </c>
      <c r="D249" s="19" t="s">
        <v>619</v>
      </c>
      <c r="E249" s="19">
        <v>852</v>
      </c>
      <c r="F249" s="14" t="s">
        <v>111</v>
      </c>
      <c r="G249" s="14" t="s">
        <v>90</v>
      </c>
      <c r="H249" s="14" t="s">
        <v>185</v>
      </c>
      <c r="I249" s="14"/>
      <c r="J249" s="15">
        <f>J250</f>
        <v>9000000</v>
      </c>
      <c r="K249" s="15">
        <f>K250</f>
        <v>9091938</v>
      </c>
      <c r="L249" s="15">
        <f>L250</f>
        <v>9619200</v>
      </c>
    </row>
    <row r="250" spans="1:12" s="1" customFormat="1" ht="15" customHeight="1" x14ac:dyDescent="0.25">
      <c r="A250" s="467" t="s">
        <v>115</v>
      </c>
      <c r="B250" s="467"/>
      <c r="C250" s="19" t="s">
        <v>79</v>
      </c>
      <c r="D250" s="19" t="s">
        <v>619</v>
      </c>
      <c r="E250" s="19">
        <v>852</v>
      </c>
      <c r="F250" s="14" t="s">
        <v>111</v>
      </c>
      <c r="G250" s="14" t="s">
        <v>90</v>
      </c>
      <c r="H250" s="14" t="s">
        <v>186</v>
      </c>
      <c r="I250" s="14"/>
      <c r="J250" s="15">
        <f>J251+J254</f>
        <v>9000000</v>
      </c>
      <c r="K250" s="15">
        <f>K251+K254</f>
        <v>9091938</v>
      </c>
      <c r="L250" s="15">
        <f>L251+L254</f>
        <v>9619200</v>
      </c>
    </row>
    <row r="251" spans="1:12" s="1" customFormat="1" ht="38.25" customHeight="1" x14ac:dyDescent="0.25">
      <c r="A251" s="467" t="s">
        <v>187</v>
      </c>
      <c r="B251" s="467"/>
      <c r="C251" s="19" t="s">
        <v>79</v>
      </c>
      <c r="D251" s="19" t="s">
        <v>619</v>
      </c>
      <c r="E251" s="19">
        <v>852</v>
      </c>
      <c r="F251" s="19" t="s">
        <v>111</v>
      </c>
      <c r="G251" s="19" t="s">
        <v>90</v>
      </c>
      <c r="H251" s="14" t="s">
        <v>188</v>
      </c>
      <c r="I251" s="14"/>
      <c r="J251" s="15">
        <f t="shared" ref="J251:L252" si="65">J252</f>
        <v>6946200</v>
      </c>
      <c r="K251" s="15">
        <f t="shared" si="65"/>
        <v>7015700</v>
      </c>
      <c r="L251" s="15">
        <f t="shared" si="65"/>
        <v>7422600</v>
      </c>
    </row>
    <row r="252" spans="1:12" s="1" customFormat="1" ht="28.5" customHeight="1" x14ac:dyDescent="0.25">
      <c r="A252" s="144"/>
      <c r="B252" s="144" t="s">
        <v>119</v>
      </c>
      <c r="C252" s="19" t="s">
        <v>79</v>
      </c>
      <c r="D252" s="19" t="s">
        <v>619</v>
      </c>
      <c r="E252" s="19">
        <v>852</v>
      </c>
      <c r="F252" s="14" t="s">
        <v>111</v>
      </c>
      <c r="G252" s="14" t="s">
        <v>90</v>
      </c>
      <c r="H252" s="14" t="s">
        <v>188</v>
      </c>
      <c r="I252" s="14" t="s">
        <v>120</v>
      </c>
      <c r="J252" s="15">
        <f t="shared" si="65"/>
        <v>6946200</v>
      </c>
      <c r="K252" s="15">
        <f t="shared" si="65"/>
        <v>7015700</v>
      </c>
      <c r="L252" s="15">
        <f t="shared" si="65"/>
        <v>7422600</v>
      </c>
    </row>
    <row r="253" spans="1:12" s="1" customFormat="1" ht="38.25" x14ac:dyDescent="0.25">
      <c r="A253" s="144"/>
      <c r="B253" s="144" t="s">
        <v>121</v>
      </c>
      <c r="C253" s="19" t="s">
        <v>79</v>
      </c>
      <c r="D253" s="19" t="s">
        <v>619</v>
      </c>
      <c r="E253" s="19">
        <v>852</v>
      </c>
      <c r="F253" s="14" t="s">
        <v>111</v>
      </c>
      <c r="G253" s="14" t="s">
        <v>90</v>
      </c>
      <c r="H253" s="14" t="s">
        <v>188</v>
      </c>
      <c r="I253" s="14" t="s">
        <v>122</v>
      </c>
      <c r="J253" s="15">
        <v>6946200</v>
      </c>
      <c r="K253" s="15">
        <v>7015700</v>
      </c>
      <c r="L253" s="15">
        <v>7422600</v>
      </c>
    </row>
    <row r="254" spans="1:12" s="1" customFormat="1" ht="15" customHeight="1" x14ac:dyDescent="0.25">
      <c r="A254" s="467" t="s">
        <v>189</v>
      </c>
      <c r="B254" s="467"/>
      <c r="C254" s="19" t="s">
        <v>79</v>
      </c>
      <c r="D254" s="19" t="s">
        <v>619</v>
      </c>
      <c r="E254" s="19">
        <v>852</v>
      </c>
      <c r="F254" s="19" t="s">
        <v>111</v>
      </c>
      <c r="G254" s="19" t="s">
        <v>90</v>
      </c>
      <c r="H254" s="14" t="s">
        <v>190</v>
      </c>
      <c r="I254" s="14"/>
      <c r="J254" s="15">
        <f>J255+J257+J259</f>
        <v>2053800</v>
      </c>
      <c r="K254" s="15">
        <f>K255+K257+K259</f>
        <v>2076238</v>
      </c>
      <c r="L254" s="15">
        <f>L255+L257+L259</f>
        <v>2196600</v>
      </c>
    </row>
    <row r="255" spans="1:12" s="1" customFormat="1" ht="28.5" customHeight="1" x14ac:dyDescent="0.25">
      <c r="A255" s="144"/>
      <c r="B255" s="144" t="s">
        <v>17</v>
      </c>
      <c r="C255" s="19" t="s">
        <v>79</v>
      </c>
      <c r="D255" s="19" t="s">
        <v>619</v>
      </c>
      <c r="E255" s="19">
        <v>852</v>
      </c>
      <c r="F255" s="14" t="s">
        <v>111</v>
      </c>
      <c r="G255" s="14" t="s">
        <v>90</v>
      </c>
      <c r="H255" s="14" t="s">
        <v>190</v>
      </c>
      <c r="I255" s="14" t="s">
        <v>19</v>
      </c>
      <c r="J255" s="15">
        <f>J256</f>
        <v>1634900</v>
      </c>
      <c r="K255" s="15">
        <f>K256</f>
        <v>1657345</v>
      </c>
      <c r="L255" s="15">
        <f>L256</f>
        <v>1753500</v>
      </c>
    </row>
    <row r="256" spans="1:12" s="1" customFormat="1" ht="16.5" customHeight="1" x14ac:dyDescent="0.25">
      <c r="A256" s="16"/>
      <c r="B256" s="150" t="s">
        <v>20</v>
      </c>
      <c r="C256" s="114" t="s">
        <v>79</v>
      </c>
      <c r="D256" s="19" t="s">
        <v>619</v>
      </c>
      <c r="E256" s="19">
        <v>852</v>
      </c>
      <c r="F256" s="14" t="s">
        <v>111</v>
      </c>
      <c r="G256" s="14" t="s">
        <v>90</v>
      </c>
      <c r="H256" s="14" t="s">
        <v>190</v>
      </c>
      <c r="I256" s="14" t="s">
        <v>21</v>
      </c>
      <c r="J256" s="15">
        <v>1634900</v>
      </c>
      <c r="K256" s="15">
        <v>1657345</v>
      </c>
      <c r="L256" s="15">
        <v>1753500</v>
      </c>
    </row>
    <row r="257" spans="1:12" s="1" customFormat="1" ht="16.5" customHeight="1" x14ac:dyDescent="0.25">
      <c r="A257" s="16"/>
      <c r="B257" s="150" t="s">
        <v>22</v>
      </c>
      <c r="C257" s="19" t="s">
        <v>79</v>
      </c>
      <c r="D257" s="19" t="s">
        <v>619</v>
      </c>
      <c r="E257" s="19">
        <v>852</v>
      </c>
      <c r="F257" s="14" t="s">
        <v>111</v>
      </c>
      <c r="G257" s="14" t="s">
        <v>90</v>
      </c>
      <c r="H257" s="14" t="s">
        <v>190</v>
      </c>
      <c r="I257" s="14" t="s">
        <v>23</v>
      </c>
      <c r="J257" s="15">
        <f>J258</f>
        <v>381900</v>
      </c>
      <c r="K257" s="15">
        <f>K258</f>
        <v>381893</v>
      </c>
      <c r="L257" s="15">
        <f>L258</f>
        <v>404000</v>
      </c>
    </row>
    <row r="258" spans="1:12" s="1" customFormat="1" ht="16.5" customHeight="1" x14ac:dyDescent="0.25">
      <c r="A258" s="16"/>
      <c r="B258" s="144" t="s">
        <v>24</v>
      </c>
      <c r="C258" s="19" t="s">
        <v>79</v>
      </c>
      <c r="D258" s="19" t="s">
        <v>619</v>
      </c>
      <c r="E258" s="19">
        <v>852</v>
      </c>
      <c r="F258" s="14" t="s">
        <v>111</v>
      </c>
      <c r="G258" s="14" t="s">
        <v>90</v>
      </c>
      <c r="H258" s="14" t="s">
        <v>190</v>
      </c>
      <c r="I258" s="14" t="s">
        <v>25</v>
      </c>
      <c r="J258" s="15">
        <v>381900</v>
      </c>
      <c r="K258" s="15">
        <v>381893</v>
      </c>
      <c r="L258" s="15">
        <v>404000</v>
      </c>
    </row>
    <row r="259" spans="1:12" s="1" customFormat="1" x14ac:dyDescent="0.25">
      <c r="A259" s="144"/>
      <c r="B259" s="144" t="s">
        <v>26</v>
      </c>
      <c r="C259" s="19" t="s">
        <v>79</v>
      </c>
      <c r="D259" s="19" t="s">
        <v>619</v>
      </c>
      <c r="E259" s="19">
        <v>852</v>
      </c>
      <c r="F259" s="14" t="s">
        <v>111</v>
      </c>
      <c r="G259" s="14" t="s">
        <v>90</v>
      </c>
      <c r="H259" s="14" t="s">
        <v>190</v>
      </c>
      <c r="I259" s="14" t="s">
        <v>27</v>
      </c>
      <c r="J259" s="15">
        <f>J260+J261</f>
        <v>37000</v>
      </c>
      <c r="K259" s="15">
        <f>K260+K261</f>
        <v>37000</v>
      </c>
      <c r="L259" s="15">
        <f>L260+L261</f>
        <v>39100</v>
      </c>
    </row>
    <row r="260" spans="1:12" s="1" customFormat="1" ht="14.25" customHeight="1" x14ac:dyDescent="0.25">
      <c r="A260" s="144"/>
      <c r="B260" s="144" t="s">
        <v>191</v>
      </c>
      <c r="C260" s="19" t="s">
        <v>79</v>
      </c>
      <c r="D260" s="19" t="s">
        <v>619</v>
      </c>
      <c r="E260" s="19">
        <v>852</v>
      </c>
      <c r="F260" s="14" t="s">
        <v>111</v>
      </c>
      <c r="G260" s="14" t="s">
        <v>90</v>
      </c>
      <c r="H260" s="14" t="s">
        <v>190</v>
      </c>
      <c r="I260" s="14" t="s">
        <v>29</v>
      </c>
      <c r="J260" s="15">
        <v>37000</v>
      </c>
      <c r="K260" s="15">
        <v>37000</v>
      </c>
      <c r="L260" s="15">
        <v>39100</v>
      </c>
    </row>
    <row r="261" spans="1:12" s="1" customFormat="1" x14ac:dyDescent="0.25">
      <c r="A261" s="144"/>
      <c r="B261" s="144" t="s">
        <v>30</v>
      </c>
      <c r="C261" s="19" t="s">
        <v>79</v>
      </c>
      <c r="D261" s="19" t="s">
        <v>619</v>
      </c>
      <c r="E261" s="19">
        <v>852</v>
      </c>
      <c r="F261" s="14" t="s">
        <v>111</v>
      </c>
      <c r="G261" s="14" t="s">
        <v>90</v>
      </c>
      <c r="H261" s="14" t="s">
        <v>190</v>
      </c>
      <c r="I261" s="14" t="s">
        <v>31</v>
      </c>
      <c r="J261" s="15"/>
      <c r="K261" s="15"/>
      <c r="L261" s="15"/>
    </row>
    <row r="262" spans="1:12" s="1" customFormat="1" x14ac:dyDescent="0.25">
      <c r="A262" s="467" t="s">
        <v>64</v>
      </c>
      <c r="B262" s="467"/>
      <c r="C262" s="19" t="s">
        <v>79</v>
      </c>
      <c r="D262" s="19" t="s">
        <v>619</v>
      </c>
      <c r="E262" s="19">
        <v>852</v>
      </c>
      <c r="F262" s="19" t="s">
        <v>111</v>
      </c>
      <c r="G262" s="19" t="s">
        <v>90</v>
      </c>
      <c r="H262" s="19" t="s">
        <v>65</v>
      </c>
      <c r="I262" s="19"/>
      <c r="J262" s="21">
        <f t="shared" ref="J262:L265" si="66">J263</f>
        <v>81000</v>
      </c>
      <c r="K262" s="21">
        <f t="shared" si="66"/>
        <v>81000</v>
      </c>
      <c r="L262" s="21">
        <f t="shared" si="66"/>
        <v>81000</v>
      </c>
    </row>
    <row r="263" spans="1:12" s="1" customFormat="1" ht="66" customHeight="1" x14ac:dyDescent="0.25">
      <c r="A263" s="467" t="s">
        <v>66</v>
      </c>
      <c r="B263" s="467"/>
      <c r="C263" s="114" t="s">
        <v>79</v>
      </c>
      <c r="D263" s="19" t="s">
        <v>619</v>
      </c>
      <c r="E263" s="19">
        <v>852</v>
      </c>
      <c r="F263" s="14" t="s">
        <v>111</v>
      </c>
      <c r="G263" s="19" t="s">
        <v>90</v>
      </c>
      <c r="H263" s="14" t="s">
        <v>67</v>
      </c>
      <c r="I263" s="14"/>
      <c r="J263" s="15">
        <f t="shared" si="66"/>
        <v>81000</v>
      </c>
      <c r="K263" s="15">
        <f t="shared" si="66"/>
        <v>81000</v>
      </c>
      <c r="L263" s="15">
        <f t="shared" si="66"/>
        <v>81000</v>
      </c>
    </row>
    <row r="264" spans="1:12" s="1" customFormat="1" ht="90.75" customHeight="1" x14ac:dyDescent="0.25">
      <c r="A264" s="467" t="s">
        <v>295</v>
      </c>
      <c r="B264" s="467"/>
      <c r="C264" s="19" t="s">
        <v>79</v>
      </c>
      <c r="D264" s="19" t="s">
        <v>619</v>
      </c>
      <c r="E264" s="19">
        <v>852</v>
      </c>
      <c r="F264" s="14" t="s">
        <v>111</v>
      </c>
      <c r="G264" s="19" t="s">
        <v>90</v>
      </c>
      <c r="H264" s="14" t="s">
        <v>131</v>
      </c>
      <c r="I264" s="14"/>
      <c r="J264" s="15">
        <f t="shared" si="66"/>
        <v>81000</v>
      </c>
      <c r="K264" s="15">
        <f t="shared" si="66"/>
        <v>81000</v>
      </c>
      <c r="L264" s="15">
        <f t="shared" si="66"/>
        <v>81000</v>
      </c>
    </row>
    <row r="265" spans="1:12" s="1" customFormat="1" ht="13.5" customHeight="1" x14ac:dyDescent="0.25">
      <c r="A265" s="16"/>
      <c r="B265" s="150" t="s">
        <v>127</v>
      </c>
      <c r="C265" s="19" t="s">
        <v>79</v>
      </c>
      <c r="D265" s="19" t="s">
        <v>619</v>
      </c>
      <c r="E265" s="19">
        <v>852</v>
      </c>
      <c r="F265" s="14" t="s">
        <v>111</v>
      </c>
      <c r="G265" s="14" t="s">
        <v>90</v>
      </c>
      <c r="H265" s="14" t="s">
        <v>131</v>
      </c>
      <c r="I265" s="14" t="s">
        <v>128</v>
      </c>
      <c r="J265" s="15">
        <f>J266</f>
        <v>81000</v>
      </c>
      <c r="K265" s="15">
        <f t="shared" si="66"/>
        <v>81000</v>
      </c>
      <c r="L265" s="15">
        <f t="shared" si="66"/>
        <v>81000</v>
      </c>
    </row>
    <row r="266" spans="1:12" s="1" customFormat="1" ht="25.5" x14ac:dyDescent="0.25">
      <c r="A266" s="16"/>
      <c r="B266" s="144" t="s">
        <v>658</v>
      </c>
      <c r="C266" s="114" t="s">
        <v>79</v>
      </c>
      <c r="D266" s="19" t="s">
        <v>619</v>
      </c>
      <c r="E266" s="19">
        <v>852</v>
      </c>
      <c r="F266" s="14" t="s">
        <v>111</v>
      </c>
      <c r="G266" s="14" t="s">
        <v>90</v>
      </c>
      <c r="H266" s="14" t="s">
        <v>131</v>
      </c>
      <c r="I266" s="14" t="s">
        <v>245</v>
      </c>
      <c r="J266" s="15">
        <v>81000</v>
      </c>
      <c r="K266" s="15">
        <v>81000</v>
      </c>
      <c r="L266" s="15">
        <v>81000</v>
      </c>
    </row>
    <row r="267" spans="1:12" s="1" customFormat="1" ht="15.75" customHeight="1" x14ac:dyDescent="0.25">
      <c r="A267" s="467" t="s">
        <v>132</v>
      </c>
      <c r="B267" s="467"/>
      <c r="C267" s="19" t="s">
        <v>79</v>
      </c>
      <c r="D267" s="19" t="s">
        <v>619</v>
      </c>
      <c r="E267" s="19">
        <v>852</v>
      </c>
      <c r="F267" s="19" t="s">
        <v>111</v>
      </c>
      <c r="G267" s="19" t="s">
        <v>90</v>
      </c>
      <c r="H267" s="19" t="s">
        <v>133</v>
      </c>
      <c r="I267" s="14"/>
      <c r="J267" s="15">
        <f t="shared" ref="J267:L268" si="67">J268</f>
        <v>1685000</v>
      </c>
      <c r="K267" s="15">
        <f t="shared" si="67"/>
        <v>1610000</v>
      </c>
      <c r="L267" s="15">
        <f t="shared" si="67"/>
        <v>1610000</v>
      </c>
    </row>
    <row r="268" spans="1:12" s="1" customFormat="1" ht="30" customHeight="1" x14ac:dyDescent="0.25">
      <c r="A268" s="144"/>
      <c r="B268" s="144" t="s">
        <v>119</v>
      </c>
      <c r="C268" s="19" t="s">
        <v>79</v>
      </c>
      <c r="D268" s="19" t="s">
        <v>619</v>
      </c>
      <c r="E268" s="19">
        <v>852</v>
      </c>
      <c r="F268" s="14" t="s">
        <v>111</v>
      </c>
      <c r="G268" s="14" t="s">
        <v>90</v>
      </c>
      <c r="H268" s="19" t="s">
        <v>133</v>
      </c>
      <c r="I268" s="14" t="s">
        <v>120</v>
      </c>
      <c r="J268" s="15">
        <f t="shared" si="67"/>
        <v>1685000</v>
      </c>
      <c r="K268" s="15">
        <f t="shared" si="67"/>
        <v>1610000</v>
      </c>
      <c r="L268" s="15">
        <f t="shared" si="67"/>
        <v>1610000</v>
      </c>
    </row>
    <row r="269" spans="1:12" s="1" customFormat="1" x14ac:dyDescent="0.25">
      <c r="A269" s="150"/>
      <c r="B269" s="150" t="s">
        <v>170</v>
      </c>
      <c r="C269" s="19" t="s">
        <v>79</v>
      </c>
      <c r="D269" s="19" t="s">
        <v>619</v>
      </c>
      <c r="E269" s="19">
        <v>852</v>
      </c>
      <c r="F269" s="14" t="s">
        <v>111</v>
      </c>
      <c r="G269" s="14" t="s">
        <v>90</v>
      </c>
      <c r="H269" s="19" t="s">
        <v>133</v>
      </c>
      <c r="I269" s="14" t="s">
        <v>171</v>
      </c>
      <c r="J269" s="15">
        <v>1685000</v>
      </c>
      <c r="K269" s="15">
        <v>1610000</v>
      </c>
      <c r="L269" s="15">
        <v>1610000</v>
      </c>
    </row>
    <row r="270" spans="1:12" s="1" customFormat="1" ht="28.5" customHeight="1" x14ac:dyDescent="0.25">
      <c r="A270" s="467" t="s">
        <v>192</v>
      </c>
      <c r="B270" s="467"/>
      <c r="C270" s="19" t="s">
        <v>79</v>
      </c>
      <c r="D270" s="19" t="s">
        <v>619</v>
      </c>
      <c r="E270" s="19">
        <v>852</v>
      </c>
      <c r="F270" s="19" t="s">
        <v>111</v>
      </c>
      <c r="G270" s="19" t="s">
        <v>90</v>
      </c>
      <c r="H270" s="19" t="s">
        <v>193</v>
      </c>
      <c r="I270" s="14"/>
      <c r="J270" s="15">
        <f t="shared" ref="J270:L271" si="68">J271</f>
        <v>991000</v>
      </c>
      <c r="K270" s="15">
        <f t="shared" si="68"/>
        <v>1268630</v>
      </c>
      <c r="L270" s="15">
        <f t="shared" si="68"/>
        <v>1218646</v>
      </c>
    </row>
    <row r="271" spans="1:12" s="1" customFormat="1" ht="27" customHeight="1" x14ac:dyDescent="0.25">
      <c r="A271" s="144"/>
      <c r="B271" s="144" t="s">
        <v>119</v>
      </c>
      <c r="C271" s="19" t="s">
        <v>79</v>
      </c>
      <c r="D271" s="19" t="s">
        <v>619</v>
      </c>
      <c r="E271" s="19">
        <v>852</v>
      </c>
      <c r="F271" s="14" t="s">
        <v>111</v>
      </c>
      <c r="G271" s="14" t="s">
        <v>90</v>
      </c>
      <c r="H271" s="19" t="s">
        <v>193</v>
      </c>
      <c r="I271" s="14" t="s">
        <v>120</v>
      </c>
      <c r="J271" s="15">
        <f t="shared" si="68"/>
        <v>991000</v>
      </c>
      <c r="K271" s="15">
        <f t="shared" si="68"/>
        <v>1268630</v>
      </c>
      <c r="L271" s="15">
        <f t="shared" si="68"/>
        <v>1218646</v>
      </c>
    </row>
    <row r="272" spans="1:12" s="1" customFormat="1" ht="15.75" customHeight="1" x14ac:dyDescent="0.25">
      <c r="A272" s="150"/>
      <c r="B272" s="150" t="s">
        <v>170</v>
      </c>
      <c r="C272" s="19" t="s">
        <v>79</v>
      </c>
      <c r="D272" s="19" t="s">
        <v>619</v>
      </c>
      <c r="E272" s="19">
        <v>852</v>
      </c>
      <c r="F272" s="14" t="s">
        <v>111</v>
      </c>
      <c r="G272" s="14" t="s">
        <v>90</v>
      </c>
      <c r="H272" s="19" t="s">
        <v>193</v>
      </c>
      <c r="I272" s="14" t="s">
        <v>171</v>
      </c>
      <c r="J272" s="15">
        <v>991000</v>
      </c>
      <c r="K272" s="15">
        <v>1268630</v>
      </c>
      <c r="L272" s="15">
        <v>1218646</v>
      </c>
    </row>
    <row r="273" spans="1:12" s="1" customFormat="1" x14ac:dyDescent="0.25">
      <c r="A273" s="470" t="s">
        <v>230</v>
      </c>
      <c r="B273" s="470"/>
      <c r="C273" s="114" t="s">
        <v>79</v>
      </c>
      <c r="D273" s="19" t="s">
        <v>619</v>
      </c>
      <c r="E273" s="19">
        <v>852</v>
      </c>
      <c r="F273" s="7" t="s">
        <v>231</v>
      </c>
      <c r="G273" s="7"/>
      <c r="H273" s="7"/>
      <c r="I273" s="7"/>
      <c r="J273" s="8">
        <f>J274+J282+J297</f>
        <v>8603400</v>
      </c>
      <c r="K273" s="8">
        <f t="shared" ref="K273:L273" si="69">K274+K282+K297</f>
        <v>9348700</v>
      </c>
      <c r="L273" s="8">
        <f t="shared" si="69"/>
        <v>9636300</v>
      </c>
    </row>
    <row r="274" spans="1:12" s="1" customFormat="1" ht="12.75" customHeight="1" x14ac:dyDescent="0.25">
      <c r="A274" s="451" t="s">
        <v>239</v>
      </c>
      <c r="B274" s="452"/>
      <c r="C274" s="19" t="s">
        <v>79</v>
      </c>
      <c r="D274" s="19" t="s">
        <v>619</v>
      </c>
      <c r="E274" s="19">
        <v>852</v>
      </c>
      <c r="F274" s="11" t="s">
        <v>231</v>
      </c>
      <c r="G274" s="11" t="s">
        <v>12</v>
      </c>
      <c r="H274" s="11"/>
      <c r="I274" s="11"/>
      <c r="J274" s="12">
        <f>J275+J279</f>
        <v>285000</v>
      </c>
      <c r="K274" s="12">
        <f t="shared" ref="K274:L274" si="70">K275+K279</f>
        <v>212000</v>
      </c>
      <c r="L274" s="12">
        <f t="shared" si="70"/>
        <v>212000</v>
      </c>
    </row>
    <row r="275" spans="1:12" s="1" customFormat="1" x14ac:dyDescent="0.25">
      <c r="A275" s="467" t="s">
        <v>240</v>
      </c>
      <c r="B275" s="467"/>
      <c r="C275" s="19" t="s">
        <v>79</v>
      </c>
      <c r="D275" s="19" t="s">
        <v>619</v>
      </c>
      <c r="E275" s="19">
        <v>852</v>
      </c>
      <c r="F275" s="14" t="s">
        <v>231</v>
      </c>
      <c r="G275" s="14" t="s">
        <v>12</v>
      </c>
      <c r="H275" s="14" t="s">
        <v>241</v>
      </c>
      <c r="I275" s="14"/>
      <c r="J275" s="15">
        <f t="shared" ref="J275:L277" si="71">J276</f>
        <v>132000</v>
      </c>
      <c r="K275" s="15">
        <f t="shared" si="71"/>
        <v>114000</v>
      </c>
      <c r="L275" s="15">
        <f t="shared" si="71"/>
        <v>114000</v>
      </c>
    </row>
    <row r="276" spans="1:12" s="1" customFormat="1" ht="25.5" customHeight="1" x14ac:dyDescent="0.25">
      <c r="A276" s="467" t="s">
        <v>242</v>
      </c>
      <c r="B276" s="467"/>
      <c r="C276" s="19" t="s">
        <v>79</v>
      </c>
      <c r="D276" s="19" t="s">
        <v>619</v>
      </c>
      <c r="E276" s="19">
        <v>852</v>
      </c>
      <c r="F276" s="14" t="s">
        <v>231</v>
      </c>
      <c r="G276" s="14" t="s">
        <v>12</v>
      </c>
      <c r="H276" s="14" t="s">
        <v>243</v>
      </c>
      <c r="I276" s="14"/>
      <c r="J276" s="15">
        <f t="shared" si="71"/>
        <v>132000</v>
      </c>
      <c r="K276" s="15">
        <f t="shared" si="71"/>
        <v>114000</v>
      </c>
      <c r="L276" s="15">
        <f t="shared" si="71"/>
        <v>114000</v>
      </c>
    </row>
    <row r="277" spans="1:12" s="1" customFormat="1" x14ac:dyDescent="0.25">
      <c r="A277" s="16"/>
      <c r="B277" s="150" t="s">
        <v>127</v>
      </c>
      <c r="C277" s="19" t="s">
        <v>79</v>
      </c>
      <c r="D277" s="19" t="s">
        <v>619</v>
      </c>
      <c r="E277" s="19">
        <v>852</v>
      </c>
      <c r="F277" s="14" t="s">
        <v>231</v>
      </c>
      <c r="G277" s="14" t="s">
        <v>12</v>
      </c>
      <c r="H277" s="14" t="s">
        <v>243</v>
      </c>
      <c r="I277" s="14" t="s">
        <v>128</v>
      </c>
      <c r="J277" s="15">
        <f>J278</f>
        <v>132000</v>
      </c>
      <c r="K277" s="15">
        <f t="shared" si="71"/>
        <v>114000</v>
      </c>
      <c r="L277" s="15">
        <f t="shared" si="71"/>
        <v>114000</v>
      </c>
    </row>
    <row r="278" spans="1:12" s="1" customFormat="1" ht="28.5" customHeight="1" x14ac:dyDescent="0.25">
      <c r="A278" s="144"/>
      <c r="B278" s="150" t="s">
        <v>244</v>
      </c>
      <c r="C278" s="19" t="s">
        <v>79</v>
      </c>
      <c r="D278" s="19" t="s">
        <v>619</v>
      </c>
      <c r="E278" s="19">
        <v>852</v>
      </c>
      <c r="F278" s="14" t="s">
        <v>231</v>
      </c>
      <c r="G278" s="14" t="s">
        <v>12</v>
      </c>
      <c r="H278" s="14" t="s">
        <v>243</v>
      </c>
      <c r="I278" s="14" t="s">
        <v>245</v>
      </c>
      <c r="J278" s="15">
        <v>132000</v>
      </c>
      <c r="K278" s="15">
        <v>114000</v>
      </c>
      <c r="L278" s="15">
        <v>114000</v>
      </c>
    </row>
    <row r="279" spans="1:12" s="1" customFormat="1" ht="29.25" customHeight="1" x14ac:dyDescent="0.25">
      <c r="A279" s="471" t="s">
        <v>246</v>
      </c>
      <c r="B279" s="471"/>
      <c r="C279" s="19" t="s">
        <v>79</v>
      </c>
      <c r="D279" s="19" t="s">
        <v>619</v>
      </c>
      <c r="E279" s="19">
        <v>852</v>
      </c>
      <c r="F279" s="14" t="s">
        <v>231</v>
      </c>
      <c r="G279" s="14" t="s">
        <v>12</v>
      </c>
      <c r="H279" s="14" t="s">
        <v>247</v>
      </c>
      <c r="I279" s="14"/>
      <c r="J279" s="15">
        <f t="shared" ref="J279:L280" si="72">J280</f>
        <v>153000</v>
      </c>
      <c r="K279" s="15">
        <f t="shared" si="72"/>
        <v>98000</v>
      </c>
      <c r="L279" s="15">
        <f t="shared" si="72"/>
        <v>98000</v>
      </c>
    </row>
    <row r="280" spans="1:12" s="1" customFormat="1" x14ac:dyDescent="0.25">
      <c r="A280" s="149"/>
      <c r="B280" s="150" t="s">
        <v>127</v>
      </c>
      <c r="C280" s="114" t="s">
        <v>79</v>
      </c>
      <c r="D280" s="19" t="s">
        <v>619</v>
      </c>
      <c r="E280" s="19">
        <v>852</v>
      </c>
      <c r="F280" s="14" t="s">
        <v>231</v>
      </c>
      <c r="G280" s="14" t="s">
        <v>12</v>
      </c>
      <c r="H280" s="14" t="s">
        <v>247</v>
      </c>
      <c r="I280" s="14" t="s">
        <v>128</v>
      </c>
      <c r="J280" s="15">
        <f t="shared" si="72"/>
        <v>153000</v>
      </c>
      <c r="K280" s="15">
        <f t="shared" si="72"/>
        <v>98000</v>
      </c>
      <c r="L280" s="15">
        <f t="shared" si="72"/>
        <v>98000</v>
      </c>
    </row>
    <row r="281" spans="1:12" s="1" customFormat="1" x14ac:dyDescent="0.25">
      <c r="A281" s="149"/>
      <c r="B281" s="150" t="s">
        <v>248</v>
      </c>
      <c r="C281" s="19" t="s">
        <v>79</v>
      </c>
      <c r="D281" s="19" t="s">
        <v>619</v>
      </c>
      <c r="E281" s="19">
        <v>852</v>
      </c>
      <c r="F281" s="14" t="s">
        <v>231</v>
      </c>
      <c r="G281" s="14" t="s">
        <v>12</v>
      </c>
      <c r="H281" s="14" t="s">
        <v>247</v>
      </c>
      <c r="I281" s="14" t="s">
        <v>249</v>
      </c>
      <c r="J281" s="15">
        <v>153000</v>
      </c>
      <c r="K281" s="15">
        <v>98000</v>
      </c>
      <c r="L281" s="15">
        <v>98000</v>
      </c>
    </row>
    <row r="282" spans="1:12" s="1" customFormat="1" x14ac:dyDescent="0.25">
      <c r="A282" s="468" t="s">
        <v>250</v>
      </c>
      <c r="B282" s="468"/>
      <c r="C282" s="19" t="s">
        <v>79</v>
      </c>
      <c r="D282" s="19" t="s">
        <v>619</v>
      </c>
      <c r="E282" s="19">
        <v>852</v>
      </c>
      <c r="F282" s="11" t="s">
        <v>231</v>
      </c>
      <c r="G282" s="11" t="s">
        <v>39</v>
      </c>
      <c r="H282" s="11"/>
      <c r="I282" s="11"/>
      <c r="J282" s="12">
        <f>J283+J288</f>
        <v>7313900</v>
      </c>
      <c r="K282" s="12">
        <f>K283+K288</f>
        <v>8132200</v>
      </c>
      <c r="L282" s="12">
        <f>L283+L288</f>
        <v>8419800</v>
      </c>
    </row>
    <row r="283" spans="1:12" s="1" customFormat="1" x14ac:dyDescent="0.25">
      <c r="A283" s="476" t="s">
        <v>240</v>
      </c>
      <c r="B283" s="476"/>
      <c r="C283" s="114" t="s">
        <v>79</v>
      </c>
      <c r="D283" s="19" t="s">
        <v>619</v>
      </c>
      <c r="E283" s="19">
        <v>852</v>
      </c>
      <c r="F283" s="14" t="s">
        <v>231</v>
      </c>
      <c r="G283" s="14" t="s">
        <v>39</v>
      </c>
      <c r="H283" s="14" t="s">
        <v>241</v>
      </c>
      <c r="I283" s="14"/>
      <c r="J283" s="15">
        <f>J284</f>
        <v>132400</v>
      </c>
      <c r="K283" s="15">
        <f t="shared" ref="K283:L283" si="73">K284</f>
        <v>139000</v>
      </c>
      <c r="L283" s="15">
        <f t="shared" si="73"/>
        <v>146000</v>
      </c>
    </row>
    <row r="284" spans="1:12" s="1" customFormat="1" ht="28.5" customHeight="1" x14ac:dyDescent="0.25">
      <c r="A284" s="471" t="s">
        <v>251</v>
      </c>
      <c r="B284" s="471"/>
      <c r="C284" s="19" t="s">
        <v>79</v>
      </c>
      <c r="D284" s="19" t="s">
        <v>619</v>
      </c>
      <c r="E284" s="19">
        <v>852</v>
      </c>
      <c r="F284" s="14" t="s">
        <v>231</v>
      </c>
      <c r="G284" s="14" t="s">
        <v>39</v>
      </c>
      <c r="H284" s="14" t="s">
        <v>252</v>
      </c>
      <c r="I284" s="14"/>
      <c r="J284" s="15">
        <f t="shared" ref="J284:L286" si="74">J285</f>
        <v>132400</v>
      </c>
      <c r="K284" s="15">
        <f t="shared" si="74"/>
        <v>139000</v>
      </c>
      <c r="L284" s="15">
        <f t="shared" si="74"/>
        <v>146000</v>
      </c>
    </row>
    <row r="285" spans="1:12" s="10" customFormat="1" ht="27" customHeight="1" x14ac:dyDescent="0.25">
      <c r="A285" s="467" t="s">
        <v>299</v>
      </c>
      <c r="B285" s="467"/>
      <c r="C285" s="19" t="s">
        <v>79</v>
      </c>
      <c r="D285" s="19" t="s">
        <v>619</v>
      </c>
      <c r="E285" s="19">
        <v>852</v>
      </c>
      <c r="F285" s="14" t="s">
        <v>231</v>
      </c>
      <c r="G285" s="14" t="s">
        <v>39</v>
      </c>
      <c r="H285" s="14" t="s">
        <v>253</v>
      </c>
      <c r="I285" s="14"/>
      <c r="J285" s="15">
        <f t="shared" si="74"/>
        <v>132400</v>
      </c>
      <c r="K285" s="15">
        <f t="shared" si="74"/>
        <v>139000</v>
      </c>
      <c r="L285" s="15">
        <f t="shared" si="74"/>
        <v>146000</v>
      </c>
    </row>
    <row r="286" spans="1:12" s="1" customFormat="1" x14ac:dyDescent="0.25">
      <c r="A286" s="149"/>
      <c r="B286" s="150" t="s">
        <v>127</v>
      </c>
      <c r="C286" s="19" t="s">
        <v>79</v>
      </c>
      <c r="D286" s="19" t="s">
        <v>619</v>
      </c>
      <c r="E286" s="19">
        <v>852</v>
      </c>
      <c r="F286" s="14" t="s">
        <v>231</v>
      </c>
      <c r="G286" s="14" t="s">
        <v>39</v>
      </c>
      <c r="H286" s="14" t="s">
        <v>253</v>
      </c>
      <c r="I286" s="14" t="s">
        <v>128</v>
      </c>
      <c r="J286" s="15">
        <f t="shared" si="74"/>
        <v>132400</v>
      </c>
      <c r="K286" s="15">
        <f t="shared" si="74"/>
        <v>139000</v>
      </c>
      <c r="L286" s="15">
        <f t="shared" si="74"/>
        <v>146000</v>
      </c>
    </row>
    <row r="287" spans="1:12" s="1" customFormat="1" ht="25.5" x14ac:dyDescent="0.25">
      <c r="A287" s="149"/>
      <c r="B287" s="150" t="s">
        <v>254</v>
      </c>
      <c r="C287" s="19" t="s">
        <v>79</v>
      </c>
      <c r="D287" s="19" t="s">
        <v>619</v>
      </c>
      <c r="E287" s="19">
        <v>852</v>
      </c>
      <c r="F287" s="14" t="s">
        <v>231</v>
      </c>
      <c r="G287" s="14" t="s">
        <v>39</v>
      </c>
      <c r="H287" s="14" t="s">
        <v>253</v>
      </c>
      <c r="I287" s="14" t="s">
        <v>255</v>
      </c>
      <c r="J287" s="15">
        <v>132400</v>
      </c>
      <c r="K287" s="15">
        <v>139000</v>
      </c>
      <c r="L287" s="15">
        <v>146000</v>
      </c>
    </row>
    <row r="288" spans="1:12" s="1" customFormat="1" x14ac:dyDescent="0.25">
      <c r="A288" s="476" t="s">
        <v>166</v>
      </c>
      <c r="B288" s="476"/>
      <c r="C288" s="19" t="s">
        <v>79</v>
      </c>
      <c r="D288" s="19" t="s">
        <v>619</v>
      </c>
      <c r="E288" s="19">
        <v>852</v>
      </c>
      <c r="F288" s="14" t="s">
        <v>231</v>
      </c>
      <c r="G288" s="14" t="s">
        <v>39</v>
      </c>
      <c r="H288" s="14" t="s">
        <v>167</v>
      </c>
      <c r="I288" s="14"/>
      <c r="J288" s="15">
        <f>J289+J292</f>
        <v>7181500</v>
      </c>
      <c r="K288" s="15">
        <f>K289+K292</f>
        <v>7993200</v>
      </c>
      <c r="L288" s="15">
        <f>L289+L292</f>
        <v>8273800</v>
      </c>
    </row>
    <row r="289" spans="1:12" s="1" customFormat="1" ht="26.25" customHeight="1" x14ac:dyDescent="0.25">
      <c r="A289" s="471" t="s">
        <v>260</v>
      </c>
      <c r="B289" s="471"/>
      <c r="C289" s="19" t="s">
        <v>79</v>
      </c>
      <c r="D289" s="19" t="s">
        <v>619</v>
      </c>
      <c r="E289" s="19">
        <v>852</v>
      </c>
      <c r="F289" s="14" t="s">
        <v>231</v>
      </c>
      <c r="G289" s="14" t="s">
        <v>39</v>
      </c>
      <c r="H289" s="14" t="s">
        <v>261</v>
      </c>
      <c r="I289" s="14"/>
      <c r="J289" s="15">
        <f t="shared" ref="J289:L290" si="75">J290</f>
        <v>652000</v>
      </c>
      <c r="K289" s="15">
        <f t="shared" si="75"/>
        <v>652000</v>
      </c>
      <c r="L289" s="15">
        <f t="shared" si="75"/>
        <v>652000</v>
      </c>
    </row>
    <row r="290" spans="1:12" s="1" customFormat="1" ht="15.75" customHeight="1" x14ac:dyDescent="0.25">
      <c r="A290" s="149"/>
      <c r="B290" s="150" t="s">
        <v>127</v>
      </c>
      <c r="C290" s="114" t="s">
        <v>79</v>
      </c>
      <c r="D290" s="19" t="s">
        <v>619</v>
      </c>
      <c r="E290" s="19">
        <v>852</v>
      </c>
      <c r="F290" s="14" t="s">
        <v>231</v>
      </c>
      <c r="G290" s="14" t="s">
        <v>39</v>
      </c>
      <c r="H290" s="14" t="s">
        <v>261</v>
      </c>
      <c r="I290" s="14" t="s">
        <v>128</v>
      </c>
      <c r="J290" s="15">
        <f t="shared" si="75"/>
        <v>652000</v>
      </c>
      <c r="K290" s="15">
        <f t="shared" si="75"/>
        <v>652000</v>
      </c>
      <c r="L290" s="15">
        <f t="shared" si="75"/>
        <v>652000</v>
      </c>
    </row>
    <row r="291" spans="1:12" s="1" customFormat="1" ht="28.5" customHeight="1" x14ac:dyDescent="0.25">
      <c r="A291" s="149"/>
      <c r="B291" s="150" t="s">
        <v>254</v>
      </c>
      <c r="C291" s="19" t="s">
        <v>79</v>
      </c>
      <c r="D291" s="19" t="s">
        <v>619</v>
      </c>
      <c r="E291" s="19">
        <v>852</v>
      </c>
      <c r="F291" s="14" t="s">
        <v>231</v>
      </c>
      <c r="G291" s="14" t="s">
        <v>39</v>
      </c>
      <c r="H291" s="14" t="s">
        <v>261</v>
      </c>
      <c r="I291" s="14" t="s">
        <v>255</v>
      </c>
      <c r="J291" s="15">
        <v>652000</v>
      </c>
      <c r="K291" s="15">
        <v>652000</v>
      </c>
      <c r="L291" s="15">
        <v>652000</v>
      </c>
    </row>
    <row r="292" spans="1:12" s="1" customFormat="1" ht="41.25" customHeight="1" x14ac:dyDescent="0.25">
      <c r="A292" s="471" t="s">
        <v>262</v>
      </c>
      <c r="B292" s="471"/>
      <c r="C292" s="19" t="s">
        <v>79</v>
      </c>
      <c r="D292" s="19" t="s">
        <v>619</v>
      </c>
      <c r="E292" s="19">
        <v>852</v>
      </c>
      <c r="F292" s="14" t="s">
        <v>231</v>
      </c>
      <c r="G292" s="14" t="s">
        <v>39</v>
      </c>
      <c r="H292" s="14" t="s">
        <v>263</v>
      </c>
      <c r="I292" s="14"/>
      <c r="J292" s="15">
        <f>J293+J295</f>
        <v>6529500</v>
      </c>
      <c r="K292" s="15">
        <f>K293+K295</f>
        <v>7341200</v>
      </c>
      <c r="L292" s="15">
        <f>L293+L295</f>
        <v>7621800</v>
      </c>
    </row>
    <row r="293" spans="1:12" s="1" customFormat="1" ht="13.5" customHeight="1" x14ac:dyDescent="0.25">
      <c r="A293" s="16"/>
      <c r="B293" s="150" t="s">
        <v>22</v>
      </c>
      <c r="C293" s="19" t="s">
        <v>79</v>
      </c>
      <c r="D293" s="19" t="s">
        <v>619</v>
      </c>
      <c r="E293" s="19">
        <v>852</v>
      </c>
      <c r="F293" s="14" t="s">
        <v>264</v>
      </c>
      <c r="G293" s="14" t="s">
        <v>39</v>
      </c>
      <c r="H293" s="14" t="s">
        <v>263</v>
      </c>
      <c r="I293" s="14" t="s">
        <v>23</v>
      </c>
      <c r="J293" s="15">
        <f>J294</f>
        <v>1559600</v>
      </c>
      <c r="K293" s="15">
        <f>K294</f>
        <v>1774912</v>
      </c>
      <c r="L293" s="15">
        <f>L294</f>
        <v>1844000</v>
      </c>
    </row>
    <row r="294" spans="1:12" s="1" customFormat="1" ht="13.5" customHeight="1" x14ac:dyDescent="0.25">
      <c r="A294" s="16"/>
      <c r="B294" s="144" t="s">
        <v>24</v>
      </c>
      <c r="C294" s="19" t="s">
        <v>79</v>
      </c>
      <c r="D294" s="19" t="s">
        <v>619</v>
      </c>
      <c r="E294" s="19">
        <v>852</v>
      </c>
      <c r="F294" s="14" t="s">
        <v>264</v>
      </c>
      <c r="G294" s="14" t="s">
        <v>39</v>
      </c>
      <c r="H294" s="14" t="s">
        <v>263</v>
      </c>
      <c r="I294" s="14" t="s">
        <v>25</v>
      </c>
      <c r="J294" s="15">
        <v>1559600</v>
      </c>
      <c r="K294" s="15">
        <v>1774912</v>
      </c>
      <c r="L294" s="15">
        <v>1844000</v>
      </c>
    </row>
    <row r="295" spans="1:12" s="1" customFormat="1" ht="13.5" customHeight="1" x14ac:dyDescent="0.25">
      <c r="A295" s="149"/>
      <c r="B295" s="150" t="s">
        <v>127</v>
      </c>
      <c r="C295" s="19" t="s">
        <v>79</v>
      </c>
      <c r="D295" s="19" t="s">
        <v>619</v>
      </c>
      <c r="E295" s="19">
        <v>852</v>
      </c>
      <c r="F295" s="14" t="s">
        <v>231</v>
      </c>
      <c r="G295" s="14" t="s">
        <v>39</v>
      </c>
      <c r="H295" s="14" t="s">
        <v>263</v>
      </c>
      <c r="I295" s="14" t="s">
        <v>128</v>
      </c>
      <c r="J295" s="15">
        <f>J296</f>
        <v>4969900</v>
      </c>
      <c r="K295" s="15">
        <f>K296</f>
        <v>5566288</v>
      </c>
      <c r="L295" s="15">
        <f>L296</f>
        <v>5777800</v>
      </c>
    </row>
    <row r="296" spans="1:12" s="1" customFormat="1" ht="26.25" customHeight="1" x14ac:dyDescent="0.25">
      <c r="A296" s="149"/>
      <c r="B296" s="150" t="s">
        <v>254</v>
      </c>
      <c r="C296" s="19" t="s">
        <v>79</v>
      </c>
      <c r="D296" s="19" t="s">
        <v>619</v>
      </c>
      <c r="E296" s="19">
        <v>852</v>
      </c>
      <c r="F296" s="14" t="s">
        <v>231</v>
      </c>
      <c r="G296" s="14" t="s">
        <v>39</v>
      </c>
      <c r="H296" s="14" t="s">
        <v>263</v>
      </c>
      <c r="I296" s="14" t="s">
        <v>255</v>
      </c>
      <c r="J296" s="15">
        <v>4969900</v>
      </c>
      <c r="K296" s="15">
        <v>5566288</v>
      </c>
      <c r="L296" s="15">
        <v>5777800</v>
      </c>
    </row>
    <row r="297" spans="1:12" s="1" customFormat="1" x14ac:dyDescent="0.25">
      <c r="A297" s="468" t="s">
        <v>265</v>
      </c>
      <c r="B297" s="468"/>
      <c r="C297" s="114" t="s">
        <v>79</v>
      </c>
      <c r="D297" s="19" t="s">
        <v>619</v>
      </c>
      <c r="E297" s="19">
        <v>852</v>
      </c>
      <c r="F297" s="11" t="s">
        <v>231</v>
      </c>
      <c r="G297" s="11" t="s">
        <v>47</v>
      </c>
      <c r="H297" s="11"/>
      <c r="I297" s="11"/>
      <c r="J297" s="12">
        <f>J298</f>
        <v>1004500</v>
      </c>
      <c r="K297" s="12">
        <f t="shared" ref="K297:L297" si="76">K298</f>
        <v>1004500</v>
      </c>
      <c r="L297" s="12">
        <f t="shared" si="76"/>
        <v>1004500</v>
      </c>
    </row>
    <row r="298" spans="1:12" s="13" customFormat="1" x14ac:dyDescent="0.25">
      <c r="A298" s="467" t="s">
        <v>64</v>
      </c>
      <c r="B298" s="467"/>
      <c r="C298" s="19" t="s">
        <v>79</v>
      </c>
      <c r="D298" s="19" t="s">
        <v>619</v>
      </c>
      <c r="E298" s="19">
        <v>852</v>
      </c>
      <c r="F298" s="14" t="s">
        <v>231</v>
      </c>
      <c r="G298" s="14" t="s">
        <v>47</v>
      </c>
      <c r="H298" s="14" t="s">
        <v>65</v>
      </c>
      <c r="I298" s="14"/>
      <c r="J298" s="15">
        <f>J299</f>
        <v>1004500</v>
      </c>
      <c r="K298" s="15">
        <f>K299</f>
        <v>1004500</v>
      </c>
      <c r="L298" s="15">
        <f>L299</f>
        <v>1004500</v>
      </c>
    </row>
    <row r="299" spans="1:12" s="1" customFormat="1" ht="64.5" customHeight="1" x14ac:dyDescent="0.25">
      <c r="A299" s="467" t="s">
        <v>66</v>
      </c>
      <c r="B299" s="467"/>
      <c r="C299" s="19" t="s">
        <v>79</v>
      </c>
      <c r="D299" s="19" t="s">
        <v>619</v>
      </c>
      <c r="E299" s="19">
        <v>852</v>
      </c>
      <c r="F299" s="19" t="s">
        <v>231</v>
      </c>
      <c r="G299" s="19" t="s">
        <v>47</v>
      </c>
      <c r="H299" s="19" t="s">
        <v>67</v>
      </c>
      <c r="I299" s="19"/>
      <c r="J299" s="15">
        <f>J300+J305</f>
        <v>1004500</v>
      </c>
      <c r="K299" s="15">
        <f>K300+K305</f>
        <v>1004500</v>
      </c>
      <c r="L299" s="15">
        <f>L300+L305</f>
        <v>1004500</v>
      </c>
    </row>
    <row r="300" spans="1:12" s="1" customFormat="1" ht="26.25" customHeight="1" x14ac:dyDescent="0.25">
      <c r="A300" s="467" t="s">
        <v>266</v>
      </c>
      <c r="B300" s="467"/>
      <c r="C300" s="114" t="s">
        <v>79</v>
      </c>
      <c r="D300" s="19" t="s">
        <v>619</v>
      </c>
      <c r="E300" s="19">
        <v>852</v>
      </c>
      <c r="F300" s="19" t="s">
        <v>231</v>
      </c>
      <c r="G300" s="19" t="s">
        <v>47</v>
      </c>
      <c r="H300" s="19" t="s">
        <v>267</v>
      </c>
      <c r="I300" s="19"/>
      <c r="J300" s="15">
        <f>J301+J303</f>
        <v>430500</v>
      </c>
      <c r="K300" s="15">
        <f>K301+K303</f>
        <v>430500</v>
      </c>
      <c r="L300" s="15">
        <f>L301+L303</f>
        <v>430500</v>
      </c>
    </row>
    <row r="301" spans="1:12" s="1" customFormat="1" ht="28.5" customHeight="1" x14ac:dyDescent="0.25">
      <c r="A301" s="144"/>
      <c r="B301" s="144" t="s">
        <v>17</v>
      </c>
      <c r="C301" s="19" t="s">
        <v>79</v>
      </c>
      <c r="D301" s="19" t="s">
        <v>619</v>
      </c>
      <c r="E301" s="19">
        <v>852</v>
      </c>
      <c r="F301" s="19" t="s">
        <v>231</v>
      </c>
      <c r="G301" s="19" t="s">
        <v>47</v>
      </c>
      <c r="H301" s="19" t="s">
        <v>267</v>
      </c>
      <c r="I301" s="14" t="s">
        <v>19</v>
      </c>
      <c r="J301" s="15">
        <f>J302</f>
        <v>347000</v>
      </c>
      <c r="K301" s="15">
        <f>K302</f>
        <v>347033</v>
      </c>
      <c r="L301" s="15">
        <f>L302</f>
        <v>347033</v>
      </c>
    </row>
    <row r="302" spans="1:12" s="1" customFormat="1" ht="15.75" customHeight="1" x14ac:dyDescent="0.25">
      <c r="A302" s="16"/>
      <c r="B302" s="150" t="s">
        <v>20</v>
      </c>
      <c r="C302" s="19" t="s">
        <v>79</v>
      </c>
      <c r="D302" s="19" t="s">
        <v>619</v>
      </c>
      <c r="E302" s="19">
        <v>852</v>
      </c>
      <c r="F302" s="19" t="s">
        <v>231</v>
      </c>
      <c r="G302" s="19" t="s">
        <v>47</v>
      </c>
      <c r="H302" s="19" t="s">
        <v>267</v>
      </c>
      <c r="I302" s="14" t="s">
        <v>21</v>
      </c>
      <c r="J302" s="15">
        <v>347000</v>
      </c>
      <c r="K302" s="15">
        <v>347033</v>
      </c>
      <c r="L302" s="15">
        <v>347033</v>
      </c>
    </row>
    <row r="303" spans="1:12" s="1" customFormat="1" ht="15.75" customHeight="1" x14ac:dyDescent="0.25">
      <c r="A303" s="16"/>
      <c r="B303" s="150" t="s">
        <v>22</v>
      </c>
      <c r="C303" s="19" t="s">
        <v>79</v>
      </c>
      <c r="D303" s="19" t="s">
        <v>619</v>
      </c>
      <c r="E303" s="19">
        <v>852</v>
      </c>
      <c r="F303" s="19" t="s">
        <v>231</v>
      </c>
      <c r="G303" s="19" t="s">
        <v>47</v>
      </c>
      <c r="H303" s="19" t="s">
        <v>267</v>
      </c>
      <c r="I303" s="14" t="s">
        <v>23</v>
      </c>
      <c r="J303" s="15">
        <f>J304</f>
        <v>83500</v>
      </c>
      <c r="K303" s="15">
        <f>K304</f>
        <v>83467</v>
      </c>
      <c r="L303" s="15">
        <f>L304</f>
        <v>83467</v>
      </c>
    </row>
    <row r="304" spans="1:12" s="1" customFormat="1" ht="15.75" customHeight="1" x14ac:dyDescent="0.25">
      <c r="A304" s="16"/>
      <c r="B304" s="144" t="s">
        <v>24</v>
      </c>
      <c r="C304" s="19" t="s">
        <v>79</v>
      </c>
      <c r="D304" s="19" t="s">
        <v>619</v>
      </c>
      <c r="E304" s="19">
        <v>852</v>
      </c>
      <c r="F304" s="19" t="s">
        <v>231</v>
      </c>
      <c r="G304" s="19" t="s">
        <v>47</v>
      </c>
      <c r="H304" s="19" t="s">
        <v>267</v>
      </c>
      <c r="I304" s="14" t="s">
        <v>25</v>
      </c>
      <c r="J304" s="15">
        <v>83500</v>
      </c>
      <c r="K304" s="15">
        <v>83467</v>
      </c>
      <c r="L304" s="15">
        <v>83467</v>
      </c>
    </row>
    <row r="305" spans="1:15" s="1" customFormat="1" ht="26.25" customHeight="1" x14ac:dyDescent="0.25">
      <c r="A305" s="467" t="s">
        <v>268</v>
      </c>
      <c r="B305" s="467"/>
      <c r="C305" s="19" t="s">
        <v>79</v>
      </c>
      <c r="D305" s="19" t="s">
        <v>619</v>
      </c>
      <c r="E305" s="19">
        <v>852</v>
      </c>
      <c r="F305" s="14" t="s">
        <v>231</v>
      </c>
      <c r="G305" s="14" t="s">
        <v>47</v>
      </c>
      <c r="H305" s="14" t="s">
        <v>269</v>
      </c>
      <c r="I305" s="14"/>
      <c r="J305" s="15">
        <f>J306+J308</f>
        <v>574000</v>
      </c>
      <c r="K305" s="15">
        <f>K306+K308</f>
        <v>574000</v>
      </c>
      <c r="L305" s="15">
        <f>L306+L308</f>
        <v>574000</v>
      </c>
    </row>
    <row r="306" spans="1:15" s="1" customFormat="1" ht="27" customHeight="1" x14ac:dyDescent="0.25">
      <c r="A306" s="144"/>
      <c r="B306" s="144" t="s">
        <v>17</v>
      </c>
      <c r="C306" s="19" t="s">
        <v>79</v>
      </c>
      <c r="D306" s="19" t="s">
        <v>619</v>
      </c>
      <c r="E306" s="19">
        <v>852</v>
      </c>
      <c r="F306" s="19" t="s">
        <v>231</v>
      </c>
      <c r="G306" s="19" t="s">
        <v>47</v>
      </c>
      <c r="H306" s="14" t="s">
        <v>269</v>
      </c>
      <c r="I306" s="14" t="s">
        <v>19</v>
      </c>
      <c r="J306" s="15">
        <f>J307</f>
        <v>340600</v>
      </c>
      <c r="K306" s="15">
        <f>K307</f>
        <v>340646</v>
      </c>
      <c r="L306" s="15">
        <f>L307</f>
        <v>340646</v>
      </c>
    </row>
    <row r="307" spans="1:15" s="1" customFormat="1" ht="17.25" customHeight="1" x14ac:dyDescent="0.25">
      <c r="A307" s="16"/>
      <c r="B307" s="150" t="s">
        <v>20</v>
      </c>
      <c r="C307" s="114" t="s">
        <v>79</v>
      </c>
      <c r="D307" s="19" t="s">
        <v>619</v>
      </c>
      <c r="E307" s="19">
        <v>852</v>
      </c>
      <c r="F307" s="19" t="s">
        <v>231</v>
      </c>
      <c r="G307" s="19" t="s">
        <v>47</v>
      </c>
      <c r="H307" s="14" t="s">
        <v>269</v>
      </c>
      <c r="I307" s="14" t="s">
        <v>21</v>
      </c>
      <c r="J307" s="15">
        <v>340600</v>
      </c>
      <c r="K307" s="15">
        <v>340646</v>
      </c>
      <c r="L307" s="15">
        <v>340646</v>
      </c>
    </row>
    <row r="308" spans="1:15" s="1" customFormat="1" ht="17.25" customHeight="1" x14ac:dyDescent="0.25">
      <c r="A308" s="16"/>
      <c r="B308" s="150" t="s">
        <v>22</v>
      </c>
      <c r="C308" s="19" t="s">
        <v>79</v>
      </c>
      <c r="D308" s="19" t="s">
        <v>619</v>
      </c>
      <c r="E308" s="19">
        <v>852</v>
      </c>
      <c r="F308" s="19" t="s">
        <v>231</v>
      </c>
      <c r="G308" s="19" t="s">
        <v>47</v>
      </c>
      <c r="H308" s="14" t="s">
        <v>269</v>
      </c>
      <c r="I308" s="14" t="s">
        <v>23</v>
      </c>
      <c r="J308" s="15">
        <f>J309</f>
        <v>233400</v>
      </c>
      <c r="K308" s="15">
        <f>K309</f>
        <v>233354</v>
      </c>
      <c r="L308" s="15">
        <f>L309</f>
        <v>233354</v>
      </c>
    </row>
    <row r="309" spans="1:15" s="1" customFormat="1" ht="15" customHeight="1" x14ac:dyDescent="0.25">
      <c r="A309" s="16"/>
      <c r="B309" s="144" t="s">
        <v>24</v>
      </c>
      <c r="C309" s="19" t="s">
        <v>79</v>
      </c>
      <c r="D309" s="19" t="s">
        <v>619</v>
      </c>
      <c r="E309" s="19">
        <v>852</v>
      </c>
      <c r="F309" s="19" t="s">
        <v>231</v>
      </c>
      <c r="G309" s="19" t="s">
        <v>47</v>
      </c>
      <c r="H309" s="14" t="s">
        <v>269</v>
      </c>
      <c r="I309" s="14" t="s">
        <v>25</v>
      </c>
      <c r="J309" s="15">
        <v>233400</v>
      </c>
      <c r="K309" s="15">
        <v>233354</v>
      </c>
      <c r="L309" s="15">
        <v>233354</v>
      </c>
    </row>
    <row r="310" spans="1:15" s="1" customFormat="1" ht="38.25" customHeight="1" x14ac:dyDescent="0.25">
      <c r="A310" s="451" t="s">
        <v>675</v>
      </c>
      <c r="B310" s="452"/>
      <c r="C310" s="32" t="s">
        <v>12</v>
      </c>
      <c r="D310" s="32"/>
      <c r="E310" s="32"/>
      <c r="F310" s="32"/>
      <c r="G310" s="32"/>
      <c r="H310" s="11"/>
      <c r="I310" s="11"/>
      <c r="J310" s="12"/>
      <c r="K310" s="12">
        <f>K311</f>
        <v>33844744</v>
      </c>
      <c r="L310" s="12">
        <f>L311</f>
        <v>36757173</v>
      </c>
    </row>
    <row r="311" spans="1:15" s="1" customFormat="1" ht="17.25" customHeight="1" x14ac:dyDescent="0.25">
      <c r="A311" s="451" t="s">
        <v>303</v>
      </c>
      <c r="B311" s="452"/>
      <c r="C311" s="32" t="s">
        <v>12</v>
      </c>
      <c r="D311" s="32" t="s">
        <v>619</v>
      </c>
      <c r="E311" s="32"/>
      <c r="F311" s="11"/>
      <c r="G311" s="11"/>
      <c r="H311" s="14"/>
      <c r="I311" s="14"/>
      <c r="J311" s="124">
        <f>J312+J329+J336+J343+J354</f>
        <v>31223020</v>
      </c>
      <c r="K311" s="12">
        <f t="shared" ref="K311:L311" si="77">K312+K329+K336+K343+K354</f>
        <v>33844744</v>
      </c>
      <c r="L311" s="12">
        <f t="shared" si="77"/>
        <v>36757173</v>
      </c>
      <c r="N311" s="6"/>
      <c r="O311" s="45"/>
    </row>
    <row r="312" spans="1:15" s="13" customFormat="1" ht="15.75" customHeight="1" x14ac:dyDescent="0.25">
      <c r="A312" s="468" t="s">
        <v>9</v>
      </c>
      <c r="B312" s="468"/>
      <c r="C312" s="32" t="s">
        <v>12</v>
      </c>
      <c r="D312" s="32" t="s">
        <v>619</v>
      </c>
      <c r="E312" s="115">
        <v>853</v>
      </c>
      <c r="F312" s="11" t="s">
        <v>10</v>
      </c>
      <c r="G312" s="11"/>
      <c r="H312" s="11"/>
      <c r="I312" s="11"/>
      <c r="J312" s="12">
        <f>J313+J323</f>
        <v>3346500</v>
      </c>
      <c r="K312" s="12">
        <f t="shared" ref="K312:L312" si="78">K313+K323</f>
        <v>3406271</v>
      </c>
      <c r="L312" s="12">
        <f t="shared" si="78"/>
        <v>3602800</v>
      </c>
    </row>
    <row r="313" spans="1:15" s="13" customFormat="1" ht="38.25" customHeight="1" x14ac:dyDescent="0.25">
      <c r="A313" s="468" t="s">
        <v>46</v>
      </c>
      <c r="B313" s="468"/>
      <c r="C313" s="32" t="s">
        <v>12</v>
      </c>
      <c r="D313" s="32" t="s">
        <v>619</v>
      </c>
      <c r="E313" s="115">
        <v>853</v>
      </c>
      <c r="F313" s="11" t="s">
        <v>10</v>
      </c>
      <c r="G313" s="11" t="s">
        <v>47</v>
      </c>
      <c r="H313" s="11"/>
      <c r="I313" s="11"/>
      <c r="J313" s="12">
        <f>J314</f>
        <v>3346300</v>
      </c>
      <c r="K313" s="12">
        <f>K314</f>
        <v>3406071</v>
      </c>
      <c r="L313" s="12">
        <f>L314</f>
        <v>3602600</v>
      </c>
    </row>
    <row r="314" spans="1:15" s="1" customFormat="1" ht="39.75" customHeight="1" x14ac:dyDescent="0.25">
      <c r="A314" s="467" t="s">
        <v>13</v>
      </c>
      <c r="B314" s="467"/>
      <c r="C314" s="19" t="s">
        <v>12</v>
      </c>
      <c r="D314" s="19" t="s">
        <v>619</v>
      </c>
      <c r="E314" s="112">
        <v>853</v>
      </c>
      <c r="F314" s="14" t="s">
        <v>10</v>
      </c>
      <c r="G314" s="14" t="s">
        <v>47</v>
      </c>
      <c r="H314" s="14" t="s">
        <v>40</v>
      </c>
      <c r="I314" s="14"/>
      <c r="J314" s="15">
        <f>J315</f>
        <v>3346300</v>
      </c>
      <c r="K314" s="15">
        <f t="shared" ref="K314:L314" si="79">K315</f>
        <v>3406071</v>
      </c>
      <c r="L314" s="15">
        <f t="shared" si="79"/>
        <v>3602600</v>
      </c>
    </row>
    <row r="315" spans="1:15" s="1" customFormat="1" x14ac:dyDescent="0.25">
      <c r="A315" s="467" t="s">
        <v>15</v>
      </c>
      <c r="B315" s="467"/>
      <c r="C315" s="19" t="s">
        <v>12</v>
      </c>
      <c r="D315" s="19" t="s">
        <v>619</v>
      </c>
      <c r="E315" s="112">
        <v>853</v>
      </c>
      <c r="F315" s="14" t="s">
        <v>10</v>
      </c>
      <c r="G315" s="14" t="s">
        <v>47</v>
      </c>
      <c r="H315" s="14" t="s">
        <v>16</v>
      </c>
      <c r="I315" s="14"/>
      <c r="J315" s="15">
        <f>J316+J318+J320</f>
        <v>3346300</v>
      </c>
      <c r="K315" s="15">
        <f>K316+K318+K320</f>
        <v>3406071</v>
      </c>
      <c r="L315" s="15">
        <f>L316+L318+L320</f>
        <v>3602600</v>
      </c>
    </row>
    <row r="316" spans="1:15" s="1" customFormat="1" ht="27.75" customHeight="1" x14ac:dyDescent="0.25">
      <c r="A316" s="144"/>
      <c r="B316" s="144" t="s">
        <v>17</v>
      </c>
      <c r="C316" s="19" t="s">
        <v>12</v>
      </c>
      <c r="D316" s="19" t="s">
        <v>619</v>
      </c>
      <c r="E316" s="112">
        <v>853</v>
      </c>
      <c r="F316" s="14" t="s">
        <v>18</v>
      </c>
      <c r="G316" s="14" t="s">
        <v>47</v>
      </c>
      <c r="H316" s="14" t="s">
        <v>16</v>
      </c>
      <c r="I316" s="14" t="s">
        <v>19</v>
      </c>
      <c r="J316" s="15">
        <f>J317</f>
        <v>2954700</v>
      </c>
      <c r="K316" s="15">
        <f>K317</f>
        <v>2995271</v>
      </c>
      <c r="L316" s="15">
        <f>L317</f>
        <v>3169000</v>
      </c>
    </row>
    <row r="317" spans="1:15" s="1" customFormat="1" ht="16.5" customHeight="1" x14ac:dyDescent="0.25">
      <c r="A317" s="16"/>
      <c r="B317" s="150" t="s">
        <v>20</v>
      </c>
      <c r="C317" s="19" t="s">
        <v>12</v>
      </c>
      <c r="D317" s="19" t="s">
        <v>619</v>
      </c>
      <c r="E317" s="112">
        <v>853</v>
      </c>
      <c r="F317" s="14" t="s">
        <v>10</v>
      </c>
      <c r="G317" s="14" t="s">
        <v>47</v>
      </c>
      <c r="H317" s="14" t="s">
        <v>16</v>
      </c>
      <c r="I317" s="14" t="s">
        <v>21</v>
      </c>
      <c r="J317" s="15">
        <v>2954700</v>
      </c>
      <c r="K317" s="15">
        <v>2995271</v>
      </c>
      <c r="L317" s="15">
        <v>3169000</v>
      </c>
    </row>
    <row r="318" spans="1:15" s="1" customFormat="1" ht="16.5" customHeight="1" x14ac:dyDescent="0.25">
      <c r="A318" s="16"/>
      <c r="B318" s="150" t="s">
        <v>22</v>
      </c>
      <c r="C318" s="19" t="s">
        <v>12</v>
      </c>
      <c r="D318" s="19" t="s">
        <v>619</v>
      </c>
      <c r="E318" s="112">
        <v>853</v>
      </c>
      <c r="F318" s="14" t="s">
        <v>10</v>
      </c>
      <c r="G318" s="14" t="s">
        <v>47</v>
      </c>
      <c r="H318" s="14" t="s">
        <v>16</v>
      </c>
      <c r="I318" s="14" t="s">
        <v>23</v>
      </c>
      <c r="J318" s="15">
        <f>J319</f>
        <v>384000</v>
      </c>
      <c r="K318" s="15">
        <f>K319</f>
        <v>403200</v>
      </c>
      <c r="L318" s="15">
        <f>L319</f>
        <v>426600</v>
      </c>
    </row>
    <row r="319" spans="1:15" s="1" customFormat="1" ht="15" customHeight="1" x14ac:dyDescent="0.25">
      <c r="A319" s="16"/>
      <c r="B319" s="144" t="s">
        <v>24</v>
      </c>
      <c r="C319" s="19" t="s">
        <v>12</v>
      </c>
      <c r="D319" s="19" t="s">
        <v>619</v>
      </c>
      <c r="E319" s="112">
        <v>853</v>
      </c>
      <c r="F319" s="14" t="s">
        <v>10</v>
      </c>
      <c r="G319" s="14" t="s">
        <v>47</v>
      </c>
      <c r="H319" s="14" t="s">
        <v>16</v>
      </c>
      <c r="I319" s="14" t="s">
        <v>25</v>
      </c>
      <c r="J319" s="15">
        <v>384000</v>
      </c>
      <c r="K319" s="15">
        <v>403200</v>
      </c>
      <c r="L319" s="15">
        <v>426600</v>
      </c>
    </row>
    <row r="320" spans="1:15" s="1" customFormat="1" x14ac:dyDescent="0.25">
      <c r="A320" s="16"/>
      <c r="B320" s="144" t="s">
        <v>26</v>
      </c>
      <c r="C320" s="19" t="s">
        <v>12</v>
      </c>
      <c r="D320" s="19" t="s">
        <v>619</v>
      </c>
      <c r="E320" s="112">
        <v>853</v>
      </c>
      <c r="F320" s="14" t="s">
        <v>10</v>
      </c>
      <c r="G320" s="14" t="s">
        <v>47</v>
      </c>
      <c r="H320" s="14" t="s">
        <v>16</v>
      </c>
      <c r="I320" s="14" t="s">
        <v>27</v>
      </c>
      <c r="J320" s="15">
        <f>J321+J322</f>
        <v>7600</v>
      </c>
      <c r="K320" s="15">
        <f>K321+K322</f>
        <v>7600</v>
      </c>
      <c r="L320" s="15">
        <f>L321+L322</f>
        <v>7000</v>
      </c>
    </row>
    <row r="321" spans="1:12" s="1" customFormat="1" ht="13.5" customHeight="1" x14ac:dyDescent="0.25">
      <c r="A321" s="16"/>
      <c r="B321" s="144" t="s">
        <v>28</v>
      </c>
      <c r="C321" s="19" t="s">
        <v>12</v>
      </c>
      <c r="D321" s="19" t="s">
        <v>619</v>
      </c>
      <c r="E321" s="112">
        <v>853</v>
      </c>
      <c r="F321" s="14" t="s">
        <v>10</v>
      </c>
      <c r="G321" s="14" t="s">
        <v>47</v>
      </c>
      <c r="H321" s="14" t="s">
        <v>16</v>
      </c>
      <c r="I321" s="14" t="s">
        <v>29</v>
      </c>
      <c r="J321" s="15">
        <v>6000</v>
      </c>
      <c r="K321" s="15">
        <v>6000</v>
      </c>
      <c r="L321" s="15">
        <v>6000</v>
      </c>
    </row>
    <row r="322" spans="1:12" s="1" customFormat="1" x14ac:dyDescent="0.25">
      <c r="A322" s="16"/>
      <c r="B322" s="144" t="s">
        <v>30</v>
      </c>
      <c r="C322" s="19" t="s">
        <v>12</v>
      </c>
      <c r="D322" s="19" t="s">
        <v>619</v>
      </c>
      <c r="E322" s="112">
        <v>853</v>
      </c>
      <c r="F322" s="14" t="s">
        <v>10</v>
      </c>
      <c r="G322" s="14" t="s">
        <v>47</v>
      </c>
      <c r="H322" s="14" t="s">
        <v>16</v>
      </c>
      <c r="I322" s="14" t="s">
        <v>31</v>
      </c>
      <c r="J322" s="15">
        <v>1600</v>
      </c>
      <c r="K322" s="15">
        <v>1600</v>
      </c>
      <c r="L322" s="15">
        <v>1000</v>
      </c>
    </row>
    <row r="323" spans="1:12" s="13" customFormat="1" x14ac:dyDescent="0.25">
      <c r="A323" s="468" t="s">
        <v>57</v>
      </c>
      <c r="B323" s="468"/>
      <c r="C323" s="19" t="s">
        <v>12</v>
      </c>
      <c r="D323" s="19" t="s">
        <v>619</v>
      </c>
      <c r="E323" s="112">
        <v>853</v>
      </c>
      <c r="F323" s="11" t="s">
        <v>10</v>
      </c>
      <c r="G323" s="11" t="s">
        <v>58</v>
      </c>
      <c r="H323" s="11"/>
      <c r="I323" s="11"/>
      <c r="J323" s="12">
        <f>J324</f>
        <v>200</v>
      </c>
      <c r="K323" s="12">
        <f t="shared" ref="K323:L323" si="80">K324</f>
        <v>200</v>
      </c>
      <c r="L323" s="12">
        <f t="shared" si="80"/>
        <v>200</v>
      </c>
    </row>
    <row r="324" spans="1:12" s="18" customFormat="1" x14ac:dyDescent="0.25">
      <c r="A324" s="467" t="s">
        <v>64</v>
      </c>
      <c r="B324" s="467"/>
      <c r="C324" s="19" t="s">
        <v>12</v>
      </c>
      <c r="D324" s="19" t="s">
        <v>619</v>
      </c>
      <c r="E324" s="112">
        <v>853</v>
      </c>
      <c r="F324" s="14" t="s">
        <v>10</v>
      </c>
      <c r="G324" s="14" t="s">
        <v>58</v>
      </c>
      <c r="H324" s="14" t="s">
        <v>65</v>
      </c>
      <c r="I324" s="5"/>
      <c r="J324" s="15">
        <f>J325</f>
        <v>200</v>
      </c>
      <c r="K324" s="15">
        <f>K325</f>
        <v>200</v>
      </c>
      <c r="L324" s="15">
        <f>L325</f>
        <v>200</v>
      </c>
    </row>
    <row r="325" spans="1:12" s="1" customFormat="1" ht="65.25" customHeight="1" x14ac:dyDescent="0.25">
      <c r="A325" s="467" t="s">
        <v>66</v>
      </c>
      <c r="B325" s="467"/>
      <c r="C325" s="19" t="s">
        <v>12</v>
      </c>
      <c r="D325" s="19" t="s">
        <v>619</v>
      </c>
      <c r="E325" s="112">
        <v>853</v>
      </c>
      <c r="F325" s="19" t="s">
        <v>10</v>
      </c>
      <c r="G325" s="19" t="s">
        <v>58</v>
      </c>
      <c r="H325" s="19" t="s">
        <v>67</v>
      </c>
      <c r="I325" s="20"/>
      <c r="J325" s="15">
        <f>J326</f>
        <v>200</v>
      </c>
      <c r="K325" s="15">
        <f t="shared" ref="K325:L325" si="81">K326</f>
        <v>200</v>
      </c>
      <c r="L325" s="15">
        <f t="shared" si="81"/>
        <v>200</v>
      </c>
    </row>
    <row r="326" spans="1:12" s="2" customFormat="1" ht="90" customHeight="1" x14ac:dyDescent="0.25">
      <c r="A326" s="467" t="s">
        <v>69</v>
      </c>
      <c r="B326" s="467"/>
      <c r="C326" s="19" t="s">
        <v>12</v>
      </c>
      <c r="D326" s="19" t="s">
        <v>619</v>
      </c>
      <c r="E326" s="112">
        <v>853</v>
      </c>
      <c r="F326" s="19" t="s">
        <v>10</v>
      </c>
      <c r="G326" s="19" t="s">
        <v>58</v>
      </c>
      <c r="H326" s="19" t="s">
        <v>70</v>
      </c>
      <c r="I326" s="19"/>
      <c r="J326" s="21">
        <f t="shared" ref="J326:L327" si="82">J327</f>
        <v>200</v>
      </c>
      <c r="K326" s="21">
        <f t="shared" si="82"/>
        <v>200</v>
      </c>
      <c r="L326" s="21">
        <f t="shared" si="82"/>
        <v>200</v>
      </c>
    </row>
    <row r="327" spans="1:12" s="1" customFormat="1" x14ac:dyDescent="0.25">
      <c r="A327" s="16"/>
      <c r="B327" s="150" t="s">
        <v>64</v>
      </c>
      <c r="C327" s="19" t="s">
        <v>12</v>
      </c>
      <c r="D327" s="19" t="s">
        <v>619</v>
      </c>
      <c r="E327" s="112">
        <v>853</v>
      </c>
      <c r="F327" s="14" t="s">
        <v>10</v>
      </c>
      <c r="G327" s="19" t="s">
        <v>58</v>
      </c>
      <c r="H327" s="19" t="s">
        <v>70</v>
      </c>
      <c r="I327" s="14" t="s">
        <v>71</v>
      </c>
      <c r="J327" s="15">
        <f t="shared" si="82"/>
        <v>200</v>
      </c>
      <c r="K327" s="15">
        <f t="shared" si="82"/>
        <v>200</v>
      </c>
      <c r="L327" s="15">
        <f t="shared" si="82"/>
        <v>200</v>
      </c>
    </row>
    <row r="328" spans="1:12" s="1" customFormat="1" x14ac:dyDescent="0.25">
      <c r="A328" s="16"/>
      <c r="B328" s="150" t="s">
        <v>72</v>
      </c>
      <c r="C328" s="19" t="s">
        <v>12</v>
      </c>
      <c r="D328" s="19" t="s">
        <v>619</v>
      </c>
      <c r="E328" s="112">
        <v>853</v>
      </c>
      <c r="F328" s="14" t="s">
        <v>10</v>
      </c>
      <c r="G328" s="19" t="s">
        <v>58</v>
      </c>
      <c r="H328" s="19" t="s">
        <v>70</v>
      </c>
      <c r="I328" s="14" t="s">
        <v>73</v>
      </c>
      <c r="J328" s="15">
        <v>200</v>
      </c>
      <c r="K328" s="15">
        <v>200</v>
      </c>
      <c r="L328" s="15">
        <v>200</v>
      </c>
    </row>
    <row r="329" spans="1:12" s="10" customFormat="1" x14ac:dyDescent="0.25">
      <c r="A329" s="470" t="s">
        <v>78</v>
      </c>
      <c r="B329" s="470"/>
      <c r="C329" s="19" t="s">
        <v>12</v>
      </c>
      <c r="D329" s="19" t="s">
        <v>619</v>
      </c>
      <c r="E329" s="112">
        <v>853</v>
      </c>
      <c r="F329" s="7" t="s">
        <v>79</v>
      </c>
      <c r="G329" s="7"/>
      <c r="H329" s="7"/>
      <c r="I329" s="7"/>
      <c r="J329" s="8">
        <f t="shared" ref="J329:L334" si="83">J330</f>
        <v>714300</v>
      </c>
      <c r="K329" s="8">
        <f t="shared" si="83"/>
        <v>728300</v>
      </c>
      <c r="L329" s="8">
        <f t="shared" si="83"/>
        <v>729700</v>
      </c>
    </row>
    <row r="330" spans="1:12" s="23" customFormat="1" x14ac:dyDescent="0.25">
      <c r="A330" s="472" t="s">
        <v>80</v>
      </c>
      <c r="B330" s="472"/>
      <c r="C330" s="19" t="s">
        <v>12</v>
      </c>
      <c r="D330" s="19" t="s">
        <v>619</v>
      </c>
      <c r="E330" s="112">
        <v>853</v>
      </c>
      <c r="F330" s="11" t="s">
        <v>79</v>
      </c>
      <c r="G330" s="11" t="s">
        <v>12</v>
      </c>
      <c r="H330" s="11"/>
      <c r="I330" s="11"/>
      <c r="J330" s="12">
        <f t="shared" si="83"/>
        <v>714300</v>
      </c>
      <c r="K330" s="12">
        <f t="shared" si="83"/>
        <v>728300</v>
      </c>
      <c r="L330" s="12">
        <f t="shared" si="83"/>
        <v>729700</v>
      </c>
    </row>
    <row r="331" spans="1:12" s="24" customFormat="1" x14ac:dyDescent="0.25">
      <c r="A331" s="467" t="s">
        <v>81</v>
      </c>
      <c r="B331" s="467"/>
      <c r="C331" s="19" t="s">
        <v>12</v>
      </c>
      <c r="D331" s="19" t="s">
        <v>619</v>
      </c>
      <c r="E331" s="112">
        <v>853</v>
      </c>
      <c r="F331" s="14" t="s">
        <v>79</v>
      </c>
      <c r="G331" s="14" t="s">
        <v>12</v>
      </c>
      <c r="H331" s="14" t="s">
        <v>82</v>
      </c>
      <c r="I331" s="14"/>
      <c r="J331" s="15">
        <f t="shared" si="83"/>
        <v>714300</v>
      </c>
      <c r="K331" s="15">
        <f t="shared" si="83"/>
        <v>728300</v>
      </c>
      <c r="L331" s="15">
        <f t="shared" si="83"/>
        <v>729700</v>
      </c>
    </row>
    <row r="332" spans="1:12" s="1" customFormat="1" ht="28.5" customHeight="1" x14ac:dyDescent="0.25">
      <c r="A332" s="467" t="s">
        <v>83</v>
      </c>
      <c r="B332" s="467"/>
      <c r="C332" s="19" t="s">
        <v>12</v>
      </c>
      <c r="D332" s="19" t="s">
        <v>619</v>
      </c>
      <c r="E332" s="112">
        <v>853</v>
      </c>
      <c r="F332" s="14" t="s">
        <v>79</v>
      </c>
      <c r="G332" s="14" t="s">
        <v>12</v>
      </c>
      <c r="H332" s="14" t="s">
        <v>84</v>
      </c>
      <c r="I332" s="14"/>
      <c r="J332" s="25">
        <f t="shared" si="83"/>
        <v>714300</v>
      </c>
      <c r="K332" s="25">
        <f t="shared" si="83"/>
        <v>728300</v>
      </c>
      <c r="L332" s="25">
        <f t="shared" si="83"/>
        <v>729700</v>
      </c>
    </row>
    <row r="333" spans="1:12" s="1" customFormat="1" ht="53.25" customHeight="1" x14ac:dyDescent="0.25">
      <c r="A333" s="471" t="s">
        <v>85</v>
      </c>
      <c r="B333" s="471"/>
      <c r="C333" s="19" t="s">
        <v>12</v>
      </c>
      <c r="D333" s="19" t="s">
        <v>619</v>
      </c>
      <c r="E333" s="112">
        <v>853</v>
      </c>
      <c r="F333" s="14" t="s">
        <v>79</v>
      </c>
      <c r="G333" s="14" t="s">
        <v>12</v>
      </c>
      <c r="H333" s="14" t="s">
        <v>86</v>
      </c>
      <c r="I333" s="14"/>
      <c r="J333" s="25">
        <f t="shared" si="83"/>
        <v>714300</v>
      </c>
      <c r="K333" s="25">
        <f t="shared" si="83"/>
        <v>728300</v>
      </c>
      <c r="L333" s="25">
        <f t="shared" si="83"/>
        <v>729700</v>
      </c>
    </row>
    <row r="334" spans="1:12" s="1" customFormat="1" x14ac:dyDescent="0.25">
      <c r="A334" s="150"/>
      <c r="B334" s="144" t="s">
        <v>64</v>
      </c>
      <c r="C334" s="19" t="s">
        <v>12</v>
      </c>
      <c r="D334" s="19" t="s">
        <v>619</v>
      </c>
      <c r="E334" s="112">
        <v>853</v>
      </c>
      <c r="F334" s="14" t="s">
        <v>79</v>
      </c>
      <c r="G334" s="14" t="s">
        <v>12</v>
      </c>
      <c r="H334" s="14" t="s">
        <v>87</v>
      </c>
      <c r="I334" s="14" t="s">
        <v>71</v>
      </c>
      <c r="J334" s="15">
        <f>J335</f>
        <v>714300</v>
      </c>
      <c r="K334" s="15">
        <f t="shared" si="83"/>
        <v>728300</v>
      </c>
      <c r="L334" s="15">
        <f t="shared" si="83"/>
        <v>729700</v>
      </c>
    </row>
    <row r="335" spans="1:12" s="1" customFormat="1" x14ac:dyDescent="0.25">
      <c r="A335" s="150"/>
      <c r="B335" s="144" t="s">
        <v>72</v>
      </c>
      <c r="C335" s="19" t="s">
        <v>12</v>
      </c>
      <c r="D335" s="19" t="s">
        <v>619</v>
      </c>
      <c r="E335" s="112">
        <v>853</v>
      </c>
      <c r="F335" s="14" t="s">
        <v>79</v>
      </c>
      <c r="G335" s="14" t="s">
        <v>12</v>
      </c>
      <c r="H335" s="14" t="s">
        <v>87</v>
      </c>
      <c r="I335" s="14" t="s">
        <v>73</v>
      </c>
      <c r="J335" s="15">
        <v>714300</v>
      </c>
      <c r="K335" s="15">
        <v>728300</v>
      </c>
      <c r="L335" s="15">
        <v>729700</v>
      </c>
    </row>
    <row r="336" spans="1:12" s="10" customFormat="1" x14ac:dyDescent="0.25">
      <c r="A336" s="470" t="s">
        <v>98</v>
      </c>
      <c r="B336" s="470"/>
      <c r="C336" s="19" t="s">
        <v>12</v>
      </c>
      <c r="D336" s="19" t="s">
        <v>619</v>
      </c>
      <c r="E336" s="112">
        <v>853</v>
      </c>
      <c r="F336" s="7" t="s">
        <v>39</v>
      </c>
      <c r="G336" s="7"/>
      <c r="H336" s="7"/>
      <c r="I336" s="7"/>
      <c r="J336" s="8">
        <f>J337</f>
        <v>4433800</v>
      </c>
      <c r="K336" s="8">
        <f t="shared" ref="K336:L336" si="84">K337</f>
        <v>5497900</v>
      </c>
      <c r="L336" s="8">
        <f t="shared" si="84"/>
        <v>6817400</v>
      </c>
    </row>
    <row r="337" spans="1:12" s="13" customFormat="1" x14ac:dyDescent="0.25">
      <c r="A337" s="451" t="s">
        <v>103</v>
      </c>
      <c r="B337" s="452"/>
      <c r="C337" s="19" t="s">
        <v>12</v>
      </c>
      <c r="D337" s="19" t="s">
        <v>619</v>
      </c>
      <c r="E337" s="112">
        <v>853</v>
      </c>
      <c r="F337" s="11" t="s">
        <v>39</v>
      </c>
      <c r="G337" s="11" t="s">
        <v>90</v>
      </c>
      <c r="H337" s="11"/>
      <c r="I337" s="11"/>
      <c r="J337" s="12">
        <f t="shared" ref="J337:L339" si="85">J338</f>
        <v>4433800</v>
      </c>
      <c r="K337" s="12">
        <f t="shared" si="85"/>
        <v>5497900</v>
      </c>
      <c r="L337" s="12">
        <f t="shared" si="85"/>
        <v>6817400</v>
      </c>
    </row>
    <row r="338" spans="1:12" s="1" customFormat="1" x14ac:dyDescent="0.25">
      <c r="A338" s="467" t="s">
        <v>64</v>
      </c>
      <c r="B338" s="467"/>
      <c r="C338" s="19" t="s">
        <v>12</v>
      </c>
      <c r="D338" s="19" t="s">
        <v>619</v>
      </c>
      <c r="E338" s="112">
        <v>853</v>
      </c>
      <c r="F338" s="14" t="s">
        <v>39</v>
      </c>
      <c r="G338" s="14" t="s">
        <v>90</v>
      </c>
      <c r="H338" s="14" t="s">
        <v>65</v>
      </c>
      <c r="I338" s="14"/>
      <c r="J338" s="15">
        <f t="shared" si="85"/>
        <v>4433800</v>
      </c>
      <c r="K338" s="15">
        <f t="shared" si="85"/>
        <v>5497900</v>
      </c>
      <c r="L338" s="15">
        <f t="shared" si="85"/>
        <v>6817400</v>
      </c>
    </row>
    <row r="339" spans="1:12" s="1" customFormat="1" ht="65.25" customHeight="1" x14ac:dyDescent="0.25">
      <c r="A339" s="467" t="s">
        <v>66</v>
      </c>
      <c r="B339" s="467"/>
      <c r="C339" s="19" t="s">
        <v>12</v>
      </c>
      <c r="D339" s="19" t="s">
        <v>619</v>
      </c>
      <c r="E339" s="112">
        <v>853</v>
      </c>
      <c r="F339" s="14" t="s">
        <v>39</v>
      </c>
      <c r="G339" s="14" t="s">
        <v>90</v>
      </c>
      <c r="H339" s="14" t="s">
        <v>67</v>
      </c>
      <c r="I339" s="14"/>
      <c r="J339" s="15">
        <f>J340</f>
        <v>4433800</v>
      </c>
      <c r="K339" s="15">
        <f t="shared" si="85"/>
        <v>5497900</v>
      </c>
      <c r="L339" s="15">
        <f t="shared" si="85"/>
        <v>6817400</v>
      </c>
    </row>
    <row r="340" spans="1:12" s="1" customFormat="1" ht="30" customHeight="1" x14ac:dyDescent="0.25">
      <c r="A340" s="443" t="s">
        <v>104</v>
      </c>
      <c r="B340" s="444"/>
      <c r="C340" s="19" t="s">
        <v>12</v>
      </c>
      <c r="D340" s="19" t="s">
        <v>619</v>
      </c>
      <c r="E340" s="112">
        <v>853</v>
      </c>
      <c r="F340" s="14" t="s">
        <v>39</v>
      </c>
      <c r="G340" s="14" t="s">
        <v>90</v>
      </c>
      <c r="H340" s="14" t="s">
        <v>105</v>
      </c>
      <c r="I340" s="14"/>
      <c r="J340" s="15">
        <f>J341</f>
        <v>4433800</v>
      </c>
      <c r="K340" s="15">
        <f>K341</f>
        <v>5497900</v>
      </c>
      <c r="L340" s="15">
        <f>L341</f>
        <v>6817400</v>
      </c>
    </row>
    <row r="341" spans="1:12" s="1" customFormat="1" x14ac:dyDescent="0.25">
      <c r="A341" s="144"/>
      <c r="B341" s="144" t="s">
        <v>64</v>
      </c>
      <c r="C341" s="19" t="s">
        <v>12</v>
      </c>
      <c r="D341" s="19" t="s">
        <v>619</v>
      </c>
      <c r="E341" s="112">
        <v>853</v>
      </c>
      <c r="F341" s="14" t="s">
        <v>39</v>
      </c>
      <c r="G341" s="14" t="s">
        <v>90</v>
      </c>
      <c r="H341" s="14" t="s">
        <v>105</v>
      </c>
      <c r="I341" s="14" t="s">
        <v>71</v>
      </c>
      <c r="J341" s="15">
        <f>J342</f>
        <v>4433800</v>
      </c>
      <c r="K341" s="15">
        <f>K342</f>
        <v>5497900</v>
      </c>
      <c r="L341" s="15">
        <f>L342</f>
        <v>6817400</v>
      </c>
    </row>
    <row r="342" spans="1:12" s="1" customFormat="1" x14ac:dyDescent="0.25">
      <c r="A342" s="147"/>
      <c r="B342" s="148" t="s">
        <v>72</v>
      </c>
      <c r="C342" s="19" t="s">
        <v>12</v>
      </c>
      <c r="D342" s="19" t="s">
        <v>619</v>
      </c>
      <c r="E342" s="112">
        <v>853</v>
      </c>
      <c r="F342" s="14" t="s">
        <v>39</v>
      </c>
      <c r="G342" s="14" t="s">
        <v>90</v>
      </c>
      <c r="H342" s="14" t="s">
        <v>105</v>
      </c>
      <c r="I342" s="14" t="s">
        <v>73</v>
      </c>
      <c r="J342" s="15">
        <v>4433800</v>
      </c>
      <c r="K342" s="15">
        <v>5497900</v>
      </c>
      <c r="L342" s="15">
        <v>6817400</v>
      </c>
    </row>
    <row r="343" spans="1:12" s="1" customFormat="1" x14ac:dyDescent="0.25">
      <c r="A343" s="470" t="s">
        <v>194</v>
      </c>
      <c r="B343" s="470"/>
      <c r="C343" s="19" t="s">
        <v>12</v>
      </c>
      <c r="D343" s="19" t="s">
        <v>619</v>
      </c>
      <c r="E343" s="112">
        <v>853</v>
      </c>
      <c r="F343" s="7" t="s">
        <v>195</v>
      </c>
      <c r="G343" s="7"/>
      <c r="H343" s="7"/>
      <c r="I343" s="7"/>
      <c r="J343" s="8">
        <f>J344</f>
        <v>257420</v>
      </c>
      <c r="K343" s="8">
        <f t="shared" ref="K343:L344" si="86">K344</f>
        <v>259273</v>
      </c>
      <c r="L343" s="8">
        <f t="shared" si="86"/>
        <v>259273</v>
      </c>
    </row>
    <row r="344" spans="1:12" s="1" customFormat="1" x14ac:dyDescent="0.25">
      <c r="A344" s="468" t="s">
        <v>219</v>
      </c>
      <c r="B344" s="468"/>
      <c r="C344" s="19" t="s">
        <v>12</v>
      </c>
      <c r="D344" s="19" t="s">
        <v>619</v>
      </c>
      <c r="E344" s="112">
        <v>853</v>
      </c>
      <c r="F344" s="11" t="s">
        <v>195</v>
      </c>
      <c r="G344" s="11" t="s">
        <v>39</v>
      </c>
      <c r="H344" s="11"/>
      <c r="I344" s="11"/>
      <c r="J344" s="28">
        <f>J345</f>
        <v>257420</v>
      </c>
      <c r="K344" s="28">
        <f t="shared" si="86"/>
        <v>259273</v>
      </c>
      <c r="L344" s="28">
        <f t="shared" si="86"/>
        <v>259273</v>
      </c>
    </row>
    <row r="345" spans="1:12" s="1" customFormat="1" x14ac:dyDescent="0.25">
      <c r="A345" s="467" t="s">
        <v>64</v>
      </c>
      <c r="B345" s="467"/>
      <c r="C345" s="19" t="s">
        <v>12</v>
      </c>
      <c r="D345" s="19" t="s">
        <v>619</v>
      </c>
      <c r="E345" s="112">
        <v>853</v>
      </c>
      <c r="F345" s="19" t="s">
        <v>195</v>
      </c>
      <c r="G345" s="19" t="s">
        <v>39</v>
      </c>
      <c r="H345" s="19" t="s">
        <v>65</v>
      </c>
      <c r="I345" s="19"/>
      <c r="J345" s="21">
        <f>J346+J350</f>
        <v>257420</v>
      </c>
      <c r="K345" s="21">
        <f>K346+K350</f>
        <v>259273</v>
      </c>
      <c r="L345" s="21">
        <f>L346+L350</f>
        <v>259273</v>
      </c>
    </row>
    <row r="346" spans="1:12" s="1" customFormat="1" ht="66" customHeight="1" x14ac:dyDescent="0.25">
      <c r="A346" s="467" t="s">
        <v>66</v>
      </c>
      <c r="B346" s="467"/>
      <c r="C346" s="19" t="s">
        <v>12</v>
      </c>
      <c r="D346" s="19" t="s">
        <v>619</v>
      </c>
      <c r="E346" s="112">
        <v>853</v>
      </c>
      <c r="F346" s="14" t="s">
        <v>195</v>
      </c>
      <c r="G346" s="14" t="s">
        <v>39</v>
      </c>
      <c r="H346" s="14" t="s">
        <v>67</v>
      </c>
      <c r="I346" s="14"/>
      <c r="J346" s="15">
        <f t="shared" ref="J346:L348" si="87">J347</f>
        <v>124020</v>
      </c>
      <c r="K346" s="15">
        <f t="shared" si="87"/>
        <v>124020</v>
      </c>
      <c r="L346" s="15">
        <f t="shared" si="87"/>
        <v>124020</v>
      </c>
    </row>
    <row r="347" spans="1:12" s="1" customFormat="1" ht="66" customHeight="1" x14ac:dyDescent="0.25">
      <c r="A347" s="467" t="s">
        <v>220</v>
      </c>
      <c r="B347" s="467"/>
      <c r="C347" s="19" t="s">
        <v>12</v>
      </c>
      <c r="D347" s="19" t="s">
        <v>619</v>
      </c>
      <c r="E347" s="112">
        <v>853</v>
      </c>
      <c r="F347" s="14" t="s">
        <v>195</v>
      </c>
      <c r="G347" s="14" t="s">
        <v>39</v>
      </c>
      <c r="H347" s="14" t="s">
        <v>221</v>
      </c>
      <c r="I347" s="14"/>
      <c r="J347" s="15">
        <f t="shared" si="87"/>
        <v>124020</v>
      </c>
      <c r="K347" s="15">
        <f t="shared" si="87"/>
        <v>124020</v>
      </c>
      <c r="L347" s="15">
        <f t="shared" si="87"/>
        <v>124020</v>
      </c>
    </row>
    <row r="348" spans="1:12" s="1" customFormat="1" x14ac:dyDescent="0.25">
      <c r="A348" s="144"/>
      <c r="B348" s="144" t="s">
        <v>64</v>
      </c>
      <c r="C348" s="19" t="s">
        <v>12</v>
      </c>
      <c r="D348" s="19" t="s">
        <v>619</v>
      </c>
      <c r="E348" s="112">
        <v>853</v>
      </c>
      <c r="F348" s="14" t="s">
        <v>195</v>
      </c>
      <c r="G348" s="14" t="s">
        <v>39</v>
      </c>
      <c r="H348" s="14" t="s">
        <v>221</v>
      </c>
      <c r="I348" s="14" t="s">
        <v>71</v>
      </c>
      <c r="J348" s="15">
        <f>J349</f>
        <v>124020</v>
      </c>
      <c r="K348" s="15">
        <f t="shared" si="87"/>
        <v>124020</v>
      </c>
      <c r="L348" s="15">
        <f t="shared" si="87"/>
        <v>124020</v>
      </c>
    </row>
    <row r="349" spans="1:12" s="1" customFormat="1" x14ac:dyDescent="0.25">
      <c r="A349" s="144"/>
      <c r="B349" s="144" t="s">
        <v>72</v>
      </c>
      <c r="C349" s="19" t="s">
        <v>12</v>
      </c>
      <c r="D349" s="19" t="s">
        <v>619</v>
      </c>
      <c r="E349" s="112">
        <v>853</v>
      </c>
      <c r="F349" s="14" t="s">
        <v>195</v>
      </c>
      <c r="G349" s="14" t="s">
        <v>39</v>
      </c>
      <c r="H349" s="14" t="s">
        <v>221</v>
      </c>
      <c r="I349" s="14" t="s">
        <v>73</v>
      </c>
      <c r="J349" s="15">
        <v>124020</v>
      </c>
      <c r="K349" s="15">
        <v>124020</v>
      </c>
      <c r="L349" s="15">
        <v>124020</v>
      </c>
    </row>
    <row r="350" spans="1:12" s="1" customFormat="1" ht="53.25" customHeight="1" x14ac:dyDescent="0.25">
      <c r="A350" s="443" t="s">
        <v>224</v>
      </c>
      <c r="B350" s="444"/>
      <c r="C350" s="19" t="s">
        <v>12</v>
      </c>
      <c r="D350" s="19" t="s">
        <v>619</v>
      </c>
      <c r="E350" s="112">
        <v>853</v>
      </c>
      <c r="F350" s="14" t="s">
        <v>195</v>
      </c>
      <c r="G350" s="14" t="s">
        <v>39</v>
      </c>
      <c r="H350" s="14" t="s">
        <v>225</v>
      </c>
      <c r="I350" s="14"/>
      <c r="J350" s="15">
        <f t="shared" ref="J350:L352" si="88">J351</f>
        <v>133400</v>
      </c>
      <c r="K350" s="15">
        <f t="shared" si="88"/>
        <v>135253</v>
      </c>
      <c r="L350" s="15">
        <f t="shared" si="88"/>
        <v>135253</v>
      </c>
    </row>
    <row r="351" spans="1:12" s="1" customFormat="1" ht="39.75" customHeight="1" x14ac:dyDescent="0.25">
      <c r="A351" s="443" t="s">
        <v>226</v>
      </c>
      <c r="B351" s="444"/>
      <c r="C351" s="19" t="s">
        <v>12</v>
      </c>
      <c r="D351" s="19" t="s">
        <v>619</v>
      </c>
      <c r="E351" s="112">
        <v>853</v>
      </c>
      <c r="F351" s="14" t="s">
        <v>195</v>
      </c>
      <c r="G351" s="14" t="s">
        <v>39</v>
      </c>
      <c r="H351" s="14" t="s">
        <v>227</v>
      </c>
      <c r="I351" s="14"/>
      <c r="J351" s="15">
        <f t="shared" si="88"/>
        <v>133400</v>
      </c>
      <c r="K351" s="15">
        <f t="shared" si="88"/>
        <v>135253</v>
      </c>
      <c r="L351" s="15">
        <f t="shared" si="88"/>
        <v>135253</v>
      </c>
    </row>
    <row r="352" spans="1:12" s="1" customFormat="1" x14ac:dyDescent="0.25">
      <c r="A352" s="144"/>
      <c r="B352" s="144" t="s">
        <v>64</v>
      </c>
      <c r="C352" s="19" t="s">
        <v>12</v>
      </c>
      <c r="D352" s="19" t="s">
        <v>619</v>
      </c>
      <c r="E352" s="112">
        <v>853</v>
      </c>
      <c r="F352" s="14" t="s">
        <v>195</v>
      </c>
      <c r="G352" s="14" t="s">
        <v>39</v>
      </c>
      <c r="H352" s="14" t="s">
        <v>227</v>
      </c>
      <c r="I352" s="14" t="s">
        <v>71</v>
      </c>
      <c r="J352" s="15">
        <f t="shared" si="88"/>
        <v>133400</v>
      </c>
      <c r="K352" s="15">
        <f t="shared" si="88"/>
        <v>135253</v>
      </c>
      <c r="L352" s="15">
        <f t="shared" si="88"/>
        <v>135253</v>
      </c>
    </row>
    <row r="353" spans="1:12" s="1" customFormat="1" x14ac:dyDescent="0.25">
      <c r="A353" s="16"/>
      <c r="B353" s="144" t="s">
        <v>72</v>
      </c>
      <c r="C353" s="19" t="s">
        <v>12</v>
      </c>
      <c r="D353" s="19" t="s">
        <v>619</v>
      </c>
      <c r="E353" s="112">
        <v>853</v>
      </c>
      <c r="F353" s="14" t="s">
        <v>195</v>
      </c>
      <c r="G353" s="14" t="s">
        <v>39</v>
      </c>
      <c r="H353" s="14" t="s">
        <v>227</v>
      </c>
      <c r="I353" s="14" t="s">
        <v>73</v>
      </c>
      <c r="J353" s="15">
        <v>133400</v>
      </c>
      <c r="K353" s="15">
        <v>135253</v>
      </c>
      <c r="L353" s="15">
        <v>135253</v>
      </c>
    </row>
    <row r="354" spans="1:12" s="1" customFormat="1" ht="41.25" customHeight="1" x14ac:dyDescent="0.25">
      <c r="A354" s="470" t="s">
        <v>279</v>
      </c>
      <c r="B354" s="470"/>
      <c r="C354" s="19" t="s">
        <v>12</v>
      </c>
      <c r="D354" s="19" t="s">
        <v>619</v>
      </c>
      <c r="E354" s="112">
        <v>853</v>
      </c>
      <c r="F354" s="30" t="s">
        <v>280</v>
      </c>
      <c r="G354" s="30"/>
      <c r="H354" s="30"/>
      <c r="I354" s="30"/>
      <c r="J354" s="31">
        <f>J355+J361</f>
        <v>22471000</v>
      </c>
      <c r="K354" s="31">
        <f>K355+K361</f>
        <v>23953000</v>
      </c>
      <c r="L354" s="31">
        <f>L355+L361</f>
        <v>25348000</v>
      </c>
    </row>
    <row r="355" spans="1:12" s="1" customFormat="1" ht="41.25" customHeight="1" x14ac:dyDescent="0.25">
      <c r="A355" s="468" t="s">
        <v>281</v>
      </c>
      <c r="B355" s="468"/>
      <c r="C355" s="19" t="s">
        <v>12</v>
      </c>
      <c r="D355" s="19" t="s">
        <v>619</v>
      </c>
      <c r="E355" s="112">
        <v>853</v>
      </c>
      <c r="F355" s="32" t="s">
        <v>280</v>
      </c>
      <c r="G355" s="32" t="s">
        <v>10</v>
      </c>
      <c r="H355" s="33"/>
      <c r="I355" s="32"/>
      <c r="J355" s="34">
        <f t="shared" ref="J355:L359" si="89">J356</f>
        <v>8781000</v>
      </c>
      <c r="K355" s="34">
        <f t="shared" si="89"/>
        <v>9220000</v>
      </c>
      <c r="L355" s="34">
        <f t="shared" si="89"/>
        <v>10165000</v>
      </c>
    </row>
    <row r="356" spans="1:12" s="1" customFormat="1" x14ac:dyDescent="0.25">
      <c r="A356" s="467" t="s">
        <v>64</v>
      </c>
      <c r="B356" s="467"/>
      <c r="C356" s="19" t="s">
        <v>12</v>
      </c>
      <c r="D356" s="19" t="s">
        <v>619</v>
      </c>
      <c r="E356" s="112">
        <v>853</v>
      </c>
      <c r="F356" s="14" t="s">
        <v>280</v>
      </c>
      <c r="G356" s="14" t="s">
        <v>10</v>
      </c>
      <c r="H356" s="14" t="s">
        <v>65</v>
      </c>
      <c r="I356" s="14"/>
      <c r="J356" s="15">
        <f t="shared" si="89"/>
        <v>8781000</v>
      </c>
      <c r="K356" s="15">
        <f t="shared" si="89"/>
        <v>9220000</v>
      </c>
      <c r="L356" s="15">
        <f t="shared" si="89"/>
        <v>10165000</v>
      </c>
    </row>
    <row r="357" spans="1:12" s="1" customFormat="1" ht="68.25" customHeight="1" x14ac:dyDescent="0.25">
      <c r="A357" s="467" t="s">
        <v>66</v>
      </c>
      <c r="B357" s="467"/>
      <c r="C357" s="19" t="s">
        <v>12</v>
      </c>
      <c r="D357" s="19" t="s">
        <v>619</v>
      </c>
      <c r="E357" s="112">
        <v>853</v>
      </c>
      <c r="F357" s="14" t="s">
        <v>280</v>
      </c>
      <c r="G357" s="14" t="s">
        <v>10</v>
      </c>
      <c r="H357" s="14" t="s">
        <v>67</v>
      </c>
      <c r="I357" s="14"/>
      <c r="J357" s="15">
        <f t="shared" si="89"/>
        <v>8781000</v>
      </c>
      <c r="K357" s="15">
        <f t="shared" si="89"/>
        <v>9220000</v>
      </c>
      <c r="L357" s="15">
        <f t="shared" si="89"/>
        <v>10165000</v>
      </c>
    </row>
    <row r="358" spans="1:12" s="1" customFormat="1" ht="38.25" customHeight="1" x14ac:dyDescent="0.25">
      <c r="A358" s="471" t="s">
        <v>282</v>
      </c>
      <c r="B358" s="471"/>
      <c r="C358" s="19" t="s">
        <v>12</v>
      </c>
      <c r="D358" s="19" t="s">
        <v>619</v>
      </c>
      <c r="E358" s="112">
        <v>853</v>
      </c>
      <c r="F358" s="14" t="s">
        <v>280</v>
      </c>
      <c r="G358" s="14" t="s">
        <v>10</v>
      </c>
      <c r="H358" s="14" t="s">
        <v>283</v>
      </c>
      <c r="I358" s="14"/>
      <c r="J358" s="15">
        <f t="shared" si="89"/>
        <v>8781000</v>
      </c>
      <c r="K358" s="15">
        <f t="shared" si="89"/>
        <v>9220000</v>
      </c>
      <c r="L358" s="15">
        <f t="shared" si="89"/>
        <v>10165000</v>
      </c>
    </row>
    <row r="359" spans="1:12" s="1" customFormat="1" x14ac:dyDescent="0.25">
      <c r="A359" s="16"/>
      <c r="B359" s="150" t="s">
        <v>64</v>
      </c>
      <c r="C359" s="19" t="s">
        <v>12</v>
      </c>
      <c r="D359" s="19" t="s">
        <v>619</v>
      </c>
      <c r="E359" s="112">
        <v>853</v>
      </c>
      <c r="F359" s="14" t="s">
        <v>280</v>
      </c>
      <c r="G359" s="14" t="s">
        <v>10</v>
      </c>
      <c r="H359" s="14" t="s">
        <v>283</v>
      </c>
      <c r="I359" s="14" t="s">
        <v>71</v>
      </c>
      <c r="J359" s="15">
        <f t="shared" si="89"/>
        <v>8781000</v>
      </c>
      <c r="K359" s="15">
        <f t="shared" si="89"/>
        <v>9220000</v>
      </c>
      <c r="L359" s="15">
        <f t="shared" si="89"/>
        <v>10165000</v>
      </c>
    </row>
    <row r="360" spans="1:12" s="1" customFormat="1" x14ac:dyDescent="0.25">
      <c r="A360" s="16"/>
      <c r="B360" s="144" t="s">
        <v>222</v>
      </c>
      <c r="C360" s="19" t="s">
        <v>12</v>
      </c>
      <c r="D360" s="19" t="s">
        <v>619</v>
      </c>
      <c r="E360" s="112">
        <v>853</v>
      </c>
      <c r="F360" s="14" t="s">
        <v>280</v>
      </c>
      <c r="G360" s="14" t="s">
        <v>10</v>
      </c>
      <c r="H360" s="14" t="s">
        <v>283</v>
      </c>
      <c r="I360" s="14" t="s">
        <v>223</v>
      </c>
      <c r="J360" s="15">
        <v>8781000</v>
      </c>
      <c r="K360" s="15">
        <v>9220000</v>
      </c>
      <c r="L360" s="15">
        <v>10165000</v>
      </c>
    </row>
    <row r="361" spans="1:12" s="1" customFormat="1" x14ac:dyDescent="0.25">
      <c r="A361" s="478" t="s">
        <v>284</v>
      </c>
      <c r="B361" s="478"/>
      <c r="C361" s="19" t="s">
        <v>12</v>
      </c>
      <c r="D361" s="19" t="s">
        <v>619</v>
      </c>
      <c r="E361" s="112">
        <v>853</v>
      </c>
      <c r="F361" s="11" t="s">
        <v>280</v>
      </c>
      <c r="G361" s="11" t="s">
        <v>79</v>
      </c>
      <c r="H361" s="11"/>
      <c r="I361" s="11"/>
      <c r="J361" s="12">
        <f t="shared" ref="J361:L365" si="90">J362</f>
        <v>13690000</v>
      </c>
      <c r="K361" s="12">
        <f t="shared" si="90"/>
        <v>14733000</v>
      </c>
      <c r="L361" s="12">
        <f t="shared" si="90"/>
        <v>15183000</v>
      </c>
    </row>
    <row r="362" spans="1:12" s="29" customFormat="1" x14ac:dyDescent="0.25">
      <c r="A362" s="467" t="s">
        <v>64</v>
      </c>
      <c r="B362" s="467"/>
      <c r="C362" s="19" t="s">
        <v>12</v>
      </c>
      <c r="D362" s="19" t="s">
        <v>619</v>
      </c>
      <c r="E362" s="112">
        <v>853</v>
      </c>
      <c r="F362" s="14" t="s">
        <v>280</v>
      </c>
      <c r="G362" s="14" t="s">
        <v>79</v>
      </c>
      <c r="H362" s="14" t="s">
        <v>65</v>
      </c>
      <c r="I362" s="14"/>
      <c r="J362" s="15">
        <f t="shared" si="90"/>
        <v>13690000</v>
      </c>
      <c r="K362" s="15">
        <f t="shared" si="90"/>
        <v>14733000</v>
      </c>
      <c r="L362" s="15">
        <f t="shared" si="90"/>
        <v>15183000</v>
      </c>
    </row>
    <row r="363" spans="1:12" s="13" customFormat="1" ht="63.75" customHeight="1" x14ac:dyDescent="0.25">
      <c r="A363" s="467" t="s">
        <v>66</v>
      </c>
      <c r="B363" s="467"/>
      <c r="C363" s="19" t="s">
        <v>12</v>
      </c>
      <c r="D363" s="19" t="s">
        <v>619</v>
      </c>
      <c r="E363" s="112">
        <v>853</v>
      </c>
      <c r="F363" s="14" t="s">
        <v>280</v>
      </c>
      <c r="G363" s="14" t="s">
        <v>79</v>
      </c>
      <c r="H363" s="14" t="s">
        <v>67</v>
      </c>
      <c r="I363" s="14"/>
      <c r="J363" s="15">
        <f t="shared" si="90"/>
        <v>13690000</v>
      </c>
      <c r="K363" s="15">
        <f t="shared" si="90"/>
        <v>14733000</v>
      </c>
      <c r="L363" s="15">
        <f t="shared" si="90"/>
        <v>15183000</v>
      </c>
    </row>
    <row r="364" spans="1:12" s="1" customFormat="1" ht="27.75" customHeight="1" x14ac:dyDescent="0.25">
      <c r="A364" s="471" t="s">
        <v>285</v>
      </c>
      <c r="B364" s="471"/>
      <c r="C364" s="19" t="s">
        <v>12</v>
      </c>
      <c r="D364" s="19" t="s">
        <v>619</v>
      </c>
      <c r="E364" s="112">
        <v>853</v>
      </c>
      <c r="F364" s="14" t="s">
        <v>280</v>
      </c>
      <c r="G364" s="14" t="s">
        <v>79</v>
      </c>
      <c r="H364" s="14" t="s">
        <v>286</v>
      </c>
      <c r="I364" s="14"/>
      <c r="J364" s="15">
        <f t="shared" si="90"/>
        <v>13690000</v>
      </c>
      <c r="K364" s="15">
        <f t="shared" si="90"/>
        <v>14733000</v>
      </c>
      <c r="L364" s="15">
        <f t="shared" si="90"/>
        <v>15183000</v>
      </c>
    </row>
    <row r="365" spans="1:12" s="1" customFormat="1" x14ac:dyDescent="0.25">
      <c r="A365" s="16"/>
      <c r="B365" s="150" t="s">
        <v>64</v>
      </c>
      <c r="C365" s="19" t="s">
        <v>12</v>
      </c>
      <c r="D365" s="19" t="s">
        <v>619</v>
      </c>
      <c r="E365" s="112">
        <v>853</v>
      </c>
      <c r="F365" s="14" t="s">
        <v>280</v>
      </c>
      <c r="G365" s="14" t="s">
        <v>79</v>
      </c>
      <c r="H365" s="14" t="s">
        <v>286</v>
      </c>
      <c r="I365" s="14" t="s">
        <v>71</v>
      </c>
      <c r="J365" s="15">
        <f t="shared" si="90"/>
        <v>13690000</v>
      </c>
      <c r="K365" s="15">
        <f t="shared" si="90"/>
        <v>14733000</v>
      </c>
      <c r="L365" s="15">
        <f t="shared" si="90"/>
        <v>15183000</v>
      </c>
    </row>
    <row r="366" spans="1:12" s="1" customFormat="1" x14ac:dyDescent="0.25">
      <c r="A366" s="16"/>
      <c r="B366" s="144" t="s">
        <v>222</v>
      </c>
      <c r="C366" s="19" t="s">
        <v>12</v>
      </c>
      <c r="D366" s="19" t="s">
        <v>619</v>
      </c>
      <c r="E366" s="112">
        <v>853</v>
      </c>
      <c r="F366" s="14" t="s">
        <v>280</v>
      </c>
      <c r="G366" s="14" t="s">
        <v>79</v>
      </c>
      <c r="H366" s="14" t="s">
        <v>286</v>
      </c>
      <c r="I366" s="14" t="s">
        <v>223</v>
      </c>
      <c r="J366" s="15">
        <v>13690000</v>
      </c>
      <c r="K366" s="15">
        <v>14733000</v>
      </c>
      <c r="L366" s="15">
        <v>15183000</v>
      </c>
    </row>
    <row r="367" spans="1:12" s="1" customFormat="1" x14ac:dyDescent="0.25">
      <c r="A367" s="453" t="s">
        <v>620</v>
      </c>
      <c r="B367" s="520"/>
      <c r="C367" s="32" t="s">
        <v>621</v>
      </c>
      <c r="D367" s="32" t="s">
        <v>619</v>
      </c>
      <c r="E367" s="115"/>
      <c r="F367" s="116"/>
      <c r="G367" s="14"/>
      <c r="H367" s="14"/>
      <c r="I367" s="14"/>
      <c r="J367" s="12">
        <f>J368+J373+J377</f>
        <v>1003000</v>
      </c>
      <c r="K367" s="12">
        <f t="shared" ref="K367:L367" si="91">K368+K373+K377</f>
        <v>6023614</v>
      </c>
      <c r="L367" s="12">
        <f t="shared" si="91"/>
        <v>11677000</v>
      </c>
    </row>
    <row r="368" spans="1:12" s="13" customFormat="1" x14ac:dyDescent="0.25">
      <c r="A368" s="468" t="s">
        <v>50</v>
      </c>
      <c r="B368" s="468"/>
      <c r="C368" s="32" t="s">
        <v>621</v>
      </c>
      <c r="D368" s="32" t="s">
        <v>619</v>
      </c>
      <c r="E368" s="32">
        <v>851</v>
      </c>
      <c r="F368" s="11" t="s">
        <v>10</v>
      </c>
      <c r="G368" s="11" t="s">
        <v>51</v>
      </c>
      <c r="H368" s="11"/>
      <c r="I368" s="11"/>
      <c r="J368" s="12">
        <f t="shared" ref="J368:L371" si="92">J369</f>
        <v>100000</v>
      </c>
      <c r="K368" s="12">
        <f t="shared" si="92"/>
        <v>100000</v>
      </c>
      <c r="L368" s="12">
        <f t="shared" si="92"/>
        <v>100000</v>
      </c>
    </row>
    <row r="369" spans="1:12" s="1" customFormat="1" x14ac:dyDescent="0.25">
      <c r="A369" s="467" t="s">
        <v>50</v>
      </c>
      <c r="B369" s="467"/>
      <c r="C369" s="19" t="s">
        <v>621</v>
      </c>
      <c r="D369" s="19" t="s">
        <v>619</v>
      </c>
      <c r="E369" s="19">
        <v>851</v>
      </c>
      <c r="F369" s="14" t="s">
        <v>10</v>
      </c>
      <c r="G369" s="14" t="s">
        <v>51</v>
      </c>
      <c r="H369" s="14" t="s">
        <v>52</v>
      </c>
      <c r="I369" s="14"/>
      <c r="J369" s="15">
        <f t="shared" si="92"/>
        <v>100000</v>
      </c>
      <c r="K369" s="15">
        <f t="shared" si="92"/>
        <v>100000</v>
      </c>
      <c r="L369" s="15">
        <f t="shared" si="92"/>
        <v>100000</v>
      </c>
    </row>
    <row r="370" spans="1:12" s="1" customFormat="1" x14ac:dyDescent="0.25">
      <c r="A370" s="467" t="s">
        <v>53</v>
      </c>
      <c r="B370" s="467"/>
      <c r="C370" s="19" t="s">
        <v>621</v>
      </c>
      <c r="D370" s="19" t="s">
        <v>619</v>
      </c>
      <c r="E370" s="19">
        <v>851</v>
      </c>
      <c r="F370" s="14" t="s">
        <v>10</v>
      </c>
      <c r="G370" s="14" t="s">
        <v>51</v>
      </c>
      <c r="H370" s="14" t="s">
        <v>54</v>
      </c>
      <c r="I370" s="14"/>
      <c r="J370" s="15">
        <f t="shared" si="92"/>
        <v>100000</v>
      </c>
      <c r="K370" s="15">
        <f t="shared" si="92"/>
        <v>100000</v>
      </c>
      <c r="L370" s="15">
        <f t="shared" si="92"/>
        <v>100000</v>
      </c>
    </row>
    <row r="371" spans="1:12" s="1" customFormat="1" x14ac:dyDescent="0.25">
      <c r="A371" s="16"/>
      <c r="B371" s="144" t="s">
        <v>26</v>
      </c>
      <c r="C371" s="19" t="s">
        <v>621</v>
      </c>
      <c r="D371" s="19" t="s">
        <v>619</v>
      </c>
      <c r="E371" s="19">
        <v>851</v>
      </c>
      <c r="F371" s="14" t="s">
        <v>10</v>
      </c>
      <c r="G371" s="14" t="s">
        <v>51</v>
      </c>
      <c r="H371" s="14" t="s">
        <v>54</v>
      </c>
      <c r="I371" s="14" t="s">
        <v>27</v>
      </c>
      <c r="J371" s="15">
        <f t="shared" si="92"/>
        <v>100000</v>
      </c>
      <c r="K371" s="15">
        <f t="shared" si="92"/>
        <v>100000</v>
      </c>
      <c r="L371" s="15">
        <f t="shared" si="92"/>
        <v>100000</v>
      </c>
    </row>
    <row r="372" spans="1:12" s="1" customFormat="1" x14ac:dyDescent="0.25">
      <c r="A372" s="16"/>
      <c r="B372" s="150" t="s">
        <v>55</v>
      </c>
      <c r="C372" s="19" t="s">
        <v>621</v>
      </c>
      <c r="D372" s="19" t="s">
        <v>619</v>
      </c>
      <c r="E372" s="19">
        <v>851</v>
      </c>
      <c r="F372" s="14" t="s">
        <v>10</v>
      </c>
      <c r="G372" s="14" t="s">
        <v>51</v>
      </c>
      <c r="H372" s="14" t="s">
        <v>54</v>
      </c>
      <c r="I372" s="14" t="s">
        <v>56</v>
      </c>
      <c r="J372" s="15">
        <v>100000</v>
      </c>
      <c r="K372" s="15">
        <v>100000</v>
      </c>
      <c r="L372" s="15">
        <v>100000</v>
      </c>
    </row>
    <row r="373" spans="1:12" s="37" customFormat="1" x14ac:dyDescent="0.25">
      <c r="A373" s="453" t="s">
        <v>287</v>
      </c>
      <c r="B373" s="454"/>
      <c r="C373" s="32" t="s">
        <v>621</v>
      </c>
      <c r="D373" s="32" t="s">
        <v>619</v>
      </c>
      <c r="E373" s="115">
        <v>853</v>
      </c>
      <c r="F373" s="11" t="s">
        <v>288</v>
      </c>
      <c r="G373" s="11"/>
      <c r="H373" s="35"/>
      <c r="I373" s="35"/>
      <c r="J373" s="36"/>
      <c r="K373" s="28">
        <f t="shared" ref="K373:L375" si="93">K374</f>
        <v>5002000</v>
      </c>
      <c r="L373" s="28">
        <f t="shared" si="93"/>
        <v>10602000</v>
      </c>
    </row>
    <row r="374" spans="1:12" s="1" customFormat="1" x14ac:dyDescent="0.25">
      <c r="A374" s="455" t="s">
        <v>287</v>
      </c>
      <c r="B374" s="456"/>
      <c r="C374" s="19" t="s">
        <v>621</v>
      </c>
      <c r="D374" s="19" t="s">
        <v>619</v>
      </c>
      <c r="E374" s="112">
        <v>853</v>
      </c>
      <c r="F374" s="14" t="s">
        <v>288</v>
      </c>
      <c r="G374" s="14" t="s">
        <v>288</v>
      </c>
      <c r="H374" s="14"/>
      <c r="I374" s="14"/>
      <c r="J374" s="15"/>
      <c r="K374" s="15">
        <f t="shared" si="93"/>
        <v>5002000</v>
      </c>
      <c r="L374" s="15">
        <f t="shared" si="93"/>
        <v>10602000</v>
      </c>
    </row>
    <row r="375" spans="1:12" s="1" customFormat="1" x14ac:dyDescent="0.25">
      <c r="A375" s="16"/>
      <c r="B375" s="38" t="s">
        <v>287</v>
      </c>
      <c r="C375" s="19" t="s">
        <v>621</v>
      </c>
      <c r="D375" s="19" t="s">
        <v>619</v>
      </c>
      <c r="E375" s="112">
        <v>853</v>
      </c>
      <c r="F375" s="39">
        <v>99</v>
      </c>
      <c r="G375" s="14" t="s">
        <v>288</v>
      </c>
      <c r="H375" s="14" t="s">
        <v>289</v>
      </c>
      <c r="I375" s="14"/>
      <c r="J375" s="15"/>
      <c r="K375" s="15">
        <f t="shared" si="93"/>
        <v>5002000</v>
      </c>
      <c r="L375" s="15">
        <f t="shared" si="93"/>
        <v>10602000</v>
      </c>
    </row>
    <row r="376" spans="1:12" s="1" customFormat="1" x14ac:dyDescent="0.25">
      <c r="A376" s="16"/>
      <c r="B376" s="38" t="s">
        <v>287</v>
      </c>
      <c r="C376" s="19" t="s">
        <v>621</v>
      </c>
      <c r="D376" s="19" t="s">
        <v>619</v>
      </c>
      <c r="E376" s="112">
        <v>853</v>
      </c>
      <c r="F376" s="39">
        <v>99</v>
      </c>
      <c r="G376" s="14" t="s">
        <v>288</v>
      </c>
      <c r="H376" s="14" t="s">
        <v>289</v>
      </c>
      <c r="I376" s="14" t="s">
        <v>290</v>
      </c>
      <c r="J376" s="15"/>
      <c r="K376" s="15">
        <f>5100000-98000</f>
        <v>5002000</v>
      </c>
      <c r="L376" s="15">
        <f>10700000-98000</f>
        <v>10602000</v>
      </c>
    </row>
    <row r="377" spans="1:12" s="13" customFormat="1" ht="17.25" customHeight="1" x14ac:dyDescent="0.25">
      <c r="A377" s="451" t="s">
        <v>293</v>
      </c>
      <c r="B377" s="452"/>
      <c r="C377" s="32" t="s">
        <v>621</v>
      </c>
      <c r="D377" s="32" t="s">
        <v>619</v>
      </c>
      <c r="E377" s="115">
        <v>854</v>
      </c>
      <c r="F377" s="116"/>
      <c r="G377" s="11"/>
      <c r="H377" s="11"/>
      <c r="I377" s="11"/>
      <c r="J377" s="12">
        <f>J378</f>
        <v>903000</v>
      </c>
      <c r="K377" s="12">
        <f t="shared" ref="K377:L377" si="94">K378</f>
        <v>921614</v>
      </c>
      <c r="L377" s="12">
        <f t="shared" si="94"/>
        <v>975000</v>
      </c>
    </row>
    <row r="378" spans="1:12" s="13" customFormat="1" x14ac:dyDescent="0.25">
      <c r="A378" s="468" t="s">
        <v>9</v>
      </c>
      <c r="B378" s="468"/>
      <c r="C378" s="32" t="s">
        <v>621</v>
      </c>
      <c r="D378" s="32" t="s">
        <v>619</v>
      </c>
      <c r="E378" s="32">
        <v>854</v>
      </c>
      <c r="F378" s="11" t="s">
        <v>10</v>
      </c>
      <c r="G378" s="11"/>
      <c r="H378" s="11"/>
      <c r="I378" s="11"/>
      <c r="J378" s="12">
        <f>J379+J393</f>
        <v>903000</v>
      </c>
      <c r="K378" s="12">
        <f>K379+K393</f>
        <v>921614</v>
      </c>
      <c r="L378" s="12">
        <f>L379+L393</f>
        <v>975000</v>
      </c>
    </row>
    <row r="379" spans="1:12" s="13" customFormat="1" ht="38.25" customHeight="1" x14ac:dyDescent="0.25">
      <c r="A379" s="468" t="s">
        <v>11</v>
      </c>
      <c r="B379" s="468"/>
      <c r="C379" s="32" t="s">
        <v>621</v>
      </c>
      <c r="D379" s="32" t="s">
        <v>619</v>
      </c>
      <c r="E379" s="32">
        <v>854</v>
      </c>
      <c r="F379" s="11" t="s">
        <v>10</v>
      </c>
      <c r="G379" s="11" t="s">
        <v>12</v>
      </c>
      <c r="H379" s="11"/>
      <c r="I379" s="11"/>
      <c r="J379" s="12">
        <f>J380+J388</f>
        <v>604700</v>
      </c>
      <c r="K379" s="12">
        <f>K380+K388</f>
        <v>619226</v>
      </c>
      <c r="L379" s="12">
        <f>L380+L388</f>
        <v>655100</v>
      </c>
    </row>
    <row r="380" spans="1:12" s="1" customFormat="1" ht="40.5" customHeight="1" x14ac:dyDescent="0.25">
      <c r="A380" s="467" t="s">
        <v>13</v>
      </c>
      <c r="B380" s="467"/>
      <c r="C380" s="19" t="s">
        <v>621</v>
      </c>
      <c r="D380" s="19" t="s">
        <v>619</v>
      </c>
      <c r="E380" s="19">
        <v>854</v>
      </c>
      <c r="F380" s="14" t="s">
        <v>10</v>
      </c>
      <c r="G380" s="14" t="s">
        <v>12</v>
      </c>
      <c r="H380" s="14" t="s">
        <v>14</v>
      </c>
      <c r="I380" s="14"/>
      <c r="J380" s="15">
        <f>J381</f>
        <v>604700</v>
      </c>
      <c r="K380" s="15">
        <f>K381</f>
        <v>619226</v>
      </c>
      <c r="L380" s="15">
        <f>L381</f>
        <v>655100</v>
      </c>
    </row>
    <row r="381" spans="1:12" s="1" customFormat="1" x14ac:dyDescent="0.25">
      <c r="A381" s="467" t="s">
        <v>15</v>
      </c>
      <c r="B381" s="467"/>
      <c r="C381" s="19" t="s">
        <v>621</v>
      </c>
      <c r="D381" s="19" t="s">
        <v>619</v>
      </c>
      <c r="E381" s="19">
        <v>854</v>
      </c>
      <c r="F381" s="14" t="s">
        <v>10</v>
      </c>
      <c r="G381" s="14" t="s">
        <v>12</v>
      </c>
      <c r="H381" s="14" t="s">
        <v>16</v>
      </c>
      <c r="I381" s="14"/>
      <c r="J381" s="15">
        <f>J382+J384+J386</f>
        <v>604700</v>
      </c>
      <c r="K381" s="15">
        <f>K382+K384+K386</f>
        <v>619226</v>
      </c>
      <c r="L381" s="15">
        <f>L382+L384+L386</f>
        <v>655100</v>
      </c>
    </row>
    <row r="382" spans="1:12" s="1" customFormat="1" ht="28.5" customHeight="1" x14ac:dyDescent="0.25">
      <c r="A382" s="144"/>
      <c r="B382" s="144" t="s">
        <v>17</v>
      </c>
      <c r="C382" s="19" t="s">
        <v>621</v>
      </c>
      <c r="D382" s="19" t="s">
        <v>619</v>
      </c>
      <c r="E382" s="19">
        <v>854</v>
      </c>
      <c r="F382" s="14" t="s">
        <v>18</v>
      </c>
      <c r="G382" s="14" t="s">
        <v>12</v>
      </c>
      <c r="H382" s="14" t="s">
        <v>16</v>
      </c>
      <c r="I382" s="14" t="s">
        <v>19</v>
      </c>
      <c r="J382" s="15">
        <f>J383</f>
        <v>432300</v>
      </c>
      <c r="K382" s="15">
        <f>K383</f>
        <v>438273</v>
      </c>
      <c r="L382" s="15">
        <f>L383</f>
        <v>463700</v>
      </c>
    </row>
    <row r="383" spans="1:12" s="1" customFormat="1" ht="14.25" customHeight="1" x14ac:dyDescent="0.25">
      <c r="A383" s="16"/>
      <c r="B383" s="150" t="s">
        <v>20</v>
      </c>
      <c r="C383" s="19" t="s">
        <v>621</v>
      </c>
      <c r="D383" s="19" t="s">
        <v>619</v>
      </c>
      <c r="E383" s="19">
        <v>854</v>
      </c>
      <c r="F383" s="14" t="s">
        <v>10</v>
      </c>
      <c r="G383" s="14" t="s">
        <v>12</v>
      </c>
      <c r="H383" s="14" t="s">
        <v>16</v>
      </c>
      <c r="I383" s="14" t="s">
        <v>21</v>
      </c>
      <c r="J383" s="15">
        <v>432300</v>
      </c>
      <c r="K383" s="15">
        <v>438273</v>
      </c>
      <c r="L383" s="15">
        <v>463700</v>
      </c>
    </row>
    <row r="384" spans="1:12" s="1" customFormat="1" ht="14.25" customHeight="1" x14ac:dyDescent="0.25">
      <c r="A384" s="16"/>
      <c r="B384" s="150" t="s">
        <v>22</v>
      </c>
      <c r="C384" s="19" t="s">
        <v>621</v>
      </c>
      <c r="D384" s="19" t="s">
        <v>619</v>
      </c>
      <c r="E384" s="19">
        <v>854</v>
      </c>
      <c r="F384" s="14" t="s">
        <v>10</v>
      </c>
      <c r="G384" s="14" t="s">
        <v>12</v>
      </c>
      <c r="H384" s="14" t="s">
        <v>16</v>
      </c>
      <c r="I384" s="14" t="s">
        <v>23</v>
      </c>
      <c r="J384" s="15">
        <f>J385</f>
        <v>171700</v>
      </c>
      <c r="K384" s="15">
        <f>K385</f>
        <v>180253</v>
      </c>
      <c r="L384" s="15">
        <f>L385</f>
        <v>190700</v>
      </c>
    </row>
    <row r="385" spans="1:12" s="1" customFormat="1" ht="13.5" customHeight="1" x14ac:dyDescent="0.25">
      <c r="A385" s="16"/>
      <c r="B385" s="144" t="s">
        <v>24</v>
      </c>
      <c r="C385" s="19" t="s">
        <v>621</v>
      </c>
      <c r="D385" s="19" t="s">
        <v>619</v>
      </c>
      <c r="E385" s="19">
        <v>854</v>
      </c>
      <c r="F385" s="14" t="s">
        <v>10</v>
      </c>
      <c r="G385" s="14" t="s">
        <v>12</v>
      </c>
      <c r="H385" s="14" t="s">
        <v>16</v>
      </c>
      <c r="I385" s="14" t="s">
        <v>25</v>
      </c>
      <c r="J385" s="15">
        <v>171700</v>
      </c>
      <c r="K385" s="15">
        <v>180253</v>
      </c>
      <c r="L385" s="15">
        <v>190700</v>
      </c>
    </row>
    <row r="386" spans="1:12" s="1" customFormat="1" x14ac:dyDescent="0.25">
      <c r="A386" s="16"/>
      <c r="B386" s="144" t="s">
        <v>26</v>
      </c>
      <c r="C386" s="19" t="s">
        <v>621</v>
      </c>
      <c r="D386" s="19" t="s">
        <v>619</v>
      </c>
      <c r="E386" s="19">
        <v>854</v>
      </c>
      <c r="F386" s="14" t="s">
        <v>10</v>
      </c>
      <c r="G386" s="14" t="s">
        <v>12</v>
      </c>
      <c r="H386" s="14" t="s">
        <v>16</v>
      </c>
      <c r="I386" s="14" t="s">
        <v>27</v>
      </c>
      <c r="J386" s="15">
        <f>J387</f>
        <v>700</v>
      </c>
      <c r="K386" s="15">
        <f t="shared" ref="K386:L386" si="95">K387</f>
        <v>700</v>
      </c>
      <c r="L386" s="15">
        <f t="shared" si="95"/>
        <v>700</v>
      </c>
    </row>
    <row r="387" spans="1:12" s="1" customFormat="1" x14ac:dyDescent="0.25">
      <c r="A387" s="16"/>
      <c r="B387" s="144" t="s">
        <v>30</v>
      </c>
      <c r="C387" s="19" t="s">
        <v>621</v>
      </c>
      <c r="D387" s="19" t="s">
        <v>619</v>
      </c>
      <c r="E387" s="19">
        <v>854</v>
      </c>
      <c r="F387" s="14" t="s">
        <v>10</v>
      </c>
      <c r="G387" s="14" t="s">
        <v>12</v>
      </c>
      <c r="H387" s="14" t="s">
        <v>16</v>
      </c>
      <c r="I387" s="14" t="s">
        <v>31</v>
      </c>
      <c r="J387" s="15">
        <v>700</v>
      </c>
      <c r="K387" s="15">
        <v>700</v>
      </c>
      <c r="L387" s="15">
        <v>700</v>
      </c>
    </row>
    <row r="388" spans="1:12" s="1" customFormat="1" ht="39" hidden="1" customHeight="1" x14ac:dyDescent="0.25">
      <c r="A388" s="467" t="s">
        <v>32</v>
      </c>
      <c r="B388" s="467"/>
      <c r="C388" s="19" t="s">
        <v>621</v>
      </c>
      <c r="D388" s="19" t="s">
        <v>619</v>
      </c>
      <c r="E388" s="19">
        <v>854</v>
      </c>
      <c r="F388" s="14" t="s">
        <v>10</v>
      </c>
      <c r="G388" s="14" t="s">
        <v>12</v>
      </c>
      <c r="H388" s="14" t="s">
        <v>33</v>
      </c>
      <c r="I388" s="14"/>
      <c r="J388" s="15">
        <f>J389</f>
        <v>0</v>
      </c>
      <c r="K388" s="15">
        <f t="shared" ref="K388:L390" si="96">K389</f>
        <v>0</v>
      </c>
      <c r="L388" s="15">
        <f t="shared" si="96"/>
        <v>0</v>
      </c>
    </row>
    <row r="389" spans="1:12" s="1" customFormat="1" ht="51.75" hidden="1" customHeight="1" x14ac:dyDescent="0.25">
      <c r="A389" s="443" t="s">
        <v>34</v>
      </c>
      <c r="B389" s="444"/>
      <c r="C389" s="19" t="s">
        <v>621</v>
      </c>
      <c r="D389" s="19" t="s">
        <v>619</v>
      </c>
      <c r="E389" s="19">
        <v>854</v>
      </c>
      <c r="F389" s="14" t="s">
        <v>10</v>
      </c>
      <c r="G389" s="14" t="s">
        <v>12</v>
      </c>
      <c r="H389" s="14" t="s">
        <v>35</v>
      </c>
      <c r="I389" s="14"/>
      <c r="J389" s="15">
        <f>J390</f>
        <v>0</v>
      </c>
      <c r="K389" s="15">
        <f t="shared" si="96"/>
        <v>0</v>
      </c>
      <c r="L389" s="15">
        <f t="shared" si="96"/>
        <v>0</v>
      </c>
    </row>
    <row r="390" spans="1:12" s="1" customFormat="1" ht="42" hidden="1" customHeight="1" x14ac:dyDescent="0.25">
      <c r="A390" s="467" t="s">
        <v>36</v>
      </c>
      <c r="B390" s="467"/>
      <c r="C390" s="19" t="s">
        <v>621</v>
      </c>
      <c r="D390" s="19" t="s">
        <v>619</v>
      </c>
      <c r="E390" s="19">
        <v>854</v>
      </c>
      <c r="F390" s="14" t="s">
        <v>10</v>
      </c>
      <c r="G390" s="14" t="s">
        <v>12</v>
      </c>
      <c r="H390" s="14" t="s">
        <v>37</v>
      </c>
      <c r="I390" s="14"/>
      <c r="J390" s="15">
        <f>J391</f>
        <v>0</v>
      </c>
      <c r="K390" s="15">
        <f t="shared" si="96"/>
        <v>0</v>
      </c>
      <c r="L390" s="15">
        <f t="shared" si="96"/>
        <v>0</v>
      </c>
    </row>
    <row r="391" spans="1:12" s="1" customFormat="1" hidden="1" x14ac:dyDescent="0.25">
      <c r="A391" s="16"/>
      <c r="B391" s="150" t="s">
        <v>22</v>
      </c>
      <c r="C391" s="19" t="s">
        <v>621</v>
      </c>
      <c r="D391" s="19" t="s">
        <v>619</v>
      </c>
      <c r="E391" s="19">
        <v>854</v>
      </c>
      <c r="F391" s="14" t="s">
        <v>10</v>
      </c>
      <c r="G391" s="14" t="s">
        <v>12</v>
      </c>
      <c r="H391" s="14" t="s">
        <v>37</v>
      </c>
      <c r="I391" s="14" t="s">
        <v>23</v>
      </c>
      <c r="J391" s="15">
        <f>J392</f>
        <v>0</v>
      </c>
      <c r="K391" s="15">
        <f>K392</f>
        <v>0</v>
      </c>
      <c r="L391" s="15">
        <f>L392</f>
        <v>0</v>
      </c>
    </row>
    <row r="392" spans="1:12" s="1" customFormat="1" hidden="1" x14ac:dyDescent="0.25">
      <c r="A392" s="16"/>
      <c r="B392" s="144" t="s">
        <v>24</v>
      </c>
      <c r="C392" s="19" t="s">
        <v>621</v>
      </c>
      <c r="D392" s="19" t="s">
        <v>619</v>
      </c>
      <c r="E392" s="19">
        <v>854</v>
      </c>
      <c r="F392" s="14" t="s">
        <v>10</v>
      </c>
      <c r="G392" s="14" t="s">
        <v>12</v>
      </c>
      <c r="H392" s="14" t="s">
        <v>37</v>
      </c>
      <c r="I392" s="14" t="s">
        <v>25</v>
      </c>
      <c r="J392" s="15">
        <f>[1]Свод!M524</f>
        <v>0</v>
      </c>
      <c r="K392" s="15"/>
      <c r="L392" s="15"/>
    </row>
    <row r="393" spans="1:12" s="13" customFormat="1" ht="26.25" customHeight="1" x14ac:dyDescent="0.25">
      <c r="A393" s="468" t="s">
        <v>46</v>
      </c>
      <c r="B393" s="468"/>
      <c r="C393" s="19" t="s">
        <v>621</v>
      </c>
      <c r="D393" s="19" t="s">
        <v>619</v>
      </c>
      <c r="E393" s="19">
        <v>854</v>
      </c>
      <c r="F393" s="11" t="s">
        <v>10</v>
      </c>
      <c r="G393" s="11" t="s">
        <v>47</v>
      </c>
      <c r="H393" s="11"/>
      <c r="I393" s="11"/>
      <c r="J393" s="12">
        <f>J394</f>
        <v>298300</v>
      </c>
      <c r="K393" s="12">
        <f>K394</f>
        <v>302388</v>
      </c>
      <c r="L393" s="12">
        <f>L394</f>
        <v>319900</v>
      </c>
    </row>
    <row r="394" spans="1:12" s="1" customFormat="1" ht="39.75" customHeight="1" x14ac:dyDescent="0.25">
      <c r="A394" s="467" t="s">
        <v>13</v>
      </c>
      <c r="B394" s="467"/>
      <c r="C394" s="19" t="s">
        <v>621</v>
      </c>
      <c r="D394" s="19" t="s">
        <v>619</v>
      </c>
      <c r="E394" s="19">
        <v>854</v>
      </c>
      <c r="F394" s="14" t="s">
        <v>10</v>
      </c>
      <c r="G394" s="14" t="s">
        <v>47</v>
      </c>
      <c r="H394" s="14" t="s">
        <v>40</v>
      </c>
      <c r="I394" s="14"/>
      <c r="J394" s="15">
        <f>J395</f>
        <v>298300</v>
      </c>
      <c r="K394" s="15">
        <f t="shared" ref="K394:L394" si="97">K395</f>
        <v>302388</v>
      </c>
      <c r="L394" s="15">
        <f t="shared" si="97"/>
        <v>319900</v>
      </c>
    </row>
    <row r="395" spans="1:12" s="1" customFormat="1" ht="15.75" customHeight="1" x14ac:dyDescent="0.25">
      <c r="A395" s="467" t="s">
        <v>48</v>
      </c>
      <c r="B395" s="467"/>
      <c r="C395" s="19" t="s">
        <v>621</v>
      </c>
      <c r="D395" s="19" t="s">
        <v>619</v>
      </c>
      <c r="E395" s="19">
        <v>854</v>
      </c>
      <c r="F395" s="14" t="s">
        <v>10</v>
      </c>
      <c r="G395" s="14" t="s">
        <v>47</v>
      </c>
      <c r="H395" s="14" t="s">
        <v>49</v>
      </c>
      <c r="I395" s="14"/>
      <c r="J395" s="15">
        <f t="shared" ref="J395:L396" si="98">J396</f>
        <v>298300</v>
      </c>
      <c r="K395" s="15">
        <f t="shared" si="98"/>
        <v>302388</v>
      </c>
      <c r="L395" s="15">
        <f t="shared" si="98"/>
        <v>319900</v>
      </c>
    </row>
    <row r="396" spans="1:12" s="1" customFormat="1" ht="30" customHeight="1" x14ac:dyDescent="0.25">
      <c r="A396" s="144"/>
      <c r="B396" s="144" t="s">
        <v>17</v>
      </c>
      <c r="C396" s="19" t="s">
        <v>621</v>
      </c>
      <c r="D396" s="19" t="s">
        <v>619</v>
      </c>
      <c r="E396" s="19">
        <v>854</v>
      </c>
      <c r="F396" s="14" t="s">
        <v>18</v>
      </c>
      <c r="G396" s="14" t="s">
        <v>47</v>
      </c>
      <c r="H396" s="14" t="s">
        <v>49</v>
      </c>
      <c r="I396" s="14" t="s">
        <v>19</v>
      </c>
      <c r="J396" s="15">
        <f t="shared" si="98"/>
        <v>298300</v>
      </c>
      <c r="K396" s="15">
        <f t="shared" si="98"/>
        <v>302388</v>
      </c>
      <c r="L396" s="15">
        <f t="shared" si="98"/>
        <v>319900</v>
      </c>
    </row>
    <row r="397" spans="1:12" s="1" customFormat="1" ht="16.5" customHeight="1" x14ac:dyDescent="0.25">
      <c r="A397" s="16"/>
      <c r="B397" s="150" t="s">
        <v>20</v>
      </c>
      <c r="C397" s="19" t="s">
        <v>621</v>
      </c>
      <c r="D397" s="19" t="s">
        <v>619</v>
      </c>
      <c r="E397" s="19">
        <v>854</v>
      </c>
      <c r="F397" s="14" t="s">
        <v>10</v>
      </c>
      <c r="G397" s="14" t="s">
        <v>47</v>
      </c>
      <c r="H397" s="14" t="s">
        <v>49</v>
      </c>
      <c r="I397" s="14" t="s">
        <v>21</v>
      </c>
      <c r="J397" s="15">
        <v>298300</v>
      </c>
      <c r="K397" s="15">
        <v>302388</v>
      </c>
      <c r="L397" s="15">
        <v>319900</v>
      </c>
    </row>
    <row r="398" spans="1:12" s="1" customFormat="1" ht="17.25" customHeight="1" x14ac:dyDescent="0.25">
      <c r="A398" s="146"/>
      <c r="B398" s="160" t="s">
        <v>291</v>
      </c>
      <c r="C398" s="113"/>
      <c r="D398" s="113"/>
      <c r="E398" s="32"/>
      <c r="F398" s="11"/>
      <c r="G398" s="11"/>
      <c r="H398" s="11"/>
      <c r="I398" s="11"/>
      <c r="J398" s="12">
        <f>J7+J161+J311+J367</f>
        <v>184009789.22999999</v>
      </c>
      <c r="K398" s="12">
        <f>K7+K161+K310+K367</f>
        <v>190880362.09999999</v>
      </c>
      <c r="L398" s="12">
        <f>L7+L161+L310+L367</f>
        <v>207117380.72999999</v>
      </c>
    </row>
    <row r="399" spans="1:12" s="230" customFormat="1" ht="15" x14ac:dyDescent="0.25">
      <c r="C399" s="234"/>
      <c r="D399" s="234"/>
      <c r="E399" s="233"/>
      <c r="H399" s="231"/>
      <c r="J399" s="232"/>
      <c r="K399" s="232"/>
      <c r="L399" s="232"/>
    </row>
    <row r="400" spans="1:12" s="230" customFormat="1" ht="15" x14ac:dyDescent="0.25">
      <c r="C400" s="234"/>
      <c r="D400" s="234"/>
      <c r="E400" s="233"/>
      <c r="H400" s="231"/>
      <c r="J400" s="232"/>
      <c r="K400" s="232"/>
      <c r="L400" s="232"/>
    </row>
    <row r="401" spans="3:12" s="230" customFormat="1" ht="15" x14ac:dyDescent="0.25">
      <c r="C401" s="234"/>
      <c r="D401" s="234"/>
      <c r="E401" s="233"/>
      <c r="H401" s="231"/>
    </row>
    <row r="402" spans="3:12" s="225" customFormat="1" ht="15" x14ac:dyDescent="0.25">
      <c r="C402" s="229"/>
      <c r="D402" s="229"/>
      <c r="E402" s="228"/>
      <c r="F402" s="229"/>
      <c r="G402" s="229"/>
      <c r="H402" s="228"/>
      <c r="I402" s="229"/>
    </row>
    <row r="403" spans="3:12" s="225" customFormat="1" ht="15" x14ac:dyDescent="0.25">
      <c r="C403" s="229"/>
      <c r="D403" s="229"/>
      <c r="E403" s="228"/>
      <c r="F403" s="229"/>
      <c r="G403" s="229"/>
      <c r="H403" s="228"/>
      <c r="I403" s="228"/>
      <c r="J403" s="227"/>
      <c r="K403" s="227"/>
      <c r="L403" s="227"/>
    </row>
    <row r="404" spans="3:12" s="225" customFormat="1" ht="15" x14ac:dyDescent="0.25">
      <c r="C404" s="229"/>
      <c r="D404" s="229"/>
      <c r="E404" s="228"/>
      <c r="F404" s="229"/>
      <c r="G404" s="229"/>
      <c r="H404" s="228"/>
      <c r="I404" s="228"/>
      <c r="J404" s="227"/>
      <c r="K404" s="227"/>
      <c r="L404" s="227"/>
    </row>
    <row r="405" spans="3:12" s="225" customFormat="1" ht="15" x14ac:dyDescent="0.25">
      <c r="C405" s="229"/>
      <c r="D405" s="229"/>
      <c r="E405" s="228"/>
      <c r="F405" s="229"/>
      <c r="G405" s="229"/>
      <c r="H405" s="228"/>
      <c r="I405" s="228"/>
      <c r="J405" s="227"/>
      <c r="K405" s="227"/>
      <c r="L405" s="227"/>
    </row>
    <row r="406" spans="3:12" s="225" customFormat="1" ht="15" x14ac:dyDescent="0.25">
      <c r="C406" s="229"/>
      <c r="D406" s="229"/>
      <c r="E406" s="228"/>
      <c r="F406" s="229"/>
      <c r="G406" s="229"/>
      <c r="H406" s="228"/>
      <c r="I406" s="228"/>
      <c r="J406" s="227"/>
      <c r="K406" s="227"/>
      <c r="L406" s="227"/>
    </row>
    <row r="407" spans="3:12" s="225" customFormat="1" ht="15" x14ac:dyDescent="0.25">
      <c r="C407" s="229"/>
      <c r="D407" s="229"/>
      <c r="E407" s="228"/>
      <c r="F407" s="229"/>
      <c r="G407" s="229"/>
      <c r="H407" s="228"/>
      <c r="I407" s="228"/>
      <c r="J407" s="227"/>
      <c r="K407" s="227"/>
      <c r="L407" s="227"/>
    </row>
    <row r="408" spans="3:12" s="225" customFormat="1" ht="15" x14ac:dyDescent="0.25">
      <c r="C408" s="229"/>
      <c r="D408" s="229"/>
      <c r="E408" s="228"/>
      <c r="F408" s="229"/>
      <c r="G408" s="229"/>
      <c r="H408" s="228"/>
      <c r="I408" s="228"/>
      <c r="J408" s="227"/>
      <c r="K408" s="227"/>
      <c r="L408" s="227"/>
    </row>
    <row r="409" spans="3:12" s="225" customFormat="1" ht="15" x14ac:dyDescent="0.25">
      <c r="C409" s="229"/>
      <c r="D409" s="229"/>
      <c r="E409" s="228"/>
      <c r="F409" s="229"/>
      <c r="G409" s="229"/>
      <c r="H409" s="228"/>
      <c r="I409" s="228"/>
      <c r="J409" s="227"/>
      <c r="K409" s="227"/>
      <c r="L409" s="227"/>
    </row>
    <row r="410" spans="3:12" s="225" customFormat="1" ht="15" x14ac:dyDescent="0.25">
      <c r="C410" s="229"/>
      <c r="D410" s="229"/>
      <c r="E410" s="228"/>
      <c r="F410" s="229"/>
      <c r="G410" s="229"/>
      <c r="H410" s="228"/>
      <c r="I410" s="228"/>
    </row>
    <row r="411" spans="3:12" s="225" customFormat="1" ht="15" x14ac:dyDescent="0.25">
      <c r="C411" s="229"/>
      <c r="D411" s="229"/>
      <c r="E411" s="228"/>
      <c r="F411" s="229"/>
      <c r="G411" s="229"/>
      <c r="H411" s="228"/>
      <c r="I411" s="228"/>
      <c r="J411" s="227"/>
      <c r="K411" s="227"/>
      <c r="L411" s="227"/>
    </row>
    <row r="412" spans="3:12" s="225" customFormat="1" ht="15" x14ac:dyDescent="0.25">
      <c r="C412" s="229"/>
      <c r="D412" s="229"/>
      <c r="E412" s="228"/>
      <c r="F412" s="229"/>
      <c r="G412" s="229"/>
      <c r="H412" s="228"/>
      <c r="I412" s="229"/>
    </row>
    <row r="413" spans="3:12" s="225" customFormat="1" ht="15" x14ac:dyDescent="0.25">
      <c r="C413" s="229"/>
      <c r="D413" s="229"/>
      <c r="E413" s="228"/>
      <c r="F413" s="229"/>
      <c r="G413" s="229"/>
      <c r="H413" s="228"/>
      <c r="I413" s="229"/>
      <c r="J413" s="227"/>
      <c r="K413" s="227"/>
      <c r="L413" s="227"/>
    </row>
    <row r="414" spans="3:12" s="225" customFormat="1" ht="15" x14ac:dyDescent="0.25">
      <c r="C414" s="229"/>
      <c r="D414" s="229"/>
      <c r="E414" s="228"/>
      <c r="F414" s="229"/>
      <c r="G414" s="229"/>
      <c r="H414" s="228"/>
      <c r="I414" s="229"/>
    </row>
    <row r="415" spans="3:12" s="225" customFormat="1" ht="15" x14ac:dyDescent="0.25">
      <c r="C415" s="229"/>
      <c r="D415" s="229"/>
      <c r="E415" s="228"/>
      <c r="F415" s="229"/>
      <c r="G415" s="229"/>
      <c r="H415" s="228"/>
      <c r="I415" s="229"/>
    </row>
    <row r="416" spans="3:12" s="225" customFormat="1" ht="15" x14ac:dyDescent="0.25">
      <c r="C416" s="229"/>
      <c r="D416" s="229"/>
      <c r="E416" s="228"/>
      <c r="F416" s="229"/>
      <c r="G416" s="229"/>
      <c r="H416" s="228"/>
      <c r="I416" s="229"/>
    </row>
    <row r="417" spans="3:9" s="225" customFormat="1" ht="15" x14ac:dyDescent="0.25">
      <c r="C417" s="229"/>
      <c r="D417" s="229"/>
      <c r="E417" s="228"/>
      <c r="F417" s="229"/>
      <c r="G417" s="229"/>
      <c r="H417" s="228"/>
      <c r="I417" s="229"/>
    </row>
    <row r="418" spans="3:9" s="225" customFormat="1" ht="15" x14ac:dyDescent="0.25">
      <c r="C418" s="229"/>
      <c r="D418" s="229"/>
      <c r="E418" s="228"/>
      <c r="F418" s="228"/>
      <c r="G418" s="228"/>
      <c r="H418" s="228"/>
      <c r="I418" s="229"/>
    </row>
    <row r="419" spans="3:9" s="225" customFormat="1" ht="15" x14ac:dyDescent="0.25">
      <c r="C419" s="229"/>
      <c r="D419" s="229"/>
      <c r="E419" s="228"/>
      <c r="F419" s="228"/>
      <c r="G419" s="228"/>
      <c r="H419" s="228"/>
      <c r="I419" s="229"/>
    </row>
    <row r="420" spans="3:9" s="225" customFormat="1" ht="15" x14ac:dyDescent="0.25">
      <c r="C420" s="229"/>
      <c r="D420" s="229"/>
      <c r="E420" s="228"/>
      <c r="F420" s="228"/>
      <c r="G420" s="228"/>
      <c r="H420" s="228"/>
      <c r="I420" s="229"/>
    </row>
    <row r="421" spans="3:9" s="225" customFormat="1" ht="15" x14ac:dyDescent="0.25">
      <c r="C421" s="229"/>
      <c r="D421" s="229"/>
      <c r="E421" s="228"/>
      <c r="F421" s="228"/>
      <c r="G421" s="228"/>
      <c r="H421" s="228"/>
      <c r="I421" s="229"/>
    </row>
    <row r="422" spans="3:9" s="225" customFormat="1" ht="15" x14ac:dyDescent="0.25">
      <c r="C422" s="229"/>
      <c r="D422" s="229"/>
      <c r="E422" s="228"/>
      <c r="F422" s="228"/>
      <c r="G422" s="228"/>
      <c r="H422" s="228"/>
      <c r="I422" s="229"/>
    </row>
    <row r="423" spans="3:9" s="225" customFormat="1" ht="15" x14ac:dyDescent="0.25">
      <c r="C423" s="229"/>
      <c r="D423" s="229"/>
      <c r="E423" s="228"/>
      <c r="F423" s="226"/>
      <c r="G423" s="226"/>
      <c r="H423" s="226"/>
    </row>
    <row r="424" spans="3:9" s="225" customFormat="1" ht="15" x14ac:dyDescent="0.25">
      <c r="C424" s="229"/>
      <c r="D424" s="229"/>
      <c r="E424" s="228"/>
      <c r="F424" s="226"/>
      <c r="G424" s="226"/>
      <c r="H424" s="226"/>
    </row>
    <row r="425" spans="3:9" s="225" customFormat="1" ht="15" x14ac:dyDescent="0.25">
      <c r="C425" s="229"/>
      <c r="D425" s="229"/>
      <c r="E425" s="228"/>
      <c r="H425" s="226"/>
    </row>
    <row r="426" spans="3:9" s="225" customFormat="1" ht="15" x14ac:dyDescent="0.25">
      <c r="C426" s="229"/>
      <c r="D426" s="229"/>
      <c r="E426" s="228"/>
      <c r="H426" s="226"/>
    </row>
    <row r="427" spans="3:9" s="225" customFormat="1" ht="15" x14ac:dyDescent="0.25">
      <c r="C427" s="229"/>
      <c r="D427" s="229"/>
      <c r="E427" s="228"/>
      <c r="H427" s="226"/>
    </row>
    <row r="428" spans="3:9" s="225" customFormat="1" ht="15" x14ac:dyDescent="0.25">
      <c r="C428" s="229"/>
      <c r="D428" s="229"/>
      <c r="E428" s="228"/>
      <c r="H428" s="226"/>
    </row>
    <row r="429" spans="3:9" s="225" customFormat="1" ht="15" x14ac:dyDescent="0.25">
      <c r="C429" s="229"/>
      <c r="D429" s="229"/>
      <c r="E429" s="228"/>
      <c r="H429" s="226"/>
    </row>
    <row r="430" spans="3:9" s="225" customFormat="1" ht="15" x14ac:dyDescent="0.25">
      <c r="C430" s="229"/>
      <c r="D430" s="229"/>
      <c r="E430" s="228"/>
      <c r="H430" s="226"/>
    </row>
    <row r="431" spans="3:9" s="225" customFormat="1" ht="15" x14ac:dyDescent="0.25">
      <c r="C431" s="229"/>
      <c r="D431" s="229"/>
      <c r="E431" s="228"/>
      <c r="H431" s="226"/>
    </row>
    <row r="432" spans="3:9" s="225" customFormat="1" ht="15" x14ac:dyDescent="0.25">
      <c r="C432" s="229"/>
      <c r="D432" s="229"/>
      <c r="E432" s="228"/>
      <c r="H432" s="226"/>
    </row>
    <row r="433" spans="3:8" s="225" customFormat="1" ht="15" x14ac:dyDescent="0.25">
      <c r="C433" s="229"/>
      <c r="D433" s="229"/>
      <c r="E433" s="228"/>
      <c r="H433" s="226"/>
    </row>
    <row r="434" spans="3:8" s="225" customFormat="1" ht="15" x14ac:dyDescent="0.25">
      <c r="C434" s="229"/>
      <c r="D434" s="229"/>
      <c r="E434" s="228"/>
      <c r="H434" s="226"/>
    </row>
    <row r="435" spans="3:8" s="225" customFormat="1" ht="15" x14ac:dyDescent="0.25">
      <c r="C435" s="229"/>
      <c r="D435" s="229"/>
      <c r="E435" s="228"/>
      <c r="H435" s="226"/>
    </row>
    <row r="436" spans="3:8" s="225" customFormat="1" ht="15" x14ac:dyDescent="0.25">
      <c r="C436" s="229"/>
      <c r="D436" s="229"/>
      <c r="E436" s="228"/>
      <c r="H436" s="226"/>
    </row>
    <row r="437" spans="3:8" s="225" customFormat="1" ht="15" x14ac:dyDescent="0.25">
      <c r="C437" s="229"/>
      <c r="D437" s="229"/>
      <c r="E437" s="228"/>
      <c r="H437" s="226"/>
    </row>
    <row r="438" spans="3:8" s="225" customFormat="1" ht="15" x14ac:dyDescent="0.25">
      <c r="C438" s="229"/>
      <c r="D438" s="229"/>
      <c r="E438" s="228"/>
      <c r="H438" s="226"/>
    </row>
    <row r="439" spans="3:8" s="225" customFormat="1" ht="15" x14ac:dyDescent="0.25">
      <c r="C439" s="229"/>
      <c r="D439" s="229"/>
      <c r="E439" s="228"/>
      <c r="H439" s="226"/>
    </row>
    <row r="440" spans="3:8" s="225" customFormat="1" ht="15" x14ac:dyDescent="0.25">
      <c r="C440" s="229"/>
      <c r="D440" s="229"/>
      <c r="E440" s="228"/>
      <c r="H440" s="226"/>
    </row>
    <row r="441" spans="3:8" s="225" customFormat="1" ht="15" x14ac:dyDescent="0.25">
      <c r="C441" s="229"/>
      <c r="D441" s="229"/>
      <c r="E441" s="228"/>
      <c r="H441" s="226"/>
    </row>
    <row r="442" spans="3:8" s="225" customFormat="1" ht="15" x14ac:dyDescent="0.25">
      <c r="C442" s="229"/>
      <c r="D442" s="229"/>
      <c r="E442" s="228"/>
      <c r="H442" s="226"/>
    </row>
    <row r="443" spans="3:8" s="225" customFormat="1" ht="15" x14ac:dyDescent="0.25">
      <c r="C443" s="229"/>
      <c r="D443" s="229"/>
      <c r="E443" s="228"/>
      <c r="F443" s="226"/>
      <c r="G443" s="226"/>
      <c r="H443" s="226"/>
    </row>
    <row r="444" spans="3:8" s="225" customFormat="1" ht="15" x14ac:dyDescent="0.25">
      <c r="C444" s="229"/>
      <c r="D444" s="229"/>
      <c r="E444" s="228"/>
      <c r="F444" s="226"/>
      <c r="G444" s="226"/>
      <c r="H444" s="226"/>
    </row>
    <row r="445" spans="3:8" s="225" customFormat="1" ht="15" x14ac:dyDescent="0.25">
      <c r="C445" s="229"/>
      <c r="D445" s="229"/>
      <c r="E445" s="228"/>
      <c r="F445" s="226"/>
      <c r="G445" s="226"/>
      <c r="H445" s="226"/>
    </row>
    <row r="446" spans="3:8" s="225" customFormat="1" ht="15" x14ac:dyDescent="0.25">
      <c r="C446" s="229"/>
      <c r="D446" s="229"/>
      <c r="E446" s="228"/>
      <c r="F446" s="226"/>
      <c r="G446" s="226"/>
      <c r="H446" s="226"/>
    </row>
    <row r="447" spans="3:8" s="225" customFormat="1" ht="15" x14ac:dyDescent="0.25">
      <c r="C447" s="229"/>
      <c r="D447" s="229"/>
      <c r="E447" s="228"/>
      <c r="F447" s="226"/>
      <c r="G447" s="226"/>
      <c r="H447" s="226"/>
    </row>
    <row r="448" spans="3:8" s="225" customFormat="1" ht="15" x14ac:dyDescent="0.25">
      <c r="C448" s="229"/>
      <c r="D448" s="229"/>
      <c r="E448" s="228"/>
      <c r="F448" s="226"/>
      <c r="G448" s="226"/>
      <c r="H448" s="226"/>
    </row>
    <row r="449" spans="3:8" s="225" customFormat="1" ht="15" x14ac:dyDescent="0.25">
      <c r="C449" s="229"/>
      <c r="D449" s="229"/>
      <c r="E449" s="228"/>
      <c r="F449" s="226"/>
      <c r="G449" s="226"/>
      <c r="H449" s="226"/>
    </row>
    <row r="450" spans="3:8" s="225" customFormat="1" ht="15" x14ac:dyDescent="0.25">
      <c r="C450" s="229"/>
      <c r="D450" s="229"/>
      <c r="E450" s="228"/>
      <c r="F450" s="226"/>
      <c r="G450" s="226"/>
      <c r="H450" s="226"/>
    </row>
    <row r="451" spans="3:8" s="225" customFormat="1" ht="15" x14ac:dyDescent="0.25">
      <c r="C451" s="229"/>
      <c r="D451" s="229"/>
      <c r="E451" s="228"/>
      <c r="H451" s="226"/>
    </row>
    <row r="452" spans="3:8" s="225" customFormat="1" ht="15" x14ac:dyDescent="0.25">
      <c r="C452" s="229"/>
      <c r="D452" s="229"/>
      <c r="E452" s="228"/>
      <c r="H452" s="226"/>
    </row>
    <row r="453" spans="3:8" s="225" customFormat="1" ht="15" x14ac:dyDescent="0.25">
      <c r="C453" s="229"/>
      <c r="D453" s="229"/>
      <c r="E453" s="228"/>
      <c r="H453" s="226"/>
    </row>
    <row r="454" spans="3:8" s="225" customFormat="1" ht="15" x14ac:dyDescent="0.25">
      <c r="C454" s="229"/>
      <c r="D454" s="229"/>
      <c r="E454" s="228"/>
      <c r="H454" s="226"/>
    </row>
    <row r="455" spans="3:8" s="225" customFormat="1" ht="15" x14ac:dyDescent="0.25">
      <c r="C455" s="229"/>
      <c r="D455" s="229"/>
      <c r="E455" s="228"/>
      <c r="H455" s="226"/>
    </row>
    <row r="456" spans="3:8" s="225" customFormat="1" ht="15" x14ac:dyDescent="0.25">
      <c r="C456" s="229"/>
      <c r="D456" s="229"/>
      <c r="E456" s="228"/>
      <c r="H456" s="226"/>
    </row>
    <row r="457" spans="3:8" s="225" customFormat="1" ht="15" x14ac:dyDescent="0.25">
      <c r="C457" s="229"/>
      <c r="D457" s="229"/>
      <c r="E457" s="228"/>
      <c r="F457" s="226"/>
      <c r="G457" s="226"/>
      <c r="H457" s="226"/>
    </row>
    <row r="458" spans="3:8" s="225" customFormat="1" ht="15" x14ac:dyDescent="0.25">
      <c r="C458" s="229"/>
      <c r="D458" s="229"/>
      <c r="E458" s="228"/>
      <c r="H458" s="226"/>
    </row>
    <row r="459" spans="3:8" s="225" customFormat="1" ht="15" x14ac:dyDescent="0.25">
      <c r="C459" s="229"/>
      <c r="D459" s="229"/>
      <c r="E459" s="228"/>
      <c r="F459" s="226"/>
      <c r="G459" s="226"/>
      <c r="H459" s="226"/>
    </row>
    <row r="460" spans="3:8" s="225" customFormat="1" ht="15" x14ac:dyDescent="0.25">
      <c r="C460" s="229"/>
      <c r="D460" s="229"/>
      <c r="E460" s="228"/>
      <c r="F460" s="226"/>
      <c r="G460" s="226"/>
      <c r="H460" s="226"/>
    </row>
    <row r="461" spans="3:8" s="225" customFormat="1" ht="15" x14ac:dyDescent="0.25">
      <c r="C461" s="229"/>
      <c r="D461" s="229"/>
      <c r="E461" s="228"/>
      <c r="H461" s="226"/>
    </row>
    <row r="462" spans="3:8" s="225" customFormat="1" ht="15" x14ac:dyDescent="0.25">
      <c r="C462" s="229"/>
      <c r="D462" s="229"/>
      <c r="E462" s="228"/>
      <c r="F462" s="226"/>
      <c r="G462" s="226"/>
      <c r="H462" s="226"/>
    </row>
    <row r="463" spans="3:8" s="225" customFormat="1" ht="15" x14ac:dyDescent="0.25">
      <c r="C463" s="229"/>
      <c r="D463" s="229"/>
      <c r="E463" s="228"/>
      <c r="H463" s="226"/>
    </row>
    <row r="464" spans="3:8" s="225" customFormat="1" ht="15" x14ac:dyDescent="0.25">
      <c r="C464" s="229"/>
      <c r="D464" s="229"/>
      <c r="E464" s="228"/>
      <c r="F464" s="226"/>
      <c r="G464" s="226"/>
      <c r="H464" s="226"/>
    </row>
    <row r="465" spans="3:8" s="225" customFormat="1" ht="15" x14ac:dyDescent="0.25">
      <c r="C465" s="229"/>
      <c r="D465" s="229"/>
      <c r="E465" s="228"/>
      <c r="H465" s="226"/>
    </row>
    <row r="466" spans="3:8" s="225" customFormat="1" ht="15" x14ac:dyDescent="0.25">
      <c r="C466" s="229"/>
      <c r="D466" s="229"/>
      <c r="E466" s="228"/>
      <c r="F466" s="226"/>
      <c r="G466" s="226"/>
      <c r="H466" s="226"/>
    </row>
    <row r="467" spans="3:8" s="225" customFormat="1" ht="15" x14ac:dyDescent="0.25">
      <c r="C467" s="229"/>
      <c r="D467" s="229"/>
      <c r="E467" s="228"/>
      <c r="F467" s="226"/>
      <c r="G467" s="226"/>
      <c r="H467" s="226"/>
    </row>
    <row r="468" spans="3:8" s="225" customFormat="1" ht="15" x14ac:dyDescent="0.25">
      <c r="C468" s="229"/>
      <c r="D468" s="229"/>
      <c r="E468" s="228"/>
      <c r="F468" s="226"/>
      <c r="G468" s="226"/>
      <c r="H468" s="226"/>
    </row>
    <row r="469" spans="3:8" s="225" customFormat="1" ht="15" x14ac:dyDescent="0.25">
      <c r="C469" s="229"/>
      <c r="D469" s="229"/>
      <c r="E469" s="228"/>
      <c r="F469" s="226"/>
      <c r="G469" s="226"/>
      <c r="H469" s="226"/>
    </row>
    <row r="470" spans="3:8" s="225" customFormat="1" ht="15" x14ac:dyDescent="0.25">
      <c r="C470" s="229"/>
      <c r="D470" s="229"/>
      <c r="E470" s="228"/>
      <c r="F470" s="226"/>
      <c r="G470" s="226"/>
      <c r="H470" s="226"/>
    </row>
    <row r="471" spans="3:8" s="225" customFormat="1" ht="15" x14ac:dyDescent="0.25">
      <c r="C471" s="229"/>
      <c r="D471" s="229"/>
      <c r="E471" s="228"/>
      <c r="F471" s="226"/>
      <c r="G471" s="226"/>
      <c r="H471" s="226"/>
    </row>
    <row r="472" spans="3:8" s="225" customFormat="1" ht="15" x14ac:dyDescent="0.25">
      <c r="C472" s="229"/>
      <c r="D472" s="229"/>
      <c r="E472" s="228"/>
      <c r="H472" s="226"/>
    </row>
    <row r="473" spans="3:8" s="225" customFormat="1" ht="15" x14ac:dyDescent="0.25">
      <c r="C473" s="229"/>
      <c r="D473" s="229"/>
      <c r="E473" s="228"/>
      <c r="F473" s="226"/>
      <c r="G473" s="226"/>
      <c r="H473" s="226"/>
    </row>
    <row r="474" spans="3:8" s="225" customFormat="1" ht="15" x14ac:dyDescent="0.25">
      <c r="C474" s="229"/>
      <c r="D474" s="229"/>
      <c r="E474" s="228"/>
      <c r="F474" s="226"/>
      <c r="G474" s="226"/>
      <c r="H474" s="226"/>
    </row>
    <row r="475" spans="3:8" s="225" customFormat="1" ht="15" x14ac:dyDescent="0.25">
      <c r="C475" s="229"/>
      <c r="D475" s="229"/>
      <c r="E475" s="228"/>
      <c r="F475" s="226"/>
      <c r="G475" s="226"/>
      <c r="H475" s="226"/>
    </row>
    <row r="476" spans="3:8" s="225" customFormat="1" ht="15" x14ac:dyDescent="0.25">
      <c r="C476" s="229"/>
      <c r="D476" s="229"/>
      <c r="E476" s="228"/>
      <c r="F476" s="226"/>
      <c r="G476" s="226"/>
      <c r="H476" s="226"/>
    </row>
    <row r="477" spans="3:8" s="225" customFormat="1" ht="15" x14ac:dyDescent="0.25">
      <c r="C477" s="229"/>
      <c r="D477" s="229"/>
      <c r="E477" s="228"/>
      <c r="F477" s="226"/>
      <c r="G477" s="226"/>
      <c r="H477" s="226"/>
    </row>
    <row r="478" spans="3:8" s="225" customFormat="1" ht="15" x14ac:dyDescent="0.25">
      <c r="C478" s="229"/>
      <c r="D478" s="229"/>
      <c r="E478" s="228"/>
      <c r="F478" s="226"/>
      <c r="G478" s="226"/>
      <c r="H478" s="226"/>
    </row>
    <row r="479" spans="3:8" s="225" customFormat="1" ht="15" x14ac:dyDescent="0.25">
      <c r="C479" s="229"/>
      <c r="D479" s="229"/>
      <c r="E479" s="228"/>
      <c r="F479" s="226"/>
      <c r="G479" s="226"/>
      <c r="H479" s="226"/>
    </row>
    <row r="480" spans="3:8" s="225" customFormat="1" ht="15" x14ac:dyDescent="0.25">
      <c r="C480" s="229"/>
      <c r="D480" s="229"/>
      <c r="E480" s="228"/>
      <c r="F480" s="226"/>
      <c r="G480" s="226"/>
    </row>
    <row r="481" spans="3:7" s="225" customFormat="1" ht="15" x14ac:dyDescent="0.25">
      <c r="C481" s="229"/>
      <c r="D481" s="229"/>
      <c r="E481" s="228"/>
      <c r="F481" s="226"/>
      <c r="G481" s="226"/>
    </row>
  </sheetData>
  <mergeCells count="206">
    <mergeCell ref="A9:B9"/>
    <mergeCell ref="A10:B10"/>
    <mergeCell ref="A11:B11"/>
    <mergeCell ref="A12:B12"/>
    <mergeCell ref="A20:B20"/>
    <mergeCell ref="A5:B5"/>
    <mergeCell ref="A6:B6"/>
    <mergeCell ref="A7:B7"/>
    <mergeCell ref="A8:B8"/>
    <mergeCell ref="A34:B34"/>
    <mergeCell ref="A35:B35"/>
    <mergeCell ref="A38:B38"/>
    <mergeCell ref="A41:B41"/>
    <mergeCell ref="A42:B42"/>
    <mergeCell ref="A23:B23"/>
    <mergeCell ref="A24:B24"/>
    <mergeCell ref="A25:B25"/>
    <mergeCell ref="A30:B30"/>
    <mergeCell ref="A33:B33"/>
    <mergeCell ref="A56:B56"/>
    <mergeCell ref="A57:B57"/>
    <mergeCell ref="A62:B62"/>
    <mergeCell ref="A63:B63"/>
    <mergeCell ref="A64:B64"/>
    <mergeCell ref="A43:B43"/>
    <mergeCell ref="A48:B48"/>
    <mergeCell ref="A51:B51"/>
    <mergeCell ref="A54:B54"/>
    <mergeCell ref="A55:B55"/>
    <mergeCell ref="A76:B76"/>
    <mergeCell ref="A77:B77"/>
    <mergeCell ref="A78:B78"/>
    <mergeCell ref="A83:B83"/>
    <mergeCell ref="A84:B84"/>
    <mergeCell ref="A67:B67"/>
    <mergeCell ref="A68:B68"/>
    <mergeCell ref="A69:B69"/>
    <mergeCell ref="A72:B72"/>
    <mergeCell ref="A75:B75"/>
    <mergeCell ref="A94:B94"/>
    <mergeCell ref="A95:B95"/>
    <mergeCell ref="A96:B96"/>
    <mergeCell ref="A99:B99"/>
    <mergeCell ref="A102:B102"/>
    <mergeCell ref="A85:B85"/>
    <mergeCell ref="A88:B88"/>
    <mergeCell ref="A89:B89"/>
    <mergeCell ref="A92:B92"/>
    <mergeCell ref="A93:B93"/>
    <mergeCell ref="A114:B114"/>
    <mergeCell ref="A117:B117"/>
    <mergeCell ref="A118:B118"/>
    <mergeCell ref="A119:B119"/>
    <mergeCell ref="A122:B122"/>
    <mergeCell ref="A103:B103"/>
    <mergeCell ref="A104:B104"/>
    <mergeCell ref="A109:B109"/>
    <mergeCell ref="A112:B112"/>
    <mergeCell ref="A113:B113"/>
    <mergeCell ref="A134:B134"/>
    <mergeCell ref="A135:B135"/>
    <mergeCell ref="A136:B136"/>
    <mergeCell ref="A139:B139"/>
    <mergeCell ref="A140:B140"/>
    <mergeCell ref="A125:B125"/>
    <mergeCell ref="A128:B128"/>
    <mergeCell ref="A129:B129"/>
    <mergeCell ref="A132:B132"/>
    <mergeCell ref="A133:B133"/>
    <mergeCell ref="A149:B149"/>
    <mergeCell ref="A154:B154"/>
    <mergeCell ref="A155:B155"/>
    <mergeCell ref="A156:B156"/>
    <mergeCell ref="A157:B157"/>
    <mergeCell ref="A143:B143"/>
    <mergeCell ref="A144:B144"/>
    <mergeCell ref="A145:B145"/>
    <mergeCell ref="A146:B146"/>
    <mergeCell ref="A148:B148"/>
    <mergeCell ref="A165:B165"/>
    <mergeCell ref="A166:B166"/>
    <mergeCell ref="A167:B167"/>
    <mergeCell ref="A170:B170"/>
    <mergeCell ref="A173:B173"/>
    <mergeCell ref="A158:B158"/>
    <mergeCell ref="A161:B161"/>
    <mergeCell ref="A162:B162"/>
    <mergeCell ref="A163:B163"/>
    <mergeCell ref="A164:B164"/>
    <mergeCell ref="A183:B183"/>
    <mergeCell ref="A184:B184"/>
    <mergeCell ref="A187:B187"/>
    <mergeCell ref="A190:B190"/>
    <mergeCell ref="A193:B193"/>
    <mergeCell ref="A174:B174"/>
    <mergeCell ref="A175:B175"/>
    <mergeCell ref="A178:B178"/>
    <mergeCell ref="A181:B181"/>
    <mergeCell ref="A182:B182"/>
    <mergeCell ref="A209:B209"/>
    <mergeCell ref="A210:B210"/>
    <mergeCell ref="A213:B213"/>
    <mergeCell ref="A216:B216"/>
    <mergeCell ref="A219:B219"/>
    <mergeCell ref="A196:B196"/>
    <mergeCell ref="A199:B199"/>
    <mergeCell ref="A202:B202"/>
    <mergeCell ref="A205:B205"/>
    <mergeCell ref="A208:B208"/>
    <mergeCell ref="A231:B231"/>
    <mergeCell ref="A234:B234"/>
    <mergeCell ref="A235:B235"/>
    <mergeCell ref="A238:B238"/>
    <mergeCell ref="A239:B239"/>
    <mergeCell ref="A220:B220"/>
    <mergeCell ref="A223:B223"/>
    <mergeCell ref="A224:B224"/>
    <mergeCell ref="A225:B225"/>
    <mergeCell ref="A228:B228"/>
    <mergeCell ref="A249:B249"/>
    <mergeCell ref="A250:B250"/>
    <mergeCell ref="A251:B251"/>
    <mergeCell ref="A254:B254"/>
    <mergeCell ref="A262:B262"/>
    <mergeCell ref="A240:B240"/>
    <mergeCell ref="A241:B241"/>
    <mergeCell ref="A244:B244"/>
    <mergeCell ref="A245:B245"/>
    <mergeCell ref="A246:B246"/>
    <mergeCell ref="A274:B274"/>
    <mergeCell ref="A275:B275"/>
    <mergeCell ref="A276:B276"/>
    <mergeCell ref="A279:B279"/>
    <mergeCell ref="A282:B282"/>
    <mergeCell ref="A263:B263"/>
    <mergeCell ref="A264:B264"/>
    <mergeCell ref="A267:B267"/>
    <mergeCell ref="A270:B270"/>
    <mergeCell ref="A273:B273"/>
    <mergeCell ref="A292:B292"/>
    <mergeCell ref="A297:B297"/>
    <mergeCell ref="A298:B298"/>
    <mergeCell ref="A299:B299"/>
    <mergeCell ref="A300:B300"/>
    <mergeCell ref="A283:B283"/>
    <mergeCell ref="A284:B284"/>
    <mergeCell ref="A285:B285"/>
    <mergeCell ref="A288:B288"/>
    <mergeCell ref="A289:B289"/>
    <mergeCell ref="A315:B315"/>
    <mergeCell ref="A323:B323"/>
    <mergeCell ref="A324:B324"/>
    <mergeCell ref="A325:B325"/>
    <mergeCell ref="A326:B326"/>
    <mergeCell ref="A305:B305"/>
    <mergeCell ref="A311:B311"/>
    <mergeCell ref="A312:B312"/>
    <mergeCell ref="A313:B313"/>
    <mergeCell ref="A314:B314"/>
    <mergeCell ref="A310:B310"/>
    <mergeCell ref="A336:B336"/>
    <mergeCell ref="A337:B337"/>
    <mergeCell ref="A338:B338"/>
    <mergeCell ref="A339:B339"/>
    <mergeCell ref="A340:B340"/>
    <mergeCell ref="A329:B329"/>
    <mergeCell ref="A330:B330"/>
    <mergeCell ref="A331:B331"/>
    <mergeCell ref="A332:B332"/>
    <mergeCell ref="A333:B333"/>
    <mergeCell ref="A362:B362"/>
    <mergeCell ref="A363:B363"/>
    <mergeCell ref="A350:B350"/>
    <mergeCell ref="A351:B351"/>
    <mergeCell ref="A354:B354"/>
    <mergeCell ref="A355:B355"/>
    <mergeCell ref="A356:B356"/>
    <mergeCell ref="A343:B343"/>
    <mergeCell ref="A344:B344"/>
    <mergeCell ref="A345:B345"/>
    <mergeCell ref="A346:B346"/>
    <mergeCell ref="A347:B347"/>
    <mergeCell ref="A393:B393"/>
    <mergeCell ref="A394:B394"/>
    <mergeCell ref="A395:B395"/>
    <mergeCell ref="A3:L3"/>
    <mergeCell ref="H1:L1"/>
    <mergeCell ref="H2:L2"/>
    <mergeCell ref="A380:B380"/>
    <mergeCell ref="A381:B381"/>
    <mergeCell ref="A388:B388"/>
    <mergeCell ref="A389:B389"/>
    <mergeCell ref="A390:B390"/>
    <mergeCell ref="A373:B373"/>
    <mergeCell ref="A374:B374"/>
    <mergeCell ref="A377:B377"/>
    <mergeCell ref="A378:B378"/>
    <mergeCell ref="A379:B379"/>
    <mergeCell ref="A364:B364"/>
    <mergeCell ref="A367:B367"/>
    <mergeCell ref="A368:B368"/>
    <mergeCell ref="A369:B369"/>
    <mergeCell ref="A370:B370"/>
    <mergeCell ref="A357:B357"/>
    <mergeCell ref="A358:B358"/>
    <mergeCell ref="A361:B361"/>
  </mergeCells>
  <pageMargins left="0.62992125984251968" right="0.43307086614173229" top="0.15748031496062992" bottom="0.15748031496062992" header="0.31496062992125984" footer="0.31496062992125984"/>
  <pageSetup paperSize="9" scale="7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B23" sqref="B23"/>
    </sheetView>
  </sheetViews>
  <sheetFormatPr defaultRowHeight="12.75" x14ac:dyDescent="0.2"/>
  <cols>
    <col min="1" max="1" width="4.140625" style="171" customWidth="1"/>
    <col min="2" max="2" width="58.85546875" style="171" customWidth="1"/>
    <col min="3" max="3" width="35.5703125" style="171" customWidth="1"/>
    <col min="4" max="256" width="9.140625" style="171"/>
    <col min="257" max="257" width="4.140625" style="171" customWidth="1"/>
    <col min="258" max="258" width="58.85546875" style="171" customWidth="1"/>
    <col min="259" max="259" width="32.85546875" style="171" customWidth="1"/>
    <col min="260" max="512" width="9.140625" style="171"/>
    <col min="513" max="513" width="4.140625" style="171" customWidth="1"/>
    <col min="514" max="514" width="58.85546875" style="171" customWidth="1"/>
    <col min="515" max="515" width="32.85546875" style="171" customWidth="1"/>
    <col min="516" max="768" width="9.140625" style="171"/>
    <col min="769" max="769" width="4.140625" style="171" customWidth="1"/>
    <col min="770" max="770" width="58.85546875" style="171" customWidth="1"/>
    <col min="771" max="771" width="32.85546875" style="171" customWidth="1"/>
    <col min="772" max="1024" width="9.140625" style="171"/>
    <col min="1025" max="1025" width="4.140625" style="171" customWidth="1"/>
    <col min="1026" max="1026" width="58.85546875" style="171" customWidth="1"/>
    <col min="1027" max="1027" width="32.85546875" style="171" customWidth="1"/>
    <col min="1028" max="1280" width="9.140625" style="171"/>
    <col min="1281" max="1281" width="4.140625" style="171" customWidth="1"/>
    <col min="1282" max="1282" width="58.85546875" style="171" customWidth="1"/>
    <col min="1283" max="1283" width="32.85546875" style="171" customWidth="1"/>
    <col min="1284" max="1536" width="9.140625" style="171"/>
    <col min="1537" max="1537" width="4.140625" style="171" customWidth="1"/>
    <col min="1538" max="1538" width="58.85546875" style="171" customWidth="1"/>
    <col min="1539" max="1539" width="32.85546875" style="171" customWidth="1"/>
    <col min="1540" max="1792" width="9.140625" style="171"/>
    <col min="1793" max="1793" width="4.140625" style="171" customWidth="1"/>
    <col min="1794" max="1794" width="58.85546875" style="171" customWidth="1"/>
    <col min="1795" max="1795" width="32.85546875" style="171" customWidth="1"/>
    <col min="1796" max="2048" width="9.140625" style="171"/>
    <col min="2049" max="2049" width="4.140625" style="171" customWidth="1"/>
    <col min="2050" max="2050" width="58.85546875" style="171" customWidth="1"/>
    <col min="2051" max="2051" width="32.85546875" style="171" customWidth="1"/>
    <col min="2052" max="2304" width="9.140625" style="171"/>
    <col min="2305" max="2305" width="4.140625" style="171" customWidth="1"/>
    <col min="2306" max="2306" width="58.85546875" style="171" customWidth="1"/>
    <col min="2307" max="2307" width="32.85546875" style="171" customWidth="1"/>
    <col min="2308" max="2560" width="9.140625" style="171"/>
    <col min="2561" max="2561" width="4.140625" style="171" customWidth="1"/>
    <col min="2562" max="2562" width="58.85546875" style="171" customWidth="1"/>
    <col min="2563" max="2563" width="32.85546875" style="171" customWidth="1"/>
    <col min="2564" max="2816" width="9.140625" style="171"/>
    <col min="2817" max="2817" width="4.140625" style="171" customWidth="1"/>
    <col min="2818" max="2818" width="58.85546875" style="171" customWidth="1"/>
    <col min="2819" max="2819" width="32.85546875" style="171" customWidth="1"/>
    <col min="2820" max="3072" width="9.140625" style="171"/>
    <col min="3073" max="3073" width="4.140625" style="171" customWidth="1"/>
    <col min="3074" max="3074" width="58.85546875" style="171" customWidth="1"/>
    <col min="3075" max="3075" width="32.85546875" style="171" customWidth="1"/>
    <col min="3076" max="3328" width="9.140625" style="171"/>
    <col min="3329" max="3329" width="4.140625" style="171" customWidth="1"/>
    <col min="3330" max="3330" width="58.85546875" style="171" customWidth="1"/>
    <col min="3331" max="3331" width="32.85546875" style="171" customWidth="1"/>
    <col min="3332" max="3584" width="9.140625" style="171"/>
    <col min="3585" max="3585" width="4.140625" style="171" customWidth="1"/>
    <col min="3586" max="3586" width="58.85546875" style="171" customWidth="1"/>
    <col min="3587" max="3587" width="32.85546875" style="171" customWidth="1"/>
    <col min="3588" max="3840" width="9.140625" style="171"/>
    <col min="3841" max="3841" width="4.140625" style="171" customWidth="1"/>
    <col min="3842" max="3842" width="58.85546875" style="171" customWidth="1"/>
    <col min="3843" max="3843" width="32.85546875" style="171" customWidth="1"/>
    <col min="3844" max="4096" width="9.140625" style="171"/>
    <col min="4097" max="4097" width="4.140625" style="171" customWidth="1"/>
    <col min="4098" max="4098" width="58.85546875" style="171" customWidth="1"/>
    <col min="4099" max="4099" width="32.85546875" style="171" customWidth="1"/>
    <col min="4100" max="4352" width="9.140625" style="171"/>
    <col min="4353" max="4353" width="4.140625" style="171" customWidth="1"/>
    <col min="4354" max="4354" width="58.85546875" style="171" customWidth="1"/>
    <col min="4355" max="4355" width="32.85546875" style="171" customWidth="1"/>
    <col min="4356" max="4608" width="9.140625" style="171"/>
    <col min="4609" max="4609" width="4.140625" style="171" customWidth="1"/>
    <col min="4610" max="4610" width="58.85546875" style="171" customWidth="1"/>
    <col min="4611" max="4611" width="32.85546875" style="171" customWidth="1"/>
    <col min="4612" max="4864" width="9.140625" style="171"/>
    <col min="4865" max="4865" width="4.140625" style="171" customWidth="1"/>
    <col min="4866" max="4866" width="58.85546875" style="171" customWidth="1"/>
    <col min="4867" max="4867" width="32.85546875" style="171" customWidth="1"/>
    <col min="4868" max="5120" width="9.140625" style="171"/>
    <col min="5121" max="5121" width="4.140625" style="171" customWidth="1"/>
    <col min="5122" max="5122" width="58.85546875" style="171" customWidth="1"/>
    <col min="5123" max="5123" width="32.85546875" style="171" customWidth="1"/>
    <col min="5124" max="5376" width="9.140625" style="171"/>
    <col min="5377" max="5377" width="4.140625" style="171" customWidth="1"/>
    <col min="5378" max="5378" width="58.85546875" style="171" customWidth="1"/>
    <col min="5379" max="5379" width="32.85546875" style="171" customWidth="1"/>
    <col min="5380" max="5632" width="9.140625" style="171"/>
    <col min="5633" max="5633" width="4.140625" style="171" customWidth="1"/>
    <col min="5634" max="5634" width="58.85546875" style="171" customWidth="1"/>
    <col min="5635" max="5635" width="32.85546875" style="171" customWidth="1"/>
    <col min="5636" max="5888" width="9.140625" style="171"/>
    <col min="5889" max="5889" width="4.140625" style="171" customWidth="1"/>
    <col min="5890" max="5890" width="58.85546875" style="171" customWidth="1"/>
    <col min="5891" max="5891" width="32.85546875" style="171" customWidth="1"/>
    <col min="5892" max="6144" width="9.140625" style="171"/>
    <col min="6145" max="6145" width="4.140625" style="171" customWidth="1"/>
    <col min="6146" max="6146" width="58.85546875" style="171" customWidth="1"/>
    <col min="6147" max="6147" width="32.85546875" style="171" customWidth="1"/>
    <col min="6148" max="6400" width="9.140625" style="171"/>
    <col min="6401" max="6401" width="4.140625" style="171" customWidth="1"/>
    <col min="6402" max="6402" width="58.85546875" style="171" customWidth="1"/>
    <col min="6403" max="6403" width="32.85546875" style="171" customWidth="1"/>
    <col min="6404" max="6656" width="9.140625" style="171"/>
    <col min="6657" max="6657" width="4.140625" style="171" customWidth="1"/>
    <col min="6658" max="6658" width="58.85546875" style="171" customWidth="1"/>
    <col min="6659" max="6659" width="32.85546875" style="171" customWidth="1"/>
    <col min="6660" max="6912" width="9.140625" style="171"/>
    <col min="6913" max="6913" width="4.140625" style="171" customWidth="1"/>
    <col min="6914" max="6914" width="58.85546875" style="171" customWidth="1"/>
    <col min="6915" max="6915" width="32.85546875" style="171" customWidth="1"/>
    <col min="6916" max="7168" width="9.140625" style="171"/>
    <col min="7169" max="7169" width="4.140625" style="171" customWidth="1"/>
    <col min="7170" max="7170" width="58.85546875" style="171" customWidth="1"/>
    <col min="7171" max="7171" width="32.85546875" style="171" customWidth="1"/>
    <col min="7172" max="7424" width="9.140625" style="171"/>
    <col min="7425" max="7425" width="4.140625" style="171" customWidth="1"/>
    <col min="7426" max="7426" width="58.85546875" style="171" customWidth="1"/>
    <col min="7427" max="7427" width="32.85546875" style="171" customWidth="1"/>
    <col min="7428" max="7680" width="9.140625" style="171"/>
    <col min="7681" max="7681" width="4.140625" style="171" customWidth="1"/>
    <col min="7682" max="7682" width="58.85546875" style="171" customWidth="1"/>
    <col min="7683" max="7683" width="32.85546875" style="171" customWidth="1"/>
    <col min="7684" max="7936" width="9.140625" style="171"/>
    <col min="7937" max="7937" width="4.140625" style="171" customWidth="1"/>
    <col min="7938" max="7938" width="58.85546875" style="171" customWidth="1"/>
    <col min="7939" max="7939" width="32.85546875" style="171" customWidth="1"/>
    <col min="7940" max="8192" width="9.140625" style="171"/>
    <col min="8193" max="8193" width="4.140625" style="171" customWidth="1"/>
    <col min="8194" max="8194" width="58.85546875" style="171" customWidth="1"/>
    <col min="8195" max="8195" width="32.85546875" style="171" customWidth="1"/>
    <col min="8196" max="8448" width="9.140625" style="171"/>
    <col min="8449" max="8449" width="4.140625" style="171" customWidth="1"/>
    <col min="8450" max="8450" width="58.85546875" style="171" customWidth="1"/>
    <col min="8451" max="8451" width="32.85546875" style="171" customWidth="1"/>
    <col min="8452" max="8704" width="9.140625" style="171"/>
    <col min="8705" max="8705" width="4.140625" style="171" customWidth="1"/>
    <col min="8706" max="8706" width="58.85546875" style="171" customWidth="1"/>
    <col min="8707" max="8707" width="32.85546875" style="171" customWidth="1"/>
    <col min="8708" max="8960" width="9.140625" style="171"/>
    <col min="8961" max="8961" width="4.140625" style="171" customWidth="1"/>
    <col min="8962" max="8962" width="58.85546875" style="171" customWidth="1"/>
    <col min="8963" max="8963" width="32.85546875" style="171" customWidth="1"/>
    <col min="8964" max="9216" width="9.140625" style="171"/>
    <col min="9217" max="9217" width="4.140625" style="171" customWidth="1"/>
    <col min="9218" max="9218" width="58.85546875" style="171" customWidth="1"/>
    <col min="9219" max="9219" width="32.85546875" style="171" customWidth="1"/>
    <col min="9220" max="9472" width="9.140625" style="171"/>
    <col min="9473" max="9473" width="4.140625" style="171" customWidth="1"/>
    <col min="9474" max="9474" width="58.85546875" style="171" customWidth="1"/>
    <col min="9475" max="9475" width="32.85546875" style="171" customWidth="1"/>
    <col min="9476" max="9728" width="9.140625" style="171"/>
    <col min="9729" max="9729" width="4.140625" style="171" customWidth="1"/>
    <col min="9730" max="9730" width="58.85546875" style="171" customWidth="1"/>
    <col min="9731" max="9731" width="32.85546875" style="171" customWidth="1"/>
    <col min="9732" max="9984" width="9.140625" style="171"/>
    <col min="9985" max="9985" width="4.140625" style="171" customWidth="1"/>
    <col min="9986" max="9986" width="58.85546875" style="171" customWidth="1"/>
    <col min="9987" max="9987" width="32.85546875" style="171" customWidth="1"/>
    <col min="9988" max="10240" width="9.140625" style="171"/>
    <col min="10241" max="10241" width="4.140625" style="171" customWidth="1"/>
    <col min="10242" max="10242" width="58.85546875" style="171" customWidth="1"/>
    <col min="10243" max="10243" width="32.85546875" style="171" customWidth="1"/>
    <col min="10244" max="10496" width="9.140625" style="171"/>
    <col min="10497" max="10497" width="4.140625" style="171" customWidth="1"/>
    <col min="10498" max="10498" width="58.85546875" style="171" customWidth="1"/>
    <col min="10499" max="10499" width="32.85546875" style="171" customWidth="1"/>
    <col min="10500" max="10752" width="9.140625" style="171"/>
    <col min="10753" max="10753" width="4.140625" style="171" customWidth="1"/>
    <col min="10754" max="10754" width="58.85546875" style="171" customWidth="1"/>
    <col min="10755" max="10755" width="32.85546875" style="171" customWidth="1"/>
    <col min="10756" max="11008" width="9.140625" style="171"/>
    <col min="11009" max="11009" width="4.140625" style="171" customWidth="1"/>
    <col min="11010" max="11010" width="58.85546875" style="171" customWidth="1"/>
    <col min="11011" max="11011" width="32.85546875" style="171" customWidth="1"/>
    <col min="11012" max="11264" width="9.140625" style="171"/>
    <col min="11265" max="11265" width="4.140625" style="171" customWidth="1"/>
    <col min="11266" max="11266" width="58.85546875" style="171" customWidth="1"/>
    <col min="11267" max="11267" width="32.85546875" style="171" customWidth="1"/>
    <col min="11268" max="11520" width="9.140625" style="171"/>
    <col min="11521" max="11521" width="4.140625" style="171" customWidth="1"/>
    <col min="11522" max="11522" width="58.85546875" style="171" customWidth="1"/>
    <col min="11523" max="11523" width="32.85546875" style="171" customWidth="1"/>
    <col min="11524" max="11776" width="9.140625" style="171"/>
    <col min="11777" max="11777" width="4.140625" style="171" customWidth="1"/>
    <col min="11778" max="11778" width="58.85546875" style="171" customWidth="1"/>
    <col min="11779" max="11779" width="32.85546875" style="171" customWidth="1"/>
    <col min="11780" max="12032" width="9.140625" style="171"/>
    <col min="12033" max="12033" width="4.140625" style="171" customWidth="1"/>
    <col min="12034" max="12034" width="58.85546875" style="171" customWidth="1"/>
    <col min="12035" max="12035" width="32.85546875" style="171" customWidth="1"/>
    <col min="12036" max="12288" width="9.140625" style="171"/>
    <col min="12289" max="12289" width="4.140625" style="171" customWidth="1"/>
    <col min="12290" max="12290" width="58.85546875" style="171" customWidth="1"/>
    <col min="12291" max="12291" width="32.85546875" style="171" customWidth="1"/>
    <col min="12292" max="12544" width="9.140625" style="171"/>
    <col min="12545" max="12545" width="4.140625" style="171" customWidth="1"/>
    <col min="12546" max="12546" width="58.85546875" style="171" customWidth="1"/>
    <col min="12547" max="12547" width="32.85546875" style="171" customWidth="1"/>
    <col min="12548" max="12800" width="9.140625" style="171"/>
    <col min="12801" max="12801" width="4.140625" style="171" customWidth="1"/>
    <col min="12802" max="12802" width="58.85546875" style="171" customWidth="1"/>
    <col min="12803" max="12803" width="32.85546875" style="171" customWidth="1"/>
    <col min="12804" max="13056" width="9.140625" style="171"/>
    <col min="13057" max="13057" width="4.140625" style="171" customWidth="1"/>
    <col min="13058" max="13058" width="58.85546875" style="171" customWidth="1"/>
    <col min="13059" max="13059" width="32.85546875" style="171" customWidth="1"/>
    <col min="13060" max="13312" width="9.140625" style="171"/>
    <col min="13313" max="13313" width="4.140625" style="171" customWidth="1"/>
    <col min="13314" max="13314" width="58.85546875" style="171" customWidth="1"/>
    <col min="13315" max="13315" width="32.85546875" style="171" customWidth="1"/>
    <col min="13316" max="13568" width="9.140625" style="171"/>
    <col min="13569" max="13569" width="4.140625" style="171" customWidth="1"/>
    <col min="13570" max="13570" width="58.85546875" style="171" customWidth="1"/>
    <col min="13571" max="13571" width="32.85546875" style="171" customWidth="1"/>
    <col min="13572" max="13824" width="9.140625" style="171"/>
    <col min="13825" max="13825" width="4.140625" style="171" customWidth="1"/>
    <col min="13826" max="13826" width="58.85546875" style="171" customWidth="1"/>
    <col min="13827" max="13827" width="32.85546875" style="171" customWidth="1"/>
    <col min="13828" max="14080" width="9.140625" style="171"/>
    <col min="14081" max="14081" width="4.140625" style="171" customWidth="1"/>
    <col min="14082" max="14082" width="58.85546875" style="171" customWidth="1"/>
    <col min="14083" max="14083" width="32.85546875" style="171" customWidth="1"/>
    <col min="14084" max="14336" width="9.140625" style="171"/>
    <col min="14337" max="14337" width="4.140625" style="171" customWidth="1"/>
    <col min="14338" max="14338" width="58.85546875" style="171" customWidth="1"/>
    <col min="14339" max="14339" width="32.85546875" style="171" customWidth="1"/>
    <col min="14340" max="14592" width="9.140625" style="171"/>
    <col min="14593" max="14593" width="4.140625" style="171" customWidth="1"/>
    <col min="14594" max="14594" width="58.85546875" style="171" customWidth="1"/>
    <col min="14595" max="14595" width="32.85546875" style="171" customWidth="1"/>
    <col min="14596" max="14848" width="9.140625" style="171"/>
    <col min="14849" max="14849" width="4.140625" style="171" customWidth="1"/>
    <col min="14850" max="14850" width="58.85546875" style="171" customWidth="1"/>
    <col min="14851" max="14851" width="32.85546875" style="171" customWidth="1"/>
    <col min="14852" max="15104" width="9.140625" style="171"/>
    <col min="15105" max="15105" width="4.140625" style="171" customWidth="1"/>
    <col min="15106" max="15106" width="58.85546875" style="171" customWidth="1"/>
    <col min="15107" max="15107" width="32.85546875" style="171" customWidth="1"/>
    <col min="15108" max="15360" width="9.140625" style="171"/>
    <col min="15361" max="15361" width="4.140625" style="171" customWidth="1"/>
    <col min="15362" max="15362" width="58.85546875" style="171" customWidth="1"/>
    <col min="15363" max="15363" width="32.85546875" style="171" customWidth="1"/>
    <col min="15364" max="15616" width="9.140625" style="171"/>
    <col min="15617" max="15617" width="4.140625" style="171" customWidth="1"/>
    <col min="15618" max="15618" width="58.85546875" style="171" customWidth="1"/>
    <col min="15619" max="15619" width="32.85546875" style="171" customWidth="1"/>
    <col min="15620" max="15872" width="9.140625" style="171"/>
    <col min="15873" max="15873" width="4.140625" style="171" customWidth="1"/>
    <col min="15874" max="15874" width="58.85546875" style="171" customWidth="1"/>
    <col min="15875" max="15875" width="32.85546875" style="171" customWidth="1"/>
    <col min="15876" max="16128" width="9.140625" style="171"/>
    <col min="16129" max="16129" width="4.140625" style="171" customWidth="1"/>
    <col min="16130" max="16130" width="58.85546875" style="171" customWidth="1"/>
    <col min="16131" max="16131" width="32.85546875" style="171" customWidth="1"/>
    <col min="16132" max="16384" width="9.140625" style="171"/>
  </cols>
  <sheetData>
    <row r="1" spans="1:5" ht="30" customHeight="1" x14ac:dyDescent="0.2">
      <c r="A1" s="168"/>
      <c r="B1" s="169"/>
      <c r="C1" s="170" t="s">
        <v>672</v>
      </c>
      <c r="D1" s="169"/>
      <c r="E1" s="169"/>
    </row>
    <row r="2" spans="1:5" ht="56.25" x14ac:dyDescent="0.2">
      <c r="A2" s="168"/>
      <c r="B2" s="169"/>
      <c r="C2" s="172" t="s">
        <v>306</v>
      </c>
      <c r="D2" s="169"/>
      <c r="E2" s="169"/>
    </row>
    <row r="3" spans="1:5" x14ac:dyDescent="0.2">
      <c r="A3" s="168"/>
      <c r="B3" s="169"/>
      <c r="C3" s="130" t="s">
        <v>629</v>
      </c>
      <c r="D3" s="169"/>
      <c r="E3" s="169"/>
    </row>
    <row r="4" spans="1:5" x14ac:dyDescent="0.2">
      <c r="A4" s="168"/>
      <c r="B4" s="169"/>
      <c r="C4" s="173"/>
      <c r="D4" s="169"/>
      <c r="E4" s="169"/>
    </row>
    <row r="5" spans="1:5" ht="51.75" customHeight="1" x14ac:dyDescent="0.2">
      <c r="A5" s="168"/>
      <c r="B5" s="537" t="s">
        <v>640</v>
      </c>
      <c r="C5" s="537"/>
      <c r="D5" s="169"/>
      <c r="E5" s="169"/>
    </row>
    <row r="6" spans="1:5" ht="15" x14ac:dyDescent="0.2">
      <c r="A6" s="168"/>
      <c r="B6" s="174"/>
      <c r="C6" s="174"/>
      <c r="D6" s="169"/>
      <c r="E6" s="169"/>
    </row>
    <row r="7" spans="1:5" s="89" customFormat="1" x14ac:dyDescent="0.25">
      <c r="A7" s="538" t="s">
        <v>630</v>
      </c>
      <c r="B7" s="538" t="s">
        <v>631</v>
      </c>
      <c r="C7" s="539" t="s">
        <v>642</v>
      </c>
      <c r="D7" s="175"/>
      <c r="E7" s="176"/>
    </row>
    <row r="8" spans="1:5" s="89" customFormat="1" x14ac:dyDescent="0.25">
      <c r="A8" s="538"/>
      <c r="B8" s="538"/>
      <c r="C8" s="539"/>
      <c r="D8" s="175"/>
      <c r="E8" s="176"/>
    </row>
    <row r="9" spans="1:5" ht="33.75" customHeight="1" x14ac:dyDescent="0.2">
      <c r="A9" s="177">
        <v>1</v>
      </c>
      <c r="B9" s="178" t="s">
        <v>633</v>
      </c>
      <c r="C9" s="184">
        <v>4613000</v>
      </c>
      <c r="D9" s="169"/>
      <c r="E9" s="169"/>
    </row>
    <row r="10" spans="1:5" ht="33.75" customHeight="1" x14ac:dyDescent="0.2">
      <c r="A10" s="177">
        <v>2</v>
      </c>
      <c r="B10" s="178" t="s">
        <v>634</v>
      </c>
      <c r="C10" s="184">
        <v>722000</v>
      </c>
      <c r="D10" s="169"/>
      <c r="E10" s="169"/>
    </row>
    <row r="11" spans="1:5" ht="33.75" customHeight="1" x14ac:dyDescent="0.2">
      <c r="A11" s="177">
        <v>3</v>
      </c>
      <c r="B11" s="178" t="s">
        <v>635</v>
      </c>
      <c r="C11" s="184">
        <v>917000</v>
      </c>
      <c r="D11" s="169"/>
      <c r="E11" s="179"/>
    </row>
    <row r="12" spans="1:5" ht="33.75" customHeight="1" x14ac:dyDescent="0.2">
      <c r="A12" s="177">
        <v>4</v>
      </c>
      <c r="B12" s="178" t="s">
        <v>636</v>
      </c>
      <c r="C12" s="184">
        <v>1348000</v>
      </c>
      <c r="D12" s="169"/>
      <c r="E12" s="169"/>
    </row>
    <row r="13" spans="1:5" ht="33.75" customHeight="1" x14ac:dyDescent="0.2">
      <c r="A13" s="177">
        <v>5</v>
      </c>
      <c r="B13" s="178" t="s">
        <v>637</v>
      </c>
      <c r="C13" s="184">
        <v>683000</v>
      </c>
      <c r="D13" s="169"/>
      <c r="E13" s="169"/>
    </row>
    <row r="14" spans="1:5" ht="33.75" customHeight="1" x14ac:dyDescent="0.2">
      <c r="A14" s="177">
        <v>6</v>
      </c>
      <c r="B14" s="178" t="s">
        <v>638</v>
      </c>
      <c r="C14" s="184">
        <v>498000</v>
      </c>
      <c r="D14" s="169"/>
      <c r="E14" s="169"/>
    </row>
    <row r="15" spans="1:5" s="183" customFormat="1" ht="33.75" customHeight="1" x14ac:dyDescent="0.25">
      <c r="A15" s="180"/>
      <c r="B15" s="181" t="s">
        <v>639</v>
      </c>
      <c r="C15" s="185">
        <f>SUM(C9:C14)</f>
        <v>8781000</v>
      </c>
      <c r="D15" s="182"/>
      <c r="E15" s="182"/>
    </row>
  </sheetData>
  <mergeCells count="4">
    <mergeCell ref="B5:C5"/>
    <mergeCell ref="A7:A8"/>
    <mergeCell ref="B7:B8"/>
    <mergeCell ref="C7:C8"/>
  </mergeCells>
  <pageMargins left="0.70866141732283472" right="0.31496062992125984" top="0.35433070866141736" bottom="0.74803149606299213" header="0.31496062992125984" footer="0.31496062992125984"/>
  <pageSetup paperSize="9"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election activeCell="C18" sqref="C18"/>
    </sheetView>
  </sheetViews>
  <sheetFormatPr defaultRowHeight="15" x14ac:dyDescent="0.2"/>
  <cols>
    <col min="1" max="1" width="4.85546875" style="192" customWidth="1"/>
    <col min="2" max="2" width="57.5703125" style="192" customWidth="1"/>
    <col min="3" max="3" width="35.28515625" style="192" customWidth="1"/>
    <col min="4" max="7" width="9.140625" style="192"/>
    <col min="8" max="8" width="14.7109375" style="192" customWidth="1"/>
    <col min="9" max="9" width="16.140625" style="192" customWidth="1"/>
    <col min="10" max="10" width="30.7109375" style="192" customWidth="1"/>
    <col min="11" max="11" width="11.7109375" style="205" customWidth="1"/>
    <col min="12" max="12" width="15" style="192" customWidth="1"/>
    <col min="13" max="256" width="9.140625" style="192"/>
    <col min="257" max="257" width="4.85546875" style="192" customWidth="1"/>
    <col min="258" max="258" width="49.5703125" style="192" customWidth="1"/>
    <col min="259" max="259" width="34.42578125" style="192" customWidth="1"/>
    <col min="260" max="263" width="9.140625" style="192"/>
    <col min="264" max="264" width="14.7109375" style="192" customWidth="1"/>
    <col min="265" max="265" width="16.140625" style="192" customWidth="1"/>
    <col min="266" max="266" width="30.7109375" style="192" customWidth="1"/>
    <col min="267" max="267" width="11.7109375" style="192" customWidth="1"/>
    <col min="268" max="268" width="15" style="192" customWidth="1"/>
    <col min="269" max="512" width="9.140625" style="192"/>
    <col min="513" max="513" width="4.85546875" style="192" customWidth="1"/>
    <col min="514" max="514" width="49.5703125" style="192" customWidth="1"/>
    <col min="515" max="515" width="34.42578125" style="192" customWidth="1"/>
    <col min="516" max="519" width="9.140625" style="192"/>
    <col min="520" max="520" width="14.7109375" style="192" customWidth="1"/>
    <col min="521" max="521" width="16.140625" style="192" customWidth="1"/>
    <col min="522" max="522" width="30.7109375" style="192" customWidth="1"/>
    <col min="523" max="523" width="11.7109375" style="192" customWidth="1"/>
    <col min="524" max="524" width="15" style="192" customWidth="1"/>
    <col min="525" max="768" width="9.140625" style="192"/>
    <col min="769" max="769" width="4.85546875" style="192" customWidth="1"/>
    <col min="770" max="770" width="49.5703125" style="192" customWidth="1"/>
    <col min="771" max="771" width="34.42578125" style="192" customWidth="1"/>
    <col min="772" max="775" width="9.140625" style="192"/>
    <col min="776" max="776" width="14.7109375" style="192" customWidth="1"/>
    <col min="777" max="777" width="16.140625" style="192" customWidth="1"/>
    <col min="778" max="778" width="30.7109375" style="192" customWidth="1"/>
    <col min="779" max="779" width="11.7109375" style="192" customWidth="1"/>
    <col min="780" max="780" width="15" style="192" customWidth="1"/>
    <col min="781" max="1024" width="9.140625" style="192"/>
    <col min="1025" max="1025" width="4.85546875" style="192" customWidth="1"/>
    <col min="1026" max="1026" width="49.5703125" style="192" customWidth="1"/>
    <col min="1027" max="1027" width="34.42578125" style="192" customWidth="1"/>
    <col min="1028" max="1031" width="9.140625" style="192"/>
    <col min="1032" max="1032" width="14.7109375" style="192" customWidth="1"/>
    <col min="1033" max="1033" width="16.140625" style="192" customWidth="1"/>
    <col min="1034" max="1034" width="30.7109375" style="192" customWidth="1"/>
    <col min="1035" max="1035" width="11.7109375" style="192" customWidth="1"/>
    <col min="1036" max="1036" width="15" style="192" customWidth="1"/>
    <col min="1037" max="1280" width="9.140625" style="192"/>
    <col min="1281" max="1281" width="4.85546875" style="192" customWidth="1"/>
    <col min="1282" max="1282" width="49.5703125" style="192" customWidth="1"/>
    <col min="1283" max="1283" width="34.42578125" style="192" customWidth="1"/>
    <col min="1284" max="1287" width="9.140625" style="192"/>
    <col min="1288" max="1288" width="14.7109375" style="192" customWidth="1"/>
    <col min="1289" max="1289" width="16.140625" style="192" customWidth="1"/>
    <col min="1290" max="1290" width="30.7109375" style="192" customWidth="1"/>
    <col min="1291" max="1291" width="11.7109375" style="192" customWidth="1"/>
    <col min="1292" max="1292" width="15" style="192" customWidth="1"/>
    <col min="1293" max="1536" width="9.140625" style="192"/>
    <col min="1537" max="1537" width="4.85546875" style="192" customWidth="1"/>
    <col min="1538" max="1538" width="49.5703125" style="192" customWidth="1"/>
    <col min="1539" max="1539" width="34.42578125" style="192" customWidth="1"/>
    <col min="1540" max="1543" width="9.140625" style="192"/>
    <col min="1544" max="1544" width="14.7109375" style="192" customWidth="1"/>
    <col min="1545" max="1545" width="16.140625" style="192" customWidth="1"/>
    <col min="1546" max="1546" width="30.7109375" style="192" customWidth="1"/>
    <col min="1547" max="1547" width="11.7109375" style="192" customWidth="1"/>
    <col min="1548" max="1548" width="15" style="192" customWidth="1"/>
    <col min="1549" max="1792" width="9.140625" style="192"/>
    <col min="1793" max="1793" width="4.85546875" style="192" customWidth="1"/>
    <col min="1794" max="1794" width="49.5703125" style="192" customWidth="1"/>
    <col min="1795" max="1795" width="34.42578125" style="192" customWidth="1"/>
    <col min="1796" max="1799" width="9.140625" style="192"/>
    <col min="1800" max="1800" width="14.7109375" style="192" customWidth="1"/>
    <col min="1801" max="1801" width="16.140625" style="192" customWidth="1"/>
    <col min="1802" max="1802" width="30.7109375" style="192" customWidth="1"/>
    <col min="1803" max="1803" width="11.7109375" style="192" customWidth="1"/>
    <col min="1804" max="1804" width="15" style="192" customWidth="1"/>
    <col min="1805" max="2048" width="9.140625" style="192"/>
    <col min="2049" max="2049" width="4.85546875" style="192" customWidth="1"/>
    <col min="2050" max="2050" width="49.5703125" style="192" customWidth="1"/>
    <col min="2051" max="2051" width="34.42578125" style="192" customWidth="1"/>
    <col min="2052" max="2055" width="9.140625" style="192"/>
    <col min="2056" max="2056" width="14.7109375" style="192" customWidth="1"/>
    <col min="2057" max="2057" width="16.140625" style="192" customWidth="1"/>
    <col min="2058" max="2058" width="30.7109375" style="192" customWidth="1"/>
    <col min="2059" max="2059" width="11.7109375" style="192" customWidth="1"/>
    <col min="2060" max="2060" width="15" style="192" customWidth="1"/>
    <col min="2061" max="2304" width="9.140625" style="192"/>
    <col min="2305" max="2305" width="4.85546875" style="192" customWidth="1"/>
    <col min="2306" max="2306" width="49.5703125" style="192" customWidth="1"/>
    <col min="2307" max="2307" width="34.42578125" style="192" customWidth="1"/>
    <col min="2308" max="2311" width="9.140625" style="192"/>
    <col min="2312" max="2312" width="14.7109375" style="192" customWidth="1"/>
    <col min="2313" max="2313" width="16.140625" style="192" customWidth="1"/>
    <col min="2314" max="2314" width="30.7109375" style="192" customWidth="1"/>
    <col min="2315" max="2315" width="11.7109375" style="192" customWidth="1"/>
    <col min="2316" max="2316" width="15" style="192" customWidth="1"/>
    <col min="2317" max="2560" width="9.140625" style="192"/>
    <col min="2561" max="2561" width="4.85546875" style="192" customWidth="1"/>
    <col min="2562" max="2562" width="49.5703125" style="192" customWidth="1"/>
    <col min="2563" max="2563" width="34.42578125" style="192" customWidth="1"/>
    <col min="2564" max="2567" width="9.140625" style="192"/>
    <col min="2568" max="2568" width="14.7109375" style="192" customWidth="1"/>
    <col min="2569" max="2569" width="16.140625" style="192" customWidth="1"/>
    <col min="2570" max="2570" width="30.7109375" style="192" customWidth="1"/>
    <col min="2571" max="2571" width="11.7109375" style="192" customWidth="1"/>
    <col min="2572" max="2572" width="15" style="192" customWidth="1"/>
    <col min="2573" max="2816" width="9.140625" style="192"/>
    <col min="2817" max="2817" width="4.85546875" style="192" customWidth="1"/>
    <col min="2818" max="2818" width="49.5703125" style="192" customWidth="1"/>
    <col min="2819" max="2819" width="34.42578125" style="192" customWidth="1"/>
    <col min="2820" max="2823" width="9.140625" style="192"/>
    <col min="2824" max="2824" width="14.7109375" style="192" customWidth="1"/>
    <col min="2825" max="2825" width="16.140625" style="192" customWidth="1"/>
    <col min="2826" max="2826" width="30.7109375" style="192" customWidth="1"/>
    <col min="2827" max="2827" width="11.7109375" style="192" customWidth="1"/>
    <col min="2828" max="2828" width="15" style="192" customWidth="1"/>
    <col min="2829" max="3072" width="9.140625" style="192"/>
    <col min="3073" max="3073" width="4.85546875" style="192" customWidth="1"/>
    <col min="3074" max="3074" width="49.5703125" style="192" customWidth="1"/>
    <col min="3075" max="3075" width="34.42578125" style="192" customWidth="1"/>
    <col min="3076" max="3079" width="9.140625" style="192"/>
    <col min="3080" max="3080" width="14.7109375" style="192" customWidth="1"/>
    <col min="3081" max="3081" width="16.140625" style="192" customWidth="1"/>
    <col min="3082" max="3082" width="30.7109375" style="192" customWidth="1"/>
    <col min="3083" max="3083" width="11.7109375" style="192" customWidth="1"/>
    <col min="3084" max="3084" width="15" style="192" customWidth="1"/>
    <col min="3085" max="3328" width="9.140625" style="192"/>
    <col min="3329" max="3329" width="4.85546875" style="192" customWidth="1"/>
    <col min="3330" max="3330" width="49.5703125" style="192" customWidth="1"/>
    <col min="3331" max="3331" width="34.42578125" style="192" customWidth="1"/>
    <col min="3332" max="3335" width="9.140625" style="192"/>
    <col min="3336" max="3336" width="14.7109375" style="192" customWidth="1"/>
    <col min="3337" max="3337" width="16.140625" style="192" customWidth="1"/>
    <col min="3338" max="3338" width="30.7109375" style="192" customWidth="1"/>
    <col min="3339" max="3339" width="11.7109375" style="192" customWidth="1"/>
    <col min="3340" max="3340" width="15" style="192" customWidth="1"/>
    <col min="3341" max="3584" width="9.140625" style="192"/>
    <col min="3585" max="3585" width="4.85546875" style="192" customWidth="1"/>
    <col min="3586" max="3586" width="49.5703125" style="192" customWidth="1"/>
    <col min="3587" max="3587" width="34.42578125" style="192" customWidth="1"/>
    <col min="3588" max="3591" width="9.140625" style="192"/>
    <col min="3592" max="3592" width="14.7109375" style="192" customWidth="1"/>
    <col min="3593" max="3593" width="16.140625" style="192" customWidth="1"/>
    <col min="3594" max="3594" width="30.7109375" style="192" customWidth="1"/>
    <col min="3595" max="3595" width="11.7109375" style="192" customWidth="1"/>
    <col min="3596" max="3596" width="15" style="192" customWidth="1"/>
    <col min="3597" max="3840" width="9.140625" style="192"/>
    <col min="3841" max="3841" width="4.85546875" style="192" customWidth="1"/>
    <col min="3842" max="3842" width="49.5703125" style="192" customWidth="1"/>
    <col min="3843" max="3843" width="34.42578125" style="192" customWidth="1"/>
    <col min="3844" max="3847" width="9.140625" style="192"/>
    <col min="3848" max="3848" width="14.7109375" style="192" customWidth="1"/>
    <col min="3849" max="3849" width="16.140625" style="192" customWidth="1"/>
    <col min="3850" max="3850" width="30.7109375" style="192" customWidth="1"/>
    <col min="3851" max="3851" width="11.7109375" style="192" customWidth="1"/>
    <col min="3852" max="3852" width="15" style="192" customWidth="1"/>
    <col min="3853" max="4096" width="9.140625" style="192"/>
    <col min="4097" max="4097" width="4.85546875" style="192" customWidth="1"/>
    <col min="4098" max="4098" width="49.5703125" style="192" customWidth="1"/>
    <col min="4099" max="4099" width="34.42578125" style="192" customWidth="1"/>
    <col min="4100" max="4103" width="9.140625" style="192"/>
    <col min="4104" max="4104" width="14.7109375" style="192" customWidth="1"/>
    <col min="4105" max="4105" width="16.140625" style="192" customWidth="1"/>
    <col min="4106" max="4106" width="30.7109375" style="192" customWidth="1"/>
    <col min="4107" max="4107" width="11.7109375" style="192" customWidth="1"/>
    <col min="4108" max="4108" width="15" style="192" customWidth="1"/>
    <col min="4109" max="4352" width="9.140625" style="192"/>
    <col min="4353" max="4353" width="4.85546875" style="192" customWidth="1"/>
    <col min="4354" max="4354" width="49.5703125" style="192" customWidth="1"/>
    <col min="4355" max="4355" width="34.42578125" style="192" customWidth="1"/>
    <col min="4356" max="4359" width="9.140625" style="192"/>
    <col min="4360" max="4360" width="14.7109375" style="192" customWidth="1"/>
    <col min="4361" max="4361" width="16.140625" style="192" customWidth="1"/>
    <col min="4362" max="4362" width="30.7109375" style="192" customWidth="1"/>
    <col min="4363" max="4363" width="11.7109375" style="192" customWidth="1"/>
    <col min="4364" max="4364" width="15" style="192" customWidth="1"/>
    <col min="4365" max="4608" width="9.140625" style="192"/>
    <col min="4609" max="4609" width="4.85546875" style="192" customWidth="1"/>
    <col min="4610" max="4610" width="49.5703125" style="192" customWidth="1"/>
    <col min="4611" max="4611" width="34.42578125" style="192" customWidth="1"/>
    <col min="4612" max="4615" width="9.140625" style="192"/>
    <col min="4616" max="4616" width="14.7109375" style="192" customWidth="1"/>
    <col min="4617" max="4617" width="16.140625" style="192" customWidth="1"/>
    <col min="4618" max="4618" width="30.7109375" style="192" customWidth="1"/>
    <col min="4619" max="4619" width="11.7109375" style="192" customWidth="1"/>
    <col min="4620" max="4620" width="15" style="192" customWidth="1"/>
    <col min="4621" max="4864" width="9.140625" style="192"/>
    <col min="4865" max="4865" width="4.85546875" style="192" customWidth="1"/>
    <col min="4866" max="4866" width="49.5703125" style="192" customWidth="1"/>
    <col min="4867" max="4867" width="34.42578125" style="192" customWidth="1"/>
    <col min="4868" max="4871" width="9.140625" style="192"/>
    <col min="4872" max="4872" width="14.7109375" style="192" customWidth="1"/>
    <col min="4873" max="4873" width="16.140625" style="192" customWidth="1"/>
    <col min="4874" max="4874" width="30.7109375" style="192" customWidth="1"/>
    <col min="4875" max="4875" width="11.7109375" style="192" customWidth="1"/>
    <col min="4876" max="4876" width="15" style="192" customWidth="1"/>
    <col min="4877" max="5120" width="9.140625" style="192"/>
    <col min="5121" max="5121" width="4.85546875" style="192" customWidth="1"/>
    <col min="5122" max="5122" width="49.5703125" style="192" customWidth="1"/>
    <col min="5123" max="5123" width="34.42578125" style="192" customWidth="1"/>
    <col min="5124" max="5127" width="9.140625" style="192"/>
    <col min="5128" max="5128" width="14.7109375" style="192" customWidth="1"/>
    <col min="5129" max="5129" width="16.140625" style="192" customWidth="1"/>
    <col min="5130" max="5130" width="30.7109375" style="192" customWidth="1"/>
    <col min="5131" max="5131" width="11.7109375" style="192" customWidth="1"/>
    <col min="5132" max="5132" width="15" style="192" customWidth="1"/>
    <col min="5133" max="5376" width="9.140625" style="192"/>
    <col min="5377" max="5377" width="4.85546875" style="192" customWidth="1"/>
    <col min="5378" max="5378" width="49.5703125" style="192" customWidth="1"/>
    <col min="5379" max="5379" width="34.42578125" style="192" customWidth="1"/>
    <col min="5380" max="5383" width="9.140625" style="192"/>
    <col min="5384" max="5384" width="14.7109375" style="192" customWidth="1"/>
    <col min="5385" max="5385" width="16.140625" style="192" customWidth="1"/>
    <col min="5386" max="5386" width="30.7109375" style="192" customWidth="1"/>
    <col min="5387" max="5387" width="11.7109375" style="192" customWidth="1"/>
    <col min="5388" max="5388" width="15" style="192" customWidth="1"/>
    <col min="5389" max="5632" width="9.140625" style="192"/>
    <col min="5633" max="5633" width="4.85546875" style="192" customWidth="1"/>
    <col min="5634" max="5634" width="49.5703125" style="192" customWidth="1"/>
    <col min="5635" max="5635" width="34.42578125" style="192" customWidth="1"/>
    <col min="5636" max="5639" width="9.140625" style="192"/>
    <col min="5640" max="5640" width="14.7109375" style="192" customWidth="1"/>
    <col min="5641" max="5641" width="16.140625" style="192" customWidth="1"/>
    <col min="5642" max="5642" width="30.7109375" style="192" customWidth="1"/>
    <col min="5643" max="5643" width="11.7109375" style="192" customWidth="1"/>
    <col min="5644" max="5644" width="15" style="192" customWidth="1"/>
    <col min="5645" max="5888" width="9.140625" style="192"/>
    <col min="5889" max="5889" width="4.85546875" style="192" customWidth="1"/>
    <col min="5890" max="5890" width="49.5703125" style="192" customWidth="1"/>
    <col min="5891" max="5891" width="34.42578125" style="192" customWidth="1"/>
    <col min="5892" max="5895" width="9.140625" style="192"/>
    <col min="5896" max="5896" width="14.7109375" style="192" customWidth="1"/>
    <col min="5897" max="5897" width="16.140625" style="192" customWidth="1"/>
    <col min="5898" max="5898" width="30.7109375" style="192" customWidth="1"/>
    <col min="5899" max="5899" width="11.7109375" style="192" customWidth="1"/>
    <col min="5900" max="5900" width="15" style="192" customWidth="1"/>
    <col min="5901" max="6144" width="9.140625" style="192"/>
    <col min="6145" max="6145" width="4.85546875" style="192" customWidth="1"/>
    <col min="6146" max="6146" width="49.5703125" style="192" customWidth="1"/>
    <col min="6147" max="6147" width="34.42578125" style="192" customWidth="1"/>
    <col min="6148" max="6151" width="9.140625" style="192"/>
    <col min="6152" max="6152" width="14.7109375" style="192" customWidth="1"/>
    <col min="6153" max="6153" width="16.140625" style="192" customWidth="1"/>
    <col min="6154" max="6154" width="30.7109375" style="192" customWidth="1"/>
    <col min="6155" max="6155" width="11.7109375" style="192" customWidth="1"/>
    <col min="6156" max="6156" width="15" style="192" customWidth="1"/>
    <col min="6157" max="6400" width="9.140625" style="192"/>
    <col min="6401" max="6401" width="4.85546875" style="192" customWidth="1"/>
    <col min="6402" max="6402" width="49.5703125" style="192" customWidth="1"/>
    <col min="6403" max="6403" width="34.42578125" style="192" customWidth="1"/>
    <col min="6404" max="6407" width="9.140625" style="192"/>
    <col min="6408" max="6408" width="14.7109375" style="192" customWidth="1"/>
    <col min="6409" max="6409" width="16.140625" style="192" customWidth="1"/>
    <col min="6410" max="6410" width="30.7109375" style="192" customWidth="1"/>
    <col min="6411" max="6411" width="11.7109375" style="192" customWidth="1"/>
    <col min="6412" max="6412" width="15" style="192" customWidth="1"/>
    <col min="6413" max="6656" width="9.140625" style="192"/>
    <col min="6657" max="6657" width="4.85546875" style="192" customWidth="1"/>
    <col min="6658" max="6658" width="49.5703125" style="192" customWidth="1"/>
    <col min="6659" max="6659" width="34.42578125" style="192" customWidth="1"/>
    <col min="6660" max="6663" width="9.140625" style="192"/>
    <col min="6664" max="6664" width="14.7109375" style="192" customWidth="1"/>
    <col min="6665" max="6665" width="16.140625" style="192" customWidth="1"/>
    <col min="6666" max="6666" width="30.7109375" style="192" customWidth="1"/>
    <col min="6667" max="6667" width="11.7109375" style="192" customWidth="1"/>
    <col min="6668" max="6668" width="15" style="192" customWidth="1"/>
    <col min="6669" max="6912" width="9.140625" style="192"/>
    <col min="6913" max="6913" width="4.85546875" style="192" customWidth="1"/>
    <col min="6914" max="6914" width="49.5703125" style="192" customWidth="1"/>
    <col min="6915" max="6915" width="34.42578125" style="192" customWidth="1"/>
    <col min="6916" max="6919" width="9.140625" style="192"/>
    <col min="6920" max="6920" width="14.7109375" style="192" customWidth="1"/>
    <col min="6921" max="6921" width="16.140625" style="192" customWidth="1"/>
    <col min="6922" max="6922" width="30.7109375" style="192" customWidth="1"/>
    <col min="6923" max="6923" width="11.7109375" style="192" customWidth="1"/>
    <col min="6924" max="6924" width="15" style="192" customWidth="1"/>
    <col min="6925" max="7168" width="9.140625" style="192"/>
    <col min="7169" max="7169" width="4.85546875" style="192" customWidth="1"/>
    <col min="7170" max="7170" width="49.5703125" style="192" customWidth="1"/>
    <col min="7171" max="7171" width="34.42578125" style="192" customWidth="1"/>
    <col min="7172" max="7175" width="9.140625" style="192"/>
    <col min="7176" max="7176" width="14.7109375" style="192" customWidth="1"/>
    <col min="7177" max="7177" width="16.140625" style="192" customWidth="1"/>
    <col min="7178" max="7178" width="30.7109375" style="192" customWidth="1"/>
    <col min="7179" max="7179" width="11.7109375" style="192" customWidth="1"/>
    <col min="7180" max="7180" width="15" style="192" customWidth="1"/>
    <col min="7181" max="7424" width="9.140625" style="192"/>
    <col min="7425" max="7425" width="4.85546875" style="192" customWidth="1"/>
    <col min="7426" max="7426" width="49.5703125" style="192" customWidth="1"/>
    <col min="7427" max="7427" width="34.42578125" style="192" customWidth="1"/>
    <col min="7428" max="7431" width="9.140625" style="192"/>
    <col min="7432" max="7432" width="14.7109375" style="192" customWidth="1"/>
    <col min="7433" max="7433" width="16.140625" style="192" customWidth="1"/>
    <col min="7434" max="7434" width="30.7109375" style="192" customWidth="1"/>
    <col min="7435" max="7435" width="11.7109375" style="192" customWidth="1"/>
    <col min="7436" max="7436" width="15" style="192" customWidth="1"/>
    <col min="7437" max="7680" width="9.140625" style="192"/>
    <col min="7681" max="7681" width="4.85546875" style="192" customWidth="1"/>
    <col min="7682" max="7682" width="49.5703125" style="192" customWidth="1"/>
    <col min="7683" max="7683" width="34.42578125" style="192" customWidth="1"/>
    <col min="7684" max="7687" width="9.140625" style="192"/>
    <col min="7688" max="7688" width="14.7109375" style="192" customWidth="1"/>
    <col min="7689" max="7689" width="16.140625" style="192" customWidth="1"/>
    <col min="7690" max="7690" width="30.7109375" style="192" customWidth="1"/>
    <col min="7691" max="7691" width="11.7109375" style="192" customWidth="1"/>
    <col min="7692" max="7692" width="15" style="192" customWidth="1"/>
    <col min="7693" max="7936" width="9.140625" style="192"/>
    <col min="7937" max="7937" width="4.85546875" style="192" customWidth="1"/>
    <col min="7938" max="7938" width="49.5703125" style="192" customWidth="1"/>
    <col min="7939" max="7939" width="34.42578125" style="192" customWidth="1"/>
    <col min="7940" max="7943" width="9.140625" style="192"/>
    <col min="7944" max="7944" width="14.7109375" style="192" customWidth="1"/>
    <col min="7945" max="7945" width="16.140625" style="192" customWidth="1"/>
    <col min="7946" max="7946" width="30.7109375" style="192" customWidth="1"/>
    <col min="7947" max="7947" width="11.7109375" style="192" customWidth="1"/>
    <col min="7948" max="7948" width="15" style="192" customWidth="1"/>
    <col min="7949" max="8192" width="9.140625" style="192"/>
    <col min="8193" max="8193" width="4.85546875" style="192" customWidth="1"/>
    <col min="8194" max="8194" width="49.5703125" style="192" customWidth="1"/>
    <col min="8195" max="8195" width="34.42578125" style="192" customWidth="1"/>
    <col min="8196" max="8199" width="9.140625" style="192"/>
    <col min="8200" max="8200" width="14.7109375" style="192" customWidth="1"/>
    <col min="8201" max="8201" width="16.140625" style="192" customWidth="1"/>
    <col min="8202" max="8202" width="30.7109375" style="192" customWidth="1"/>
    <col min="8203" max="8203" width="11.7109375" style="192" customWidth="1"/>
    <col min="8204" max="8204" width="15" style="192" customWidth="1"/>
    <col min="8205" max="8448" width="9.140625" style="192"/>
    <col min="8449" max="8449" width="4.85546875" style="192" customWidth="1"/>
    <col min="8450" max="8450" width="49.5703125" style="192" customWidth="1"/>
    <col min="8451" max="8451" width="34.42578125" style="192" customWidth="1"/>
    <col min="8452" max="8455" width="9.140625" style="192"/>
    <col min="8456" max="8456" width="14.7109375" style="192" customWidth="1"/>
    <col min="8457" max="8457" width="16.140625" style="192" customWidth="1"/>
    <col min="8458" max="8458" width="30.7109375" style="192" customWidth="1"/>
    <col min="8459" max="8459" width="11.7109375" style="192" customWidth="1"/>
    <col min="8460" max="8460" width="15" style="192" customWidth="1"/>
    <col min="8461" max="8704" width="9.140625" style="192"/>
    <col min="8705" max="8705" width="4.85546875" style="192" customWidth="1"/>
    <col min="8706" max="8706" width="49.5703125" style="192" customWidth="1"/>
    <col min="8707" max="8707" width="34.42578125" style="192" customWidth="1"/>
    <col min="8708" max="8711" width="9.140625" style="192"/>
    <col min="8712" max="8712" width="14.7109375" style="192" customWidth="1"/>
    <col min="8713" max="8713" width="16.140625" style="192" customWidth="1"/>
    <col min="8714" max="8714" width="30.7109375" style="192" customWidth="1"/>
    <col min="8715" max="8715" width="11.7109375" style="192" customWidth="1"/>
    <col min="8716" max="8716" width="15" style="192" customWidth="1"/>
    <col min="8717" max="8960" width="9.140625" style="192"/>
    <col min="8961" max="8961" width="4.85546875" style="192" customWidth="1"/>
    <col min="8962" max="8962" width="49.5703125" style="192" customWidth="1"/>
    <col min="8963" max="8963" width="34.42578125" style="192" customWidth="1"/>
    <col min="8964" max="8967" width="9.140625" style="192"/>
    <col min="8968" max="8968" width="14.7109375" style="192" customWidth="1"/>
    <col min="8969" max="8969" width="16.140625" style="192" customWidth="1"/>
    <col min="8970" max="8970" width="30.7109375" style="192" customWidth="1"/>
    <col min="8971" max="8971" width="11.7109375" style="192" customWidth="1"/>
    <col min="8972" max="8972" width="15" style="192" customWidth="1"/>
    <col min="8973" max="9216" width="9.140625" style="192"/>
    <col min="9217" max="9217" width="4.85546875" style="192" customWidth="1"/>
    <col min="9218" max="9218" width="49.5703125" style="192" customWidth="1"/>
    <col min="9219" max="9219" width="34.42578125" style="192" customWidth="1"/>
    <col min="9220" max="9223" width="9.140625" style="192"/>
    <col min="9224" max="9224" width="14.7109375" style="192" customWidth="1"/>
    <col min="9225" max="9225" width="16.140625" style="192" customWidth="1"/>
    <col min="9226" max="9226" width="30.7109375" style="192" customWidth="1"/>
    <col min="9227" max="9227" width="11.7109375" style="192" customWidth="1"/>
    <col min="9228" max="9228" width="15" style="192" customWidth="1"/>
    <col min="9229" max="9472" width="9.140625" style="192"/>
    <col min="9473" max="9473" width="4.85546875" style="192" customWidth="1"/>
    <col min="9474" max="9474" width="49.5703125" style="192" customWidth="1"/>
    <col min="9475" max="9475" width="34.42578125" style="192" customWidth="1"/>
    <col min="9476" max="9479" width="9.140625" style="192"/>
    <col min="9480" max="9480" width="14.7109375" style="192" customWidth="1"/>
    <col min="9481" max="9481" width="16.140625" style="192" customWidth="1"/>
    <col min="9482" max="9482" width="30.7109375" style="192" customWidth="1"/>
    <col min="9483" max="9483" width="11.7109375" style="192" customWidth="1"/>
    <col min="9484" max="9484" width="15" style="192" customWidth="1"/>
    <col min="9485" max="9728" width="9.140625" style="192"/>
    <col min="9729" max="9729" width="4.85546875" style="192" customWidth="1"/>
    <col min="9730" max="9730" width="49.5703125" style="192" customWidth="1"/>
    <col min="9731" max="9731" width="34.42578125" style="192" customWidth="1"/>
    <col min="9732" max="9735" width="9.140625" style="192"/>
    <col min="9736" max="9736" width="14.7109375" style="192" customWidth="1"/>
    <col min="9737" max="9737" width="16.140625" style="192" customWidth="1"/>
    <col min="9738" max="9738" width="30.7109375" style="192" customWidth="1"/>
    <col min="9739" max="9739" width="11.7109375" style="192" customWidth="1"/>
    <col min="9740" max="9740" width="15" style="192" customWidth="1"/>
    <col min="9741" max="9984" width="9.140625" style="192"/>
    <col min="9985" max="9985" width="4.85546875" style="192" customWidth="1"/>
    <col min="9986" max="9986" width="49.5703125" style="192" customWidth="1"/>
    <col min="9987" max="9987" width="34.42578125" style="192" customWidth="1"/>
    <col min="9988" max="9991" width="9.140625" style="192"/>
    <col min="9992" max="9992" width="14.7109375" style="192" customWidth="1"/>
    <col min="9993" max="9993" width="16.140625" style="192" customWidth="1"/>
    <col min="9994" max="9994" width="30.7109375" style="192" customWidth="1"/>
    <col min="9995" max="9995" width="11.7109375" style="192" customWidth="1"/>
    <col min="9996" max="9996" width="15" style="192" customWidth="1"/>
    <col min="9997" max="10240" width="9.140625" style="192"/>
    <col min="10241" max="10241" width="4.85546875" style="192" customWidth="1"/>
    <col min="10242" max="10242" width="49.5703125" style="192" customWidth="1"/>
    <col min="10243" max="10243" width="34.42578125" style="192" customWidth="1"/>
    <col min="10244" max="10247" width="9.140625" style="192"/>
    <col min="10248" max="10248" width="14.7109375" style="192" customWidth="1"/>
    <col min="10249" max="10249" width="16.140625" style="192" customWidth="1"/>
    <col min="10250" max="10250" width="30.7109375" style="192" customWidth="1"/>
    <col min="10251" max="10251" width="11.7109375" style="192" customWidth="1"/>
    <col min="10252" max="10252" width="15" style="192" customWidth="1"/>
    <col min="10253" max="10496" width="9.140625" style="192"/>
    <col min="10497" max="10497" width="4.85546875" style="192" customWidth="1"/>
    <col min="10498" max="10498" width="49.5703125" style="192" customWidth="1"/>
    <col min="10499" max="10499" width="34.42578125" style="192" customWidth="1"/>
    <col min="10500" max="10503" width="9.140625" style="192"/>
    <col min="10504" max="10504" width="14.7109375" style="192" customWidth="1"/>
    <col min="10505" max="10505" width="16.140625" style="192" customWidth="1"/>
    <col min="10506" max="10506" width="30.7109375" style="192" customWidth="1"/>
    <col min="10507" max="10507" width="11.7109375" style="192" customWidth="1"/>
    <col min="10508" max="10508" width="15" style="192" customWidth="1"/>
    <col min="10509" max="10752" width="9.140625" style="192"/>
    <col min="10753" max="10753" width="4.85546875" style="192" customWidth="1"/>
    <col min="10754" max="10754" width="49.5703125" style="192" customWidth="1"/>
    <col min="10755" max="10755" width="34.42578125" style="192" customWidth="1"/>
    <col min="10756" max="10759" width="9.140625" style="192"/>
    <col min="10760" max="10760" width="14.7109375" style="192" customWidth="1"/>
    <col min="10761" max="10761" width="16.140625" style="192" customWidth="1"/>
    <col min="10762" max="10762" width="30.7109375" style="192" customWidth="1"/>
    <col min="10763" max="10763" width="11.7109375" style="192" customWidth="1"/>
    <col min="10764" max="10764" width="15" style="192" customWidth="1"/>
    <col min="10765" max="11008" width="9.140625" style="192"/>
    <col min="11009" max="11009" width="4.85546875" style="192" customWidth="1"/>
    <col min="11010" max="11010" width="49.5703125" style="192" customWidth="1"/>
    <col min="11011" max="11011" width="34.42578125" style="192" customWidth="1"/>
    <col min="11012" max="11015" width="9.140625" style="192"/>
    <col min="11016" max="11016" width="14.7109375" style="192" customWidth="1"/>
    <col min="11017" max="11017" width="16.140625" style="192" customWidth="1"/>
    <col min="11018" max="11018" width="30.7109375" style="192" customWidth="1"/>
    <col min="11019" max="11019" width="11.7109375" style="192" customWidth="1"/>
    <col min="11020" max="11020" width="15" style="192" customWidth="1"/>
    <col min="11021" max="11264" width="9.140625" style="192"/>
    <col min="11265" max="11265" width="4.85546875" style="192" customWidth="1"/>
    <col min="11266" max="11266" width="49.5703125" style="192" customWidth="1"/>
    <col min="11267" max="11267" width="34.42578125" style="192" customWidth="1"/>
    <col min="11268" max="11271" width="9.140625" style="192"/>
    <col min="11272" max="11272" width="14.7109375" style="192" customWidth="1"/>
    <col min="11273" max="11273" width="16.140625" style="192" customWidth="1"/>
    <col min="11274" max="11274" width="30.7109375" style="192" customWidth="1"/>
    <col min="11275" max="11275" width="11.7109375" style="192" customWidth="1"/>
    <col min="11276" max="11276" width="15" style="192" customWidth="1"/>
    <col min="11277" max="11520" width="9.140625" style="192"/>
    <col min="11521" max="11521" width="4.85546875" style="192" customWidth="1"/>
    <col min="11522" max="11522" width="49.5703125" style="192" customWidth="1"/>
    <col min="11523" max="11523" width="34.42578125" style="192" customWidth="1"/>
    <col min="11524" max="11527" width="9.140625" style="192"/>
    <col min="11528" max="11528" width="14.7109375" style="192" customWidth="1"/>
    <col min="11529" max="11529" width="16.140625" style="192" customWidth="1"/>
    <col min="11530" max="11530" width="30.7109375" style="192" customWidth="1"/>
    <col min="11531" max="11531" width="11.7109375" style="192" customWidth="1"/>
    <col min="11532" max="11532" width="15" style="192" customWidth="1"/>
    <col min="11533" max="11776" width="9.140625" style="192"/>
    <col min="11777" max="11777" width="4.85546875" style="192" customWidth="1"/>
    <col min="11778" max="11778" width="49.5703125" style="192" customWidth="1"/>
    <col min="11779" max="11779" width="34.42578125" style="192" customWidth="1"/>
    <col min="11780" max="11783" width="9.140625" style="192"/>
    <col min="11784" max="11784" width="14.7109375" style="192" customWidth="1"/>
    <col min="11785" max="11785" width="16.140625" style="192" customWidth="1"/>
    <col min="11786" max="11786" width="30.7109375" style="192" customWidth="1"/>
    <col min="11787" max="11787" width="11.7109375" style="192" customWidth="1"/>
    <col min="11788" max="11788" width="15" style="192" customWidth="1"/>
    <col min="11789" max="12032" width="9.140625" style="192"/>
    <col min="12033" max="12033" width="4.85546875" style="192" customWidth="1"/>
    <col min="12034" max="12034" width="49.5703125" style="192" customWidth="1"/>
    <col min="12035" max="12035" width="34.42578125" style="192" customWidth="1"/>
    <col min="12036" max="12039" width="9.140625" style="192"/>
    <col min="12040" max="12040" width="14.7109375" style="192" customWidth="1"/>
    <col min="12041" max="12041" width="16.140625" style="192" customWidth="1"/>
    <col min="12042" max="12042" width="30.7109375" style="192" customWidth="1"/>
    <col min="12043" max="12043" width="11.7109375" style="192" customWidth="1"/>
    <col min="12044" max="12044" width="15" style="192" customWidth="1"/>
    <col min="12045" max="12288" width="9.140625" style="192"/>
    <col min="12289" max="12289" width="4.85546875" style="192" customWidth="1"/>
    <col min="12290" max="12290" width="49.5703125" style="192" customWidth="1"/>
    <col min="12291" max="12291" width="34.42578125" style="192" customWidth="1"/>
    <col min="12292" max="12295" width="9.140625" style="192"/>
    <col min="12296" max="12296" width="14.7109375" style="192" customWidth="1"/>
    <col min="12297" max="12297" width="16.140625" style="192" customWidth="1"/>
    <col min="12298" max="12298" width="30.7109375" style="192" customWidth="1"/>
    <col min="12299" max="12299" width="11.7109375" style="192" customWidth="1"/>
    <col min="12300" max="12300" width="15" style="192" customWidth="1"/>
    <col min="12301" max="12544" width="9.140625" style="192"/>
    <col min="12545" max="12545" width="4.85546875" style="192" customWidth="1"/>
    <col min="12546" max="12546" width="49.5703125" style="192" customWidth="1"/>
    <col min="12547" max="12547" width="34.42578125" style="192" customWidth="1"/>
    <col min="12548" max="12551" width="9.140625" style="192"/>
    <col min="12552" max="12552" width="14.7109375" style="192" customWidth="1"/>
    <col min="12553" max="12553" width="16.140625" style="192" customWidth="1"/>
    <col min="12554" max="12554" width="30.7109375" style="192" customWidth="1"/>
    <col min="12555" max="12555" width="11.7109375" style="192" customWidth="1"/>
    <col min="12556" max="12556" width="15" style="192" customWidth="1"/>
    <col min="12557" max="12800" width="9.140625" style="192"/>
    <col min="12801" max="12801" width="4.85546875" style="192" customWidth="1"/>
    <col min="12802" max="12802" width="49.5703125" style="192" customWidth="1"/>
    <col min="12803" max="12803" width="34.42578125" style="192" customWidth="1"/>
    <col min="12804" max="12807" width="9.140625" style="192"/>
    <col min="12808" max="12808" width="14.7109375" style="192" customWidth="1"/>
    <col min="12809" max="12809" width="16.140625" style="192" customWidth="1"/>
    <col min="12810" max="12810" width="30.7109375" style="192" customWidth="1"/>
    <col min="12811" max="12811" width="11.7109375" style="192" customWidth="1"/>
    <col min="12812" max="12812" width="15" style="192" customWidth="1"/>
    <col min="12813" max="13056" width="9.140625" style="192"/>
    <col min="13057" max="13057" width="4.85546875" style="192" customWidth="1"/>
    <col min="13058" max="13058" width="49.5703125" style="192" customWidth="1"/>
    <col min="13059" max="13059" width="34.42578125" style="192" customWidth="1"/>
    <col min="13060" max="13063" width="9.140625" style="192"/>
    <col min="13064" max="13064" width="14.7109375" style="192" customWidth="1"/>
    <col min="13065" max="13065" width="16.140625" style="192" customWidth="1"/>
    <col min="13066" max="13066" width="30.7109375" style="192" customWidth="1"/>
    <col min="13067" max="13067" width="11.7109375" style="192" customWidth="1"/>
    <col min="13068" max="13068" width="15" style="192" customWidth="1"/>
    <col min="13069" max="13312" width="9.140625" style="192"/>
    <col min="13313" max="13313" width="4.85546875" style="192" customWidth="1"/>
    <col min="13314" max="13314" width="49.5703125" style="192" customWidth="1"/>
    <col min="13315" max="13315" width="34.42578125" style="192" customWidth="1"/>
    <col min="13316" max="13319" width="9.140625" style="192"/>
    <col min="13320" max="13320" width="14.7109375" style="192" customWidth="1"/>
    <col min="13321" max="13321" width="16.140625" style="192" customWidth="1"/>
    <col min="13322" max="13322" width="30.7109375" style="192" customWidth="1"/>
    <col min="13323" max="13323" width="11.7109375" style="192" customWidth="1"/>
    <col min="13324" max="13324" width="15" style="192" customWidth="1"/>
    <col min="13325" max="13568" width="9.140625" style="192"/>
    <col min="13569" max="13569" width="4.85546875" style="192" customWidth="1"/>
    <col min="13570" max="13570" width="49.5703125" style="192" customWidth="1"/>
    <col min="13571" max="13571" width="34.42578125" style="192" customWidth="1"/>
    <col min="13572" max="13575" width="9.140625" style="192"/>
    <col min="13576" max="13576" width="14.7109375" style="192" customWidth="1"/>
    <col min="13577" max="13577" width="16.140625" style="192" customWidth="1"/>
    <col min="13578" max="13578" width="30.7109375" style="192" customWidth="1"/>
    <col min="13579" max="13579" width="11.7109375" style="192" customWidth="1"/>
    <col min="13580" max="13580" width="15" style="192" customWidth="1"/>
    <col min="13581" max="13824" width="9.140625" style="192"/>
    <col min="13825" max="13825" width="4.85546875" style="192" customWidth="1"/>
    <col min="13826" max="13826" width="49.5703125" style="192" customWidth="1"/>
    <col min="13827" max="13827" width="34.42578125" style="192" customWidth="1"/>
    <col min="13828" max="13831" width="9.140625" style="192"/>
    <col min="13832" max="13832" width="14.7109375" style="192" customWidth="1"/>
    <col min="13833" max="13833" width="16.140625" style="192" customWidth="1"/>
    <col min="13834" max="13834" width="30.7109375" style="192" customWidth="1"/>
    <col min="13835" max="13835" width="11.7109375" style="192" customWidth="1"/>
    <col min="13836" max="13836" width="15" style="192" customWidth="1"/>
    <col min="13837" max="14080" width="9.140625" style="192"/>
    <col min="14081" max="14081" width="4.85546875" style="192" customWidth="1"/>
    <col min="14082" max="14082" width="49.5703125" style="192" customWidth="1"/>
    <col min="14083" max="14083" width="34.42578125" style="192" customWidth="1"/>
    <col min="14084" max="14087" width="9.140625" style="192"/>
    <col min="14088" max="14088" width="14.7109375" style="192" customWidth="1"/>
    <col min="14089" max="14089" width="16.140625" style="192" customWidth="1"/>
    <col min="14090" max="14090" width="30.7109375" style="192" customWidth="1"/>
    <col min="14091" max="14091" width="11.7109375" style="192" customWidth="1"/>
    <col min="14092" max="14092" width="15" style="192" customWidth="1"/>
    <col min="14093" max="14336" width="9.140625" style="192"/>
    <col min="14337" max="14337" width="4.85546875" style="192" customWidth="1"/>
    <col min="14338" max="14338" width="49.5703125" style="192" customWidth="1"/>
    <col min="14339" max="14339" width="34.42578125" style="192" customWidth="1"/>
    <col min="14340" max="14343" width="9.140625" style="192"/>
    <col min="14344" max="14344" width="14.7109375" style="192" customWidth="1"/>
    <col min="14345" max="14345" width="16.140625" style="192" customWidth="1"/>
    <col min="14346" max="14346" width="30.7109375" style="192" customWidth="1"/>
    <col min="14347" max="14347" width="11.7109375" style="192" customWidth="1"/>
    <col min="14348" max="14348" width="15" style="192" customWidth="1"/>
    <col min="14349" max="14592" width="9.140625" style="192"/>
    <col min="14593" max="14593" width="4.85546875" style="192" customWidth="1"/>
    <col min="14594" max="14594" width="49.5703125" style="192" customWidth="1"/>
    <col min="14595" max="14595" width="34.42578125" style="192" customWidth="1"/>
    <col min="14596" max="14599" width="9.140625" style="192"/>
    <col min="14600" max="14600" width="14.7109375" style="192" customWidth="1"/>
    <col min="14601" max="14601" width="16.140625" style="192" customWidth="1"/>
    <col min="14602" max="14602" width="30.7109375" style="192" customWidth="1"/>
    <col min="14603" max="14603" width="11.7109375" style="192" customWidth="1"/>
    <col min="14604" max="14604" width="15" style="192" customWidth="1"/>
    <col min="14605" max="14848" width="9.140625" style="192"/>
    <col min="14849" max="14849" width="4.85546875" style="192" customWidth="1"/>
    <col min="14850" max="14850" width="49.5703125" style="192" customWidth="1"/>
    <col min="14851" max="14851" width="34.42578125" style="192" customWidth="1"/>
    <col min="14852" max="14855" width="9.140625" style="192"/>
    <col min="14856" max="14856" width="14.7109375" style="192" customWidth="1"/>
    <col min="14857" max="14857" width="16.140625" style="192" customWidth="1"/>
    <col min="14858" max="14858" width="30.7109375" style="192" customWidth="1"/>
    <col min="14859" max="14859" width="11.7109375" style="192" customWidth="1"/>
    <col min="14860" max="14860" width="15" style="192" customWidth="1"/>
    <col min="14861" max="15104" width="9.140625" style="192"/>
    <col min="15105" max="15105" width="4.85546875" style="192" customWidth="1"/>
    <col min="15106" max="15106" width="49.5703125" style="192" customWidth="1"/>
    <col min="15107" max="15107" width="34.42578125" style="192" customWidth="1"/>
    <col min="15108" max="15111" width="9.140625" style="192"/>
    <col min="15112" max="15112" width="14.7109375" style="192" customWidth="1"/>
    <col min="15113" max="15113" width="16.140625" style="192" customWidth="1"/>
    <col min="15114" max="15114" width="30.7109375" style="192" customWidth="1"/>
    <col min="15115" max="15115" width="11.7109375" style="192" customWidth="1"/>
    <col min="15116" max="15116" width="15" style="192" customWidth="1"/>
    <col min="15117" max="15360" width="9.140625" style="192"/>
    <col min="15361" max="15361" width="4.85546875" style="192" customWidth="1"/>
    <col min="15362" max="15362" width="49.5703125" style="192" customWidth="1"/>
    <col min="15363" max="15363" width="34.42578125" style="192" customWidth="1"/>
    <col min="15364" max="15367" width="9.140625" style="192"/>
    <col min="15368" max="15368" width="14.7109375" style="192" customWidth="1"/>
    <col min="15369" max="15369" width="16.140625" style="192" customWidth="1"/>
    <col min="15370" max="15370" width="30.7109375" style="192" customWidth="1"/>
    <col min="15371" max="15371" width="11.7109375" style="192" customWidth="1"/>
    <col min="15372" max="15372" width="15" style="192" customWidth="1"/>
    <col min="15373" max="15616" width="9.140625" style="192"/>
    <col min="15617" max="15617" width="4.85546875" style="192" customWidth="1"/>
    <col min="15618" max="15618" width="49.5703125" style="192" customWidth="1"/>
    <col min="15619" max="15619" width="34.42578125" style="192" customWidth="1"/>
    <col min="15620" max="15623" width="9.140625" style="192"/>
    <col min="15624" max="15624" width="14.7109375" style="192" customWidth="1"/>
    <col min="15625" max="15625" width="16.140625" style="192" customWidth="1"/>
    <col min="15626" max="15626" width="30.7109375" style="192" customWidth="1"/>
    <col min="15627" max="15627" width="11.7109375" style="192" customWidth="1"/>
    <col min="15628" max="15628" width="15" style="192" customWidth="1"/>
    <col min="15629" max="15872" width="9.140625" style="192"/>
    <col min="15873" max="15873" width="4.85546875" style="192" customWidth="1"/>
    <col min="15874" max="15874" width="49.5703125" style="192" customWidth="1"/>
    <col min="15875" max="15875" width="34.42578125" style="192" customWidth="1"/>
    <col min="15876" max="15879" width="9.140625" style="192"/>
    <col min="15880" max="15880" width="14.7109375" style="192" customWidth="1"/>
    <col min="15881" max="15881" width="16.140625" style="192" customWidth="1"/>
    <col min="15882" max="15882" width="30.7109375" style="192" customWidth="1"/>
    <col min="15883" max="15883" width="11.7109375" style="192" customWidth="1"/>
    <col min="15884" max="15884" width="15" style="192" customWidth="1"/>
    <col min="15885" max="16128" width="9.140625" style="192"/>
    <col min="16129" max="16129" width="4.85546875" style="192" customWidth="1"/>
    <col min="16130" max="16130" width="49.5703125" style="192" customWidth="1"/>
    <col min="16131" max="16131" width="34.42578125" style="192" customWidth="1"/>
    <col min="16132" max="16135" width="9.140625" style="192"/>
    <col min="16136" max="16136" width="14.7109375" style="192" customWidth="1"/>
    <col min="16137" max="16137" width="16.140625" style="192" customWidth="1"/>
    <col min="16138" max="16138" width="30.7109375" style="192" customWidth="1"/>
    <col min="16139" max="16139" width="11.7109375" style="192" customWidth="1"/>
    <col min="16140" max="16140" width="15" style="192" customWidth="1"/>
    <col min="16141" max="16384" width="9.140625" style="192"/>
  </cols>
  <sheetData>
    <row r="1" spans="1:16" s="186" customFormat="1" ht="11.25" x14ac:dyDescent="0.2">
      <c r="C1" s="131" t="s">
        <v>673</v>
      </c>
      <c r="K1" s="187"/>
    </row>
    <row r="2" spans="1:16" s="186" customFormat="1" ht="56.25" x14ac:dyDescent="0.2">
      <c r="C2" s="172" t="s">
        <v>306</v>
      </c>
      <c r="K2" s="188"/>
    </row>
    <row r="3" spans="1:16" s="186" customFormat="1" ht="11.25" x14ac:dyDescent="0.2">
      <c r="C3" s="130" t="s">
        <v>643</v>
      </c>
      <c r="K3" s="188"/>
    </row>
    <row r="5" spans="1:16" ht="62.25" customHeight="1" x14ac:dyDescent="0.25">
      <c r="A5" s="189"/>
      <c r="B5" s="540" t="s">
        <v>644</v>
      </c>
      <c r="C5" s="540"/>
      <c r="D5" s="190"/>
      <c r="E5" s="190"/>
      <c r="F5" s="190"/>
      <c r="G5" s="190"/>
      <c r="H5" s="190"/>
      <c r="I5" s="190"/>
      <c r="J5" s="190"/>
      <c r="K5" s="191"/>
      <c r="L5" s="191"/>
      <c r="M5" s="191"/>
      <c r="N5" s="191"/>
      <c r="O5" s="191"/>
      <c r="P5" s="191"/>
    </row>
    <row r="6" spans="1:16" ht="15.75" x14ac:dyDescent="0.25">
      <c r="A6" s="189"/>
      <c r="B6" s="193"/>
      <c r="C6" s="193"/>
      <c r="D6" s="193"/>
      <c r="E6" s="193"/>
      <c r="F6" s="193"/>
      <c r="G6" s="193"/>
      <c r="H6" s="193"/>
      <c r="I6" s="193"/>
      <c r="J6" s="194"/>
      <c r="K6" s="191"/>
      <c r="L6" s="191"/>
      <c r="M6" s="191"/>
      <c r="N6" s="191"/>
      <c r="O6" s="191"/>
      <c r="P6" s="191"/>
    </row>
    <row r="7" spans="1:16" s="89" customFormat="1" ht="12.75" x14ac:dyDescent="0.25">
      <c r="A7" s="538" t="s">
        <v>630</v>
      </c>
      <c r="B7" s="538" t="s">
        <v>631</v>
      </c>
      <c r="C7" s="539" t="s">
        <v>645</v>
      </c>
      <c r="D7" s="175"/>
      <c r="E7" s="176"/>
    </row>
    <row r="8" spans="1:16" s="89" customFormat="1" ht="12.75" x14ac:dyDescent="0.25">
      <c r="A8" s="538"/>
      <c r="B8" s="538"/>
      <c r="C8" s="539"/>
      <c r="D8" s="175"/>
      <c r="E8" s="176"/>
    </row>
    <row r="9" spans="1:16" ht="30.75" customHeight="1" x14ac:dyDescent="0.2">
      <c r="A9" s="177">
        <v>1</v>
      </c>
      <c r="B9" s="178" t="s">
        <v>633</v>
      </c>
      <c r="C9" s="184">
        <v>6774000</v>
      </c>
      <c r="D9" s="191"/>
      <c r="E9" s="191"/>
      <c r="K9" s="192"/>
    </row>
    <row r="10" spans="1:16" ht="30.75" customHeight="1" x14ac:dyDescent="0.2">
      <c r="A10" s="177">
        <v>2</v>
      </c>
      <c r="B10" s="178" t="s">
        <v>634</v>
      </c>
      <c r="C10" s="184">
        <v>1015100</v>
      </c>
      <c r="D10" s="191"/>
      <c r="E10" s="191"/>
      <c r="K10" s="192"/>
    </row>
    <row r="11" spans="1:16" ht="30.75" customHeight="1" x14ac:dyDescent="0.2">
      <c r="A11" s="177">
        <v>3</v>
      </c>
      <c r="B11" s="178" t="s">
        <v>635</v>
      </c>
      <c r="C11" s="184">
        <v>1883000</v>
      </c>
      <c r="D11" s="191"/>
      <c r="E11" s="195"/>
      <c r="K11" s="192"/>
    </row>
    <row r="12" spans="1:16" ht="30.75" customHeight="1" x14ac:dyDescent="0.2">
      <c r="A12" s="177">
        <v>4</v>
      </c>
      <c r="B12" s="178" t="s">
        <v>636</v>
      </c>
      <c r="C12" s="184">
        <v>1601700</v>
      </c>
      <c r="D12" s="191"/>
      <c r="E12" s="191"/>
      <c r="K12" s="192"/>
    </row>
    <row r="13" spans="1:16" ht="30.75" customHeight="1" x14ac:dyDescent="0.2">
      <c r="A13" s="177">
        <v>5</v>
      </c>
      <c r="B13" s="178" t="s">
        <v>637</v>
      </c>
      <c r="C13" s="184">
        <v>1134500</v>
      </c>
      <c r="D13" s="191"/>
      <c r="E13" s="191"/>
      <c r="K13" s="192"/>
    </row>
    <row r="14" spans="1:16" ht="30.75" customHeight="1" x14ac:dyDescent="0.2">
      <c r="A14" s="177">
        <v>6</v>
      </c>
      <c r="B14" s="178" t="s">
        <v>638</v>
      </c>
      <c r="C14" s="184">
        <v>1281700</v>
      </c>
      <c r="D14" s="191"/>
      <c r="E14" s="191"/>
      <c r="K14" s="192"/>
    </row>
    <row r="15" spans="1:16" s="183" customFormat="1" ht="30.75" customHeight="1" x14ac:dyDescent="0.25">
      <c r="A15" s="180"/>
      <c r="B15" s="206" t="s">
        <v>639</v>
      </c>
      <c r="C15" s="185">
        <f>SUM(C9:C14)</f>
        <v>13690000</v>
      </c>
      <c r="D15" s="182"/>
      <c r="E15" s="182"/>
    </row>
    <row r="16" spans="1:16" ht="15.75" x14ac:dyDescent="0.25">
      <c r="A16" s="196"/>
      <c r="B16" s="196"/>
      <c r="C16" s="197"/>
      <c r="D16" s="197"/>
      <c r="E16" s="197"/>
      <c r="F16" s="197"/>
      <c r="G16" s="197"/>
      <c r="H16" s="197"/>
      <c r="I16" s="197"/>
      <c r="J16" s="191"/>
      <c r="K16" s="191"/>
      <c r="L16" s="191"/>
      <c r="M16" s="191"/>
      <c r="N16" s="191"/>
      <c r="O16" s="191"/>
      <c r="P16" s="191"/>
    </row>
    <row r="17" spans="1:16" ht="15.75" x14ac:dyDescent="0.25">
      <c r="A17" s="196"/>
      <c r="B17" s="196"/>
      <c r="C17" s="197"/>
      <c r="D17" s="197"/>
      <c r="E17" s="197"/>
      <c r="F17" s="197"/>
      <c r="G17" s="197"/>
      <c r="H17" s="197"/>
      <c r="I17" s="197"/>
      <c r="J17" s="198"/>
      <c r="K17" s="198"/>
      <c r="L17" s="191"/>
      <c r="M17" s="191"/>
      <c r="N17" s="191"/>
      <c r="O17" s="191"/>
      <c r="P17" s="191"/>
    </row>
    <row r="18" spans="1:16" x14ac:dyDescent="0.2">
      <c r="A18" s="191"/>
      <c r="B18" s="191"/>
      <c r="C18" s="191"/>
      <c r="D18" s="191"/>
      <c r="E18" s="191"/>
      <c r="F18" s="191"/>
      <c r="G18" s="191"/>
      <c r="H18" s="191"/>
      <c r="I18" s="198"/>
      <c r="J18" s="198"/>
      <c r="K18" s="198"/>
      <c r="L18" s="191"/>
      <c r="M18" s="191"/>
      <c r="N18" s="191"/>
      <c r="O18" s="191"/>
      <c r="P18" s="191"/>
    </row>
    <row r="19" spans="1:16" s="204" customFormat="1" ht="15.75" x14ac:dyDescent="0.25">
      <c r="A19" s="541"/>
      <c r="B19" s="541"/>
      <c r="C19" s="541"/>
      <c r="D19" s="541"/>
      <c r="E19" s="541"/>
      <c r="F19" s="199"/>
      <c r="G19" s="199"/>
      <c r="H19" s="200"/>
      <c r="I19" s="201"/>
      <c r="J19" s="202"/>
      <c r="K19" s="201"/>
      <c r="L19" s="200"/>
      <c r="M19" s="203"/>
      <c r="N19" s="203"/>
      <c r="O19" s="200"/>
    </row>
  </sheetData>
  <mergeCells count="5">
    <mergeCell ref="B5:C5"/>
    <mergeCell ref="A7:A8"/>
    <mergeCell ref="B7:B8"/>
    <mergeCell ref="C7:C8"/>
    <mergeCell ref="A19:E19"/>
  </mergeCells>
  <pageMargins left="0.70866141732283472" right="0.51181102362204722" top="0.35433070866141736" bottom="0.74803149606299213" header="0.31496062992125984" footer="0.31496062992125984"/>
  <pageSetup paperSize="9" scale="9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3"/>
  <sheetViews>
    <sheetView workbookViewId="0">
      <selection activeCell="C15" sqref="C15"/>
    </sheetView>
  </sheetViews>
  <sheetFormatPr defaultRowHeight="15" x14ac:dyDescent="0.2"/>
  <cols>
    <col min="1" max="1" width="4.85546875" style="192" customWidth="1"/>
    <col min="2" max="2" width="57.5703125" style="192" customWidth="1"/>
    <col min="3" max="3" width="31.42578125" style="192" customWidth="1"/>
    <col min="4" max="7" width="9.140625" style="192"/>
    <col min="8" max="8" width="14.7109375" style="192" customWidth="1"/>
    <col min="9" max="9" width="16.140625" style="192" customWidth="1"/>
    <col min="10" max="10" width="30.7109375" style="192" customWidth="1"/>
    <col min="11" max="11" width="11.7109375" style="205" customWidth="1"/>
    <col min="12" max="12" width="15" style="192" customWidth="1"/>
    <col min="13" max="256" width="9.140625" style="192"/>
    <col min="257" max="257" width="4.85546875" style="192" customWidth="1"/>
    <col min="258" max="258" width="49.5703125" style="192" customWidth="1"/>
    <col min="259" max="259" width="34.42578125" style="192" customWidth="1"/>
    <col min="260" max="263" width="9.140625" style="192"/>
    <col min="264" max="264" width="14.7109375" style="192" customWidth="1"/>
    <col min="265" max="265" width="16.140625" style="192" customWidth="1"/>
    <col min="266" max="266" width="30.7109375" style="192" customWidth="1"/>
    <col min="267" max="267" width="11.7109375" style="192" customWidth="1"/>
    <col min="268" max="268" width="15" style="192" customWidth="1"/>
    <col min="269" max="512" width="9.140625" style="192"/>
    <col min="513" max="513" width="4.85546875" style="192" customWidth="1"/>
    <col min="514" max="514" width="49.5703125" style="192" customWidth="1"/>
    <col min="515" max="515" width="34.42578125" style="192" customWidth="1"/>
    <col min="516" max="519" width="9.140625" style="192"/>
    <col min="520" max="520" width="14.7109375" style="192" customWidth="1"/>
    <col min="521" max="521" width="16.140625" style="192" customWidth="1"/>
    <col min="522" max="522" width="30.7109375" style="192" customWidth="1"/>
    <col min="523" max="523" width="11.7109375" style="192" customWidth="1"/>
    <col min="524" max="524" width="15" style="192" customWidth="1"/>
    <col min="525" max="768" width="9.140625" style="192"/>
    <col min="769" max="769" width="4.85546875" style="192" customWidth="1"/>
    <col min="770" max="770" width="49.5703125" style="192" customWidth="1"/>
    <col min="771" max="771" width="34.42578125" style="192" customWidth="1"/>
    <col min="772" max="775" width="9.140625" style="192"/>
    <col min="776" max="776" width="14.7109375" style="192" customWidth="1"/>
    <col min="777" max="777" width="16.140625" style="192" customWidth="1"/>
    <col min="778" max="778" width="30.7109375" style="192" customWidth="1"/>
    <col min="779" max="779" width="11.7109375" style="192" customWidth="1"/>
    <col min="780" max="780" width="15" style="192" customWidth="1"/>
    <col min="781" max="1024" width="9.140625" style="192"/>
    <col min="1025" max="1025" width="4.85546875" style="192" customWidth="1"/>
    <col min="1026" max="1026" width="49.5703125" style="192" customWidth="1"/>
    <col min="1027" max="1027" width="34.42578125" style="192" customWidth="1"/>
    <col min="1028" max="1031" width="9.140625" style="192"/>
    <col min="1032" max="1032" width="14.7109375" style="192" customWidth="1"/>
    <col min="1033" max="1033" width="16.140625" style="192" customWidth="1"/>
    <col min="1034" max="1034" width="30.7109375" style="192" customWidth="1"/>
    <col min="1035" max="1035" width="11.7109375" style="192" customWidth="1"/>
    <col min="1036" max="1036" width="15" style="192" customWidth="1"/>
    <col min="1037" max="1280" width="9.140625" style="192"/>
    <col min="1281" max="1281" width="4.85546875" style="192" customWidth="1"/>
    <col min="1282" max="1282" width="49.5703125" style="192" customWidth="1"/>
    <col min="1283" max="1283" width="34.42578125" style="192" customWidth="1"/>
    <col min="1284" max="1287" width="9.140625" style="192"/>
    <col min="1288" max="1288" width="14.7109375" style="192" customWidth="1"/>
    <col min="1289" max="1289" width="16.140625" style="192" customWidth="1"/>
    <col min="1290" max="1290" width="30.7109375" style="192" customWidth="1"/>
    <col min="1291" max="1291" width="11.7109375" style="192" customWidth="1"/>
    <col min="1292" max="1292" width="15" style="192" customWidth="1"/>
    <col min="1293" max="1536" width="9.140625" style="192"/>
    <col min="1537" max="1537" width="4.85546875" style="192" customWidth="1"/>
    <col min="1538" max="1538" width="49.5703125" style="192" customWidth="1"/>
    <col min="1539" max="1539" width="34.42578125" style="192" customWidth="1"/>
    <col min="1540" max="1543" width="9.140625" style="192"/>
    <col min="1544" max="1544" width="14.7109375" style="192" customWidth="1"/>
    <col min="1545" max="1545" width="16.140625" style="192" customWidth="1"/>
    <col min="1546" max="1546" width="30.7109375" style="192" customWidth="1"/>
    <col min="1547" max="1547" width="11.7109375" style="192" customWidth="1"/>
    <col min="1548" max="1548" width="15" style="192" customWidth="1"/>
    <col min="1549" max="1792" width="9.140625" style="192"/>
    <col min="1793" max="1793" width="4.85546875" style="192" customWidth="1"/>
    <col min="1794" max="1794" width="49.5703125" style="192" customWidth="1"/>
    <col min="1795" max="1795" width="34.42578125" style="192" customWidth="1"/>
    <col min="1796" max="1799" width="9.140625" style="192"/>
    <col min="1800" max="1800" width="14.7109375" style="192" customWidth="1"/>
    <col min="1801" max="1801" width="16.140625" style="192" customWidth="1"/>
    <col min="1802" max="1802" width="30.7109375" style="192" customWidth="1"/>
    <col min="1803" max="1803" width="11.7109375" style="192" customWidth="1"/>
    <col min="1804" max="1804" width="15" style="192" customWidth="1"/>
    <col min="1805" max="2048" width="9.140625" style="192"/>
    <col min="2049" max="2049" width="4.85546875" style="192" customWidth="1"/>
    <col min="2050" max="2050" width="49.5703125" style="192" customWidth="1"/>
    <col min="2051" max="2051" width="34.42578125" style="192" customWidth="1"/>
    <col min="2052" max="2055" width="9.140625" style="192"/>
    <col min="2056" max="2056" width="14.7109375" style="192" customWidth="1"/>
    <col min="2057" max="2057" width="16.140625" style="192" customWidth="1"/>
    <col min="2058" max="2058" width="30.7109375" style="192" customWidth="1"/>
    <col min="2059" max="2059" width="11.7109375" style="192" customWidth="1"/>
    <col min="2060" max="2060" width="15" style="192" customWidth="1"/>
    <col min="2061" max="2304" width="9.140625" style="192"/>
    <col min="2305" max="2305" width="4.85546875" style="192" customWidth="1"/>
    <col min="2306" max="2306" width="49.5703125" style="192" customWidth="1"/>
    <col min="2307" max="2307" width="34.42578125" style="192" customWidth="1"/>
    <col min="2308" max="2311" width="9.140625" style="192"/>
    <col min="2312" max="2312" width="14.7109375" style="192" customWidth="1"/>
    <col min="2313" max="2313" width="16.140625" style="192" customWidth="1"/>
    <col min="2314" max="2314" width="30.7109375" style="192" customWidth="1"/>
    <col min="2315" max="2315" width="11.7109375" style="192" customWidth="1"/>
    <col min="2316" max="2316" width="15" style="192" customWidth="1"/>
    <col min="2317" max="2560" width="9.140625" style="192"/>
    <col min="2561" max="2561" width="4.85546875" style="192" customWidth="1"/>
    <col min="2562" max="2562" width="49.5703125" style="192" customWidth="1"/>
    <col min="2563" max="2563" width="34.42578125" style="192" customWidth="1"/>
    <col min="2564" max="2567" width="9.140625" style="192"/>
    <col min="2568" max="2568" width="14.7109375" style="192" customWidth="1"/>
    <col min="2569" max="2569" width="16.140625" style="192" customWidth="1"/>
    <col min="2570" max="2570" width="30.7109375" style="192" customWidth="1"/>
    <col min="2571" max="2571" width="11.7109375" style="192" customWidth="1"/>
    <col min="2572" max="2572" width="15" style="192" customWidth="1"/>
    <col min="2573" max="2816" width="9.140625" style="192"/>
    <col min="2817" max="2817" width="4.85546875" style="192" customWidth="1"/>
    <col min="2818" max="2818" width="49.5703125" style="192" customWidth="1"/>
    <col min="2819" max="2819" width="34.42578125" style="192" customWidth="1"/>
    <col min="2820" max="2823" width="9.140625" style="192"/>
    <col min="2824" max="2824" width="14.7109375" style="192" customWidth="1"/>
    <col min="2825" max="2825" width="16.140625" style="192" customWidth="1"/>
    <col min="2826" max="2826" width="30.7109375" style="192" customWidth="1"/>
    <col min="2827" max="2827" width="11.7109375" style="192" customWidth="1"/>
    <col min="2828" max="2828" width="15" style="192" customWidth="1"/>
    <col min="2829" max="3072" width="9.140625" style="192"/>
    <col min="3073" max="3073" width="4.85546875" style="192" customWidth="1"/>
    <col min="3074" max="3074" width="49.5703125" style="192" customWidth="1"/>
    <col min="3075" max="3075" width="34.42578125" style="192" customWidth="1"/>
    <col min="3076" max="3079" width="9.140625" style="192"/>
    <col min="3080" max="3080" width="14.7109375" style="192" customWidth="1"/>
    <col min="3081" max="3081" width="16.140625" style="192" customWidth="1"/>
    <col min="3082" max="3082" width="30.7109375" style="192" customWidth="1"/>
    <col min="3083" max="3083" width="11.7109375" style="192" customWidth="1"/>
    <col min="3084" max="3084" width="15" style="192" customWidth="1"/>
    <col min="3085" max="3328" width="9.140625" style="192"/>
    <col min="3329" max="3329" width="4.85546875" style="192" customWidth="1"/>
    <col min="3330" max="3330" width="49.5703125" style="192" customWidth="1"/>
    <col min="3331" max="3331" width="34.42578125" style="192" customWidth="1"/>
    <col min="3332" max="3335" width="9.140625" style="192"/>
    <col min="3336" max="3336" width="14.7109375" style="192" customWidth="1"/>
    <col min="3337" max="3337" width="16.140625" style="192" customWidth="1"/>
    <col min="3338" max="3338" width="30.7109375" style="192" customWidth="1"/>
    <col min="3339" max="3339" width="11.7109375" style="192" customWidth="1"/>
    <col min="3340" max="3340" width="15" style="192" customWidth="1"/>
    <col min="3341" max="3584" width="9.140625" style="192"/>
    <col min="3585" max="3585" width="4.85546875" style="192" customWidth="1"/>
    <col min="3586" max="3586" width="49.5703125" style="192" customWidth="1"/>
    <col min="3587" max="3587" width="34.42578125" style="192" customWidth="1"/>
    <col min="3588" max="3591" width="9.140625" style="192"/>
    <col min="3592" max="3592" width="14.7109375" style="192" customWidth="1"/>
    <col min="3593" max="3593" width="16.140625" style="192" customWidth="1"/>
    <col min="3594" max="3594" width="30.7109375" style="192" customWidth="1"/>
    <col min="3595" max="3595" width="11.7109375" style="192" customWidth="1"/>
    <col min="3596" max="3596" width="15" style="192" customWidth="1"/>
    <col min="3597" max="3840" width="9.140625" style="192"/>
    <col min="3841" max="3841" width="4.85546875" style="192" customWidth="1"/>
    <col min="3842" max="3842" width="49.5703125" style="192" customWidth="1"/>
    <col min="3843" max="3843" width="34.42578125" style="192" customWidth="1"/>
    <col min="3844" max="3847" width="9.140625" style="192"/>
    <col min="3848" max="3848" width="14.7109375" style="192" customWidth="1"/>
    <col min="3849" max="3849" width="16.140625" style="192" customWidth="1"/>
    <col min="3850" max="3850" width="30.7109375" style="192" customWidth="1"/>
    <col min="3851" max="3851" width="11.7109375" style="192" customWidth="1"/>
    <col min="3852" max="3852" width="15" style="192" customWidth="1"/>
    <col min="3853" max="4096" width="9.140625" style="192"/>
    <col min="4097" max="4097" width="4.85546875" style="192" customWidth="1"/>
    <col min="4098" max="4098" width="49.5703125" style="192" customWidth="1"/>
    <col min="4099" max="4099" width="34.42578125" style="192" customWidth="1"/>
    <col min="4100" max="4103" width="9.140625" style="192"/>
    <col min="4104" max="4104" width="14.7109375" style="192" customWidth="1"/>
    <col min="4105" max="4105" width="16.140625" style="192" customWidth="1"/>
    <col min="4106" max="4106" width="30.7109375" style="192" customWidth="1"/>
    <col min="4107" max="4107" width="11.7109375" style="192" customWidth="1"/>
    <col min="4108" max="4108" width="15" style="192" customWidth="1"/>
    <col min="4109" max="4352" width="9.140625" style="192"/>
    <col min="4353" max="4353" width="4.85546875" style="192" customWidth="1"/>
    <col min="4354" max="4354" width="49.5703125" style="192" customWidth="1"/>
    <col min="4355" max="4355" width="34.42578125" style="192" customWidth="1"/>
    <col min="4356" max="4359" width="9.140625" style="192"/>
    <col min="4360" max="4360" width="14.7109375" style="192" customWidth="1"/>
    <col min="4361" max="4361" width="16.140625" style="192" customWidth="1"/>
    <col min="4362" max="4362" width="30.7109375" style="192" customWidth="1"/>
    <col min="4363" max="4363" width="11.7109375" style="192" customWidth="1"/>
    <col min="4364" max="4364" width="15" style="192" customWidth="1"/>
    <col min="4365" max="4608" width="9.140625" style="192"/>
    <col min="4609" max="4609" width="4.85546875" style="192" customWidth="1"/>
    <col min="4610" max="4610" width="49.5703125" style="192" customWidth="1"/>
    <col min="4611" max="4611" width="34.42578125" style="192" customWidth="1"/>
    <col min="4612" max="4615" width="9.140625" style="192"/>
    <col min="4616" max="4616" width="14.7109375" style="192" customWidth="1"/>
    <col min="4617" max="4617" width="16.140625" style="192" customWidth="1"/>
    <col min="4618" max="4618" width="30.7109375" style="192" customWidth="1"/>
    <col min="4619" max="4619" width="11.7109375" style="192" customWidth="1"/>
    <col min="4620" max="4620" width="15" style="192" customWidth="1"/>
    <col min="4621" max="4864" width="9.140625" style="192"/>
    <col min="4865" max="4865" width="4.85546875" style="192" customWidth="1"/>
    <col min="4866" max="4866" width="49.5703125" style="192" customWidth="1"/>
    <col min="4867" max="4867" width="34.42578125" style="192" customWidth="1"/>
    <col min="4868" max="4871" width="9.140625" style="192"/>
    <col min="4872" max="4872" width="14.7109375" style="192" customWidth="1"/>
    <col min="4873" max="4873" width="16.140625" style="192" customWidth="1"/>
    <col min="4874" max="4874" width="30.7109375" style="192" customWidth="1"/>
    <col min="4875" max="4875" width="11.7109375" style="192" customWidth="1"/>
    <col min="4876" max="4876" width="15" style="192" customWidth="1"/>
    <col min="4877" max="5120" width="9.140625" style="192"/>
    <col min="5121" max="5121" width="4.85546875" style="192" customWidth="1"/>
    <col min="5122" max="5122" width="49.5703125" style="192" customWidth="1"/>
    <col min="5123" max="5123" width="34.42578125" style="192" customWidth="1"/>
    <col min="5124" max="5127" width="9.140625" style="192"/>
    <col min="5128" max="5128" width="14.7109375" style="192" customWidth="1"/>
    <col min="5129" max="5129" width="16.140625" style="192" customWidth="1"/>
    <col min="5130" max="5130" width="30.7109375" style="192" customWidth="1"/>
    <col min="5131" max="5131" width="11.7109375" style="192" customWidth="1"/>
    <col min="5132" max="5132" width="15" style="192" customWidth="1"/>
    <col min="5133" max="5376" width="9.140625" style="192"/>
    <col min="5377" max="5377" width="4.85546875" style="192" customWidth="1"/>
    <col min="5378" max="5378" width="49.5703125" style="192" customWidth="1"/>
    <col min="5379" max="5379" width="34.42578125" style="192" customWidth="1"/>
    <col min="5380" max="5383" width="9.140625" style="192"/>
    <col min="5384" max="5384" width="14.7109375" style="192" customWidth="1"/>
    <col min="5385" max="5385" width="16.140625" style="192" customWidth="1"/>
    <col min="5386" max="5386" width="30.7109375" style="192" customWidth="1"/>
    <col min="5387" max="5387" width="11.7109375" style="192" customWidth="1"/>
    <col min="5388" max="5388" width="15" style="192" customWidth="1"/>
    <col min="5389" max="5632" width="9.140625" style="192"/>
    <col min="5633" max="5633" width="4.85546875" style="192" customWidth="1"/>
    <col min="5634" max="5634" width="49.5703125" style="192" customWidth="1"/>
    <col min="5635" max="5635" width="34.42578125" style="192" customWidth="1"/>
    <col min="5636" max="5639" width="9.140625" style="192"/>
    <col min="5640" max="5640" width="14.7109375" style="192" customWidth="1"/>
    <col min="5641" max="5641" width="16.140625" style="192" customWidth="1"/>
    <col min="5642" max="5642" width="30.7109375" style="192" customWidth="1"/>
    <col min="5643" max="5643" width="11.7109375" style="192" customWidth="1"/>
    <col min="5644" max="5644" width="15" style="192" customWidth="1"/>
    <col min="5645" max="5888" width="9.140625" style="192"/>
    <col min="5889" max="5889" width="4.85546875" style="192" customWidth="1"/>
    <col min="5890" max="5890" width="49.5703125" style="192" customWidth="1"/>
    <col min="5891" max="5891" width="34.42578125" style="192" customWidth="1"/>
    <col min="5892" max="5895" width="9.140625" style="192"/>
    <col min="5896" max="5896" width="14.7109375" style="192" customWidth="1"/>
    <col min="5897" max="5897" width="16.140625" style="192" customWidth="1"/>
    <col min="5898" max="5898" width="30.7109375" style="192" customWidth="1"/>
    <col min="5899" max="5899" width="11.7109375" style="192" customWidth="1"/>
    <col min="5900" max="5900" width="15" style="192" customWidth="1"/>
    <col min="5901" max="6144" width="9.140625" style="192"/>
    <col min="6145" max="6145" width="4.85546875" style="192" customWidth="1"/>
    <col min="6146" max="6146" width="49.5703125" style="192" customWidth="1"/>
    <col min="6147" max="6147" width="34.42578125" style="192" customWidth="1"/>
    <col min="6148" max="6151" width="9.140625" style="192"/>
    <col min="6152" max="6152" width="14.7109375" style="192" customWidth="1"/>
    <col min="6153" max="6153" width="16.140625" style="192" customWidth="1"/>
    <col min="6154" max="6154" width="30.7109375" style="192" customWidth="1"/>
    <col min="6155" max="6155" width="11.7109375" style="192" customWidth="1"/>
    <col min="6156" max="6156" width="15" style="192" customWidth="1"/>
    <col min="6157" max="6400" width="9.140625" style="192"/>
    <col min="6401" max="6401" width="4.85546875" style="192" customWidth="1"/>
    <col min="6402" max="6402" width="49.5703125" style="192" customWidth="1"/>
    <col min="6403" max="6403" width="34.42578125" style="192" customWidth="1"/>
    <col min="6404" max="6407" width="9.140625" style="192"/>
    <col min="6408" max="6408" width="14.7109375" style="192" customWidth="1"/>
    <col min="6409" max="6409" width="16.140625" style="192" customWidth="1"/>
    <col min="6410" max="6410" width="30.7109375" style="192" customWidth="1"/>
    <col min="6411" max="6411" width="11.7109375" style="192" customWidth="1"/>
    <col min="6412" max="6412" width="15" style="192" customWidth="1"/>
    <col min="6413" max="6656" width="9.140625" style="192"/>
    <col min="6657" max="6657" width="4.85546875" style="192" customWidth="1"/>
    <col min="6658" max="6658" width="49.5703125" style="192" customWidth="1"/>
    <col min="6659" max="6659" width="34.42578125" style="192" customWidth="1"/>
    <col min="6660" max="6663" width="9.140625" style="192"/>
    <col min="6664" max="6664" width="14.7109375" style="192" customWidth="1"/>
    <col min="6665" max="6665" width="16.140625" style="192" customWidth="1"/>
    <col min="6666" max="6666" width="30.7109375" style="192" customWidth="1"/>
    <col min="6667" max="6667" width="11.7109375" style="192" customWidth="1"/>
    <col min="6668" max="6668" width="15" style="192" customWidth="1"/>
    <col min="6669" max="6912" width="9.140625" style="192"/>
    <col min="6913" max="6913" width="4.85546875" style="192" customWidth="1"/>
    <col min="6914" max="6914" width="49.5703125" style="192" customWidth="1"/>
    <col min="6915" max="6915" width="34.42578125" style="192" customWidth="1"/>
    <col min="6916" max="6919" width="9.140625" style="192"/>
    <col min="6920" max="6920" width="14.7109375" style="192" customWidth="1"/>
    <col min="6921" max="6921" width="16.140625" style="192" customWidth="1"/>
    <col min="6922" max="6922" width="30.7109375" style="192" customWidth="1"/>
    <col min="6923" max="6923" width="11.7109375" style="192" customWidth="1"/>
    <col min="6924" max="6924" width="15" style="192" customWidth="1"/>
    <col min="6925" max="7168" width="9.140625" style="192"/>
    <col min="7169" max="7169" width="4.85546875" style="192" customWidth="1"/>
    <col min="7170" max="7170" width="49.5703125" style="192" customWidth="1"/>
    <col min="7171" max="7171" width="34.42578125" style="192" customWidth="1"/>
    <col min="7172" max="7175" width="9.140625" style="192"/>
    <col min="7176" max="7176" width="14.7109375" style="192" customWidth="1"/>
    <col min="7177" max="7177" width="16.140625" style="192" customWidth="1"/>
    <col min="7178" max="7178" width="30.7109375" style="192" customWidth="1"/>
    <col min="7179" max="7179" width="11.7109375" style="192" customWidth="1"/>
    <col min="7180" max="7180" width="15" style="192" customWidth="1"/>
    <col min="7181" max="7424" width="9.140625" style="192"/>
    <col min="7425" max="7425" width="4.85546875" style="192" customWidth="1"/>
    <col min="7426" max="7426" width="49.5703125" style="192" customWidth="1"/>
    <col min="7427" max="7427" width="34.42578125" style="192" customWidth="1"/>
    <col min="7428" max="7431" width="9.140625" style="192"/>
    <col min="7432" max="7432" width="14.7109375" style="192" customWidth="1"/>
    <col min="7433" max="7433" width="16.140625" style="192" customWidth="1"/>
    <col min="7434" max="7434" width="30.7109375" style="192" customWidth="1"/>
    <col min="7435" max="7435" width="11.7109375" style="192" customWidth="1"/>
    <col min="7436" max="7436" width="15" style="192" customWidth="1"/>
    <col min="7437" max="7680" width="9.140625" style="192"/>
    <col min="7681" max="7681" width="4.85546875" style="192" customWidth="1"/>
    <col min="7682" max="7682" width="49.5703125" style="192" customWidth="1"/>
    <col min="7683" max="7683" width="34.42578125" style="192" customWidth="1"/>
    <col min="7684" max="7687" width="9.140625" style="192"/>
    <col min="7688" max="7688" width="14.7109375" style="192" customWidth="1"/>
    <col min="7689" max="7689" width="16.140625" style="192" customWidth="1"/>
    <col min="7690" max="7690" width="30.7109375" style="192" customWidth="1"/>
    <col min="7691" max="7691" width="11.7109375" style="192" customWidth="1"/>
    <col min="7692" max="7692" width="15" style="192" customWidth="1"/>
    <col min="7693" max="7936" width="9.140625" style="192"/>
    <col min="7937" max="7937" width="4.85546875" style="192" customWidth="1"/>
    <col min="7938" max="7938" width="49.5703125" style="192" customWidth="1"/>
    <col min="7939" max="7939" width="34.42578125" style="192" customWidth="1"/>
    <col min="7940" max="7943" width="9.140625" style="192"/>
    <col min="7944" max="7944" width="14.7109375" style="192" customWidth="1"/>
    <col min="7945" max="7945" width="16.140625" style="192" customWidth="1"/>
    <col min="7946" max="7946" width="30.7109375" style="192" customWidth="1"/>
    <col min="7947" max="7947" width="11.7109375" style="192" customWidth="1"/>
    <col min="7948" max="7948" width="15" style="192" customWidth="1"/>
    <col min="7949" max="8192" width="9.140625" style="192"/>
    <col min="8193" max="8193" width="4.85546875" style="192" customWidth="1"/>
    <col min="8194" max="8194" width="49.5703125" style="192" customWidth="1"/>
    <col min="8195" max="8195" width="34.42578125" style="192" customWidth="1"/>
    <col min="8196" max="8199" width="9.140625" style="192"/>
    <col min="8200" max="8200" width="14.7109375" style="192" customWidth="1"/>
    <col min="8201" max="8201" width="16.140625" style="192" customWidth="1"/>
    <col min="8202" max="8202" width="30.7109375" style="192" customWidth="1"/>
    <col min="8203" max="8203" width="11.7109375" style="192" customWidth="1"/>
    <col min="8204" max="8204" width="15" style="192" customWidth="1"/>
    <col min="8205" max="8448" width="9.140625" style="192"/>
    <col min="8449" max="8449" width="4.85546875" style="192" customWidth="1"/>
    <col min="8450" max="8450" width="49.5703125" style="192" customWidth="1"/>
    <col min="8451" max="8451" width="34.42578125" style="192" customWidth="1"/>
    <col min="8452" max="8455" width="9.140625" style="192"/>
    <col min="8456" max="8456" width="14.7109375" style="192" customWidth="1"/>
    <col min="8457" max="8457" width="16.140625" style="192" customWidth="1"/>
    <col min="8458" max="8458" width="30.7109375" style="192" customWidth="1"/>
    <col min="8459" max="8459" width="11.7109375" style="192" customWidth="1"/>
    <col min="8460" max="8460" width="15" style="192" customWidth="1"/>
    <col min="8461" max="8704" width="9.140625" style="192"/>
    <col min="8705" max="8705" width="4.85546875" style="192" customWidth="1"/>
    <col min="8706" max="8706" width="49.5703125" style="192" customWidth="1"/>
    <col min="8707" max="8707" width="34.42578125" style="192" customWidth="1"/>
    <col min="8708" max="8711" width="9.140625" style="192"/>
    <col min="8712" max="8712" width="14.7109375" style="192" customWidth="1"/>
    <col min="8713" max="8713" width="16.140625" style="192" customWidth="1"/>
    <col min="8714" max="8714" width="30.7109375" style="192" customWidth="1"/>
    <col min="8715" max="8715" width="11.7109375" style="192" customWidth="1"/>
    <col min="8716" max="8716" width="15" style="192" customWidth="1"/>
    <col min="8717" max="8960" width="9.140625" style="192"/>
    <col min="8961" max="8961" width="4.85546875" style="192" customWidth="1"/>
    <col min="8962" max="8962" width="49.5703125" style="192" customWidth="1"/>
    <col min="8963" max="8963" width="34.42578125" style="192" customWidth="1"/>
    <col min="8964" max="8967" width="9.140625" style="192"/>
    <col min="8968" max="8968" width="14.7109375" style="192" customWidth="1"/>
    <col min="8969" max="8969" width="16.140625" style="192" customWidth="1"/>
    <col min="8970" max="8970" width="30.7109375" style="192" customWidth="1"/>
    <col min="8971" max="8971" width="11.7109375" style="192" customWidth="1"/>
    <col min="8972" max="8972" width="15" style="192" customWidth="1"/>
    <col min="8973" max="9216" width="9.140625" style="192"/>
    <col min="9217" max="9217" width="4.85546875" style="192" customWidth="1"/>
    <col min="9218" max="9218" width="49.5703125" style="192" customWidth="1"/>
    <col min="9219" max="9219" width="34.42578125" style="192" customWidth="1"/>
    <col min="9220" max="9223" width="9.140625" style="192"/>
    <col min="9224" max="9224" width="14.7109375" style="192" customWidth="1"/>
    <col min="9225" max="9225" width="16.140625" style="192" customWidth="1"/>
    <col min="9226" max="9226" width="30.7109375" style="192" customWidth="1"/>
    <col min="9227" max="9227" width="11.7109375" style="192" customWidth="1"/>
    <col min="9228" max="9228" width="15" style="192" customWidth="1"/>
    <col min="9229" max="9472" width="9.140625" style="192"/>
    <col min="9473" max="9473" width="4.85546875" style="192" customWidth="1"/>
    <col min="9474" max="9474" width="49.5703125" style="192" customWidth="1"/>
    <col min="9475" max="9475" width="34.42578125" style="192" customWidth="1"/>
    <col min="9476" max="9479" width="9.140625" style="192"/>
    <col min="9480" max="9480" width="14.7109375" style="192" customWidth="1"/>
    <col min="9481" max="9481" width="16.140625" style="192" customWidth="1"/>
    <col min="9482" max="9482" width="30.7109375" style="192" customWidth="1"/>
    <col min="9483" max="9483" width="11.7109375" style="192" customWidth="1"/>
    <col min="9484" max="9484" width="15" style="192" customWidth="1"/>
    <col min="9485" max="9728" width="9.140625" style="192"/>
    <col min="9729" max="9729" width="4.85546875" style="192" customWidth="1"/>
    <col min="9730" max="9730" width="49.5703125" style="192" customWidth="1"/>
    <col min="9731" max="9731" width="34.42578125" style="192" customWidth="1"/>
    <col min="9732" max="9735" width="9.140625" style="192"/>
    <col min="9736" max="9736" width="14.7109375" style="192" customWidth="1"/>
    <col min="9737" max="9737" width="16.140625" style="192" customWidth="1"/>
    <col min="9738" max="9738" width="30.7109375" style="192" customWidth="1"/>
    <col min="9739" max="9739" width="11.7109375" style="192" customWidth="1"/>
    <col min="9740" max="9740" width="15" style="192" customWidth="1"/>
    <col min="9741" max="9984" width="9.140625" style="192"/>
    <col min="9985" max="9985" width="4.85546875" style="192" customWidth="1"/>
    <col min="9986" max="9986" width="49.5703125" style="192" customWidth="1"/>
    <col min="9987" max="9987" width="34.42578125" style="192" customWidth="1"/>
    <col min="9988" max="9991" width="9.140625" style="192"/>
    <col min="9992" max="9992" width="14.7109375" style="192" customWidth="1"/>
    <col min="9993" max="9993" width="16.140625" style="192" customWidth="1"/>
    <col min="9994" max="9994" width="30.7109375" style="192" customWidth="1"/>
    <col min="9995" max="9995" width="11.7109375" style="192" customWidth="1"/>
    <col min="9996" max="9996" width="15" style="192" customWidth="1"/>
    <col min="9997" max="10240" width="9.140625" style="192"/>
    <col min="10241" max="10241" width="4.85546875" style="192" customWidth="1"/>
    <col min="10242" max="10242" width="49.5703125" style="192" customWidth="1"/>
    <col min="10243" max="10243" width="34.42578125" style="192" customWidth="1"/>
    <col min="10244" max="10247" width="9.140625" style="192"/>
    <col min="10248" max="10248" width="14.7109375" style="192" customWidth="1"/>
    <col min="10249" max="10249" width="16.140625" style="192" customWidth="1"/>
    <col min="10250" max="10250" width="30.7109375" style="192" customWidth="1"/>
    <col min="10251" max="10251" width="11.7109375" style="192" customWidth="1"/>
    <col min="10252" max="10252" width="15" style="192" customWidth="1"/>
    <col min="10253" max="10496" width="9.140625" style="192"/>
    <col min="10497" max="10497" width="4.85546875" style="192" customWidth="1"/>
    <col min="10498" max="10498" width="49.5703125" style="192" customWidth="1"/>
    <col min="10499" max="10499" width="34.42578125" style="192" customWidth="1"/>
    <col min="10500" max="10503" width="9.140625" style="192"/>
    <col min="10504" max="10504" width="14.7109375" style="192" customWidth="1"/>
    <col min="10505" max="10505" width="16.140625" style="192" customWidth="1"/>
    <col min="10506" max="10506" width="30.7109375" style="192" customWidth="1"/>
    <col min="10507" max="10507" width="11.7109375" style="192" customWidth="1"/>
    <col min="10508" max="10508" width="15" style="192" customWidth="1"/>
    <col min="10509" max="10752" width="9.140625" style="192"/>
    <col min="10753" max="10753" width="4.85546875" style="192" customWidth="1"/>
    <col min="10754" max="10754" width="49.5703125" style="192" customWidth="1"/>
    <col min="10755" max="10755" width="34.42578125" style="192" customWidth="1"/>
    <col min="10756" max="10759" width="9.140625" style="192"/>
    <col min="10760" max="10760" width="14.7109375" style="192" customWidth="1"/>
    <col min="10761" max="10761" width="16.140625" style="192" customWidth="1"/>
    <col min="10762" max="10762" width="30.7109375" style="192" customWidth="1"/>
    <col min="10763" max="10763" width="11.7109375" style="192" customWidth="1"/>
    <col min="10764" max="10764" width="15" style="192" customWidth="1"/>
    <col min="10765" max="11008" width="9.140625" style="192"/>
    <col min="11009" max="11009" width="4.85546875" style="192" customWidth="1"/>
    <col min="11010" max="11010" width="49.5703125" style="192" customWidth="1"/>
    <col min="11011" max="11011" width="34.42578125" style="192" customWidth="1"/>
    <col min="11012" max="11015" width="9.140625" style="192"/>
    <col min="11016" max="11016" width="14.7109375" style="192" customWidth="1"/>
    <col min="11017" max="11017" width="16.140625" style="192" customWidth="1"/>
    <col min="11018" max="11018" width="30.7109375" style="192" customWidth="1"/>
    <col min="11019" max="11019" width="11.7109375" style="192" customWidth="1"/>
    <col min="11020" max="11020" width="15" style="192" customWidth="1"/>
    <col min="11021" max="11264" width="9.140625" style="192"/>
    <col min="11265" max="11265" width="4.85546875" style="192" customWidth="1"/>
    <col min="11266" max="11266" width="49.5703125" style="192" customWidth="1"/>
    <col min="11267" max="11267" width="34.42578125" style="192" customWidth="1"/>
    <col min="11268" max="11271" width="9.140625" style="192"/>
    <col min="11272" max="11272" width="14.7109375" style="192" customWidth="1"/>
    <col min="11273" max="11273" width="16.140625" style="192" customWidth="1"/>
    <col min="11274" max="11274" width="30.7109375" style="192" customWidth="1"/>
    <col min="11275" max="11275" width="11.7109375" style="192" customWidth="1"/>
    <col min="11276" max="11276" width="15" style="192" customWidth="1"/>
    <col min="11277" max="11520" width="9.140625" style="192"/>
    <col min="11521" max="11521" width="4.85546875" style="192" customWidth="1"/>
    <col min="11522" max="11522" width="49.5703125" style="192" customWidth="1"/>
    <col min="11523" max="11523" width="34.42578125" style="192" customWidth="1"/>
    <col min="11524" max="11527" width="9.140625" style="192"/>
    <col min="11528" max="11528" width="14.7109375" style="192" customWidth="1"/>
    <col min="11529" max="11529" width="16.140625" style="192" customWidth="1"/>
    <col min="11530" max="11530" width="30.7109375" style="192" customWidth="1"/>
    <col min="11531" max="11531" width="11.7109375" style="192" customWidth="1"/>
    <col min="11532" max="11532" width="15" style="192" customWidth="1"/>
    <col min="11533" max="11776" width="9.140625" style="192"/>
    <col min="11777" max="11777" width="4.85546875" style="192" customWidth="1"/>
    <col min="11778" max="11778" width="49.5703125" style="192" customWidth="1"/>
    <col min="11779" max="11779" width="34.42578125" style="192" customWidth="1"/>
    <col min="11780" max="11783" width="9.140625" style="192"/>
    <col min="11784" max="11784" width="14.7109375" style="192" customWidth="1"/>
    <col min="11785" max="11785" width="16.140625" style="192" customWidth="1"/>
    <col min="11786" max="11786" width="30.7109375" style="192" customWidth="1"/>
    <col min="11787" max="11787" width="11.7109375" style="192" customWidth="1"/>
    <col min="11788" max="11788" width="15" style="192" customWidth="1"/>
    <col min="11789" max="12032" width="9.140625" style="192"/>
    <col min="12033" max="12033" width="4.85546875" style="192" customWidth="1"/>
    <col min="12034" max="12034" width="49.5703125" style="192" customWidth="1"/>
    <col min="12035" max="12035" width="34.42578125" style="192" customWidth="1"/>
    <col min="12036" max="12039" width="9.140625" style="192"/>
    <col min="12040" max="12040" width="14.7109375" style="192" customWidth="1"/>
    <col min="12041" max="12041" width="16.140625" style="192" customWidth="1"/>
    <col min="12042" max="12042" width="30.7109375" style="192" customWidth="1"/>
    <col min="12043" max="12043" width="11.7109375" style="192" customWidth="1"/>
    <col min="12044" max="12044" width="15" style="192" customWidth="1"/>
    <col min="12045" max="12288" width="9.140625" style="192"/>
    <col min="12289" max="12289" width="4.85546875" style="192" customWidth="1"/>
    <col min="12290" max="12290" width="49.5703125" style="192" customWidth="1"/>
    <col min="12291" max="12291" width="34.42578125" style="192" customWidth="1"/>
    <col min="12292" max="12295" width="9.140625" style="192"/>
    <col min="12296" max="12296" width="14.7109375" style="192" customWidth="1"/>
    <col min="12297" max="12297" width="16.140625" style="192" customWidth="1"/>
    <col min="12298" max="12298" width="30.7109375" style="192" customWidth="1"/>
    <col min="12299" max="12299" width="11.7109375" style="192" customWidth="1"/>
    <col min="12300" max="12300" width="15" style="192" customWidth="1"/>
    <col min="12301" max="12544" width="9.140625" style="192"/>
    <col min="12545" max="12545" width="4.85546875" style="192" customWidth="1"/>
    <col min="12546" max="12546" width="49.5703125" style="192" customWidth="1"/>
    <col min="12547" max="12547" width="34.42578125" style="192" customWidth="1"/>
    <col min="12548" max="12551" width="9.140625" style="192"/>
    <col min="12552" max="12552" width="14.7109375" style="192" customWidth="1"/>
    <col min="12553" max="12553" width="16.140625" style="192" customWidth="1"/>
    <col min="12554" max="12554" width="30.7109375" style="192" customWidth="1"/>
    <col min="12555" max="12555" width="11.7109375" style="192" customWidth="1"/>
    <col min="12556" max="12556" width="15" style="192" customWidth="1"/>
    <col min="12557" max="12800" width="9.140625" style="192"/>
    <col min="12801" max="12801" width="4.85546875" style="192" customWidth="1"/>
    <col min="12802" max="12802" width="49.5703125" style="192" customWidth="1"/>
    <col min="12803" max="12803" width="34.42578125" style="192" customWidth="1"/>
    <col min="12804" max="12807" width="9.140625" style="192"/>
    <col min="12808" max="12808" width="14.7109375" style="192" customWidth="1"/>
    <col min="12809" max="12809" width="16.140625" style="192" customWidth="1"/>
    <col min="12810" max="12810" width="30.7109375" style="192" customWidth="1"/>
    <col min="12811" max="12811" width="11.7109375" style="192" customWidth="1"/>
    <col min="12812" max="12812" width="15" style="192" customWidth="1"/>
    <col min="12813" max="13056" width="9.140625" style="192"/>
    <col min="13057" max="13057" width="4.85546875" style="192" customWidth="1"/>
    <col min="13058" max="13058" width="49.5703125" style="192" customWidth="1"/>
    <col min="13059" max="13059" width="34.42578125" style="192" customWidth="1"/>
    <col min="13060" max="13063" width="9.140625" style="192"/>
    <col min="13064" max="13064" width="14.7109375" style="192" customWidth="1"/>
    <col min="13065" max="13065" width="16.140625" style="192" customWidth="1"/>
    <col min="13066" max="13066" width="30.7109375" style="192" customWidth="1"/>
    <col min="13067" max="13067" width="11.7109375" style="192" customWidth="1"/>
    <col min="13068" max="13068" width="15" style="192" customWidth="1"/>
    <col min="13069" max="13312" width="9.140625" style="192"/>
    <col min="13313" max="13313" width="4.85546875" style="192" customWidth="1"/>
    <col min="13314" max="13314" width="49.5703125" style="192" customWidth="1"/>
    <col min="13315" max="13315" width="34.42578125" style="192" customWidth="1"/>
    <col min="13316" max="13319" width="9.140625" style="192"/>
    <col min="13320" max="13320" width="14.7109375" style="192" customWidth="1"/>
    <col min="13321" max="13321" width="16.140625" style="192" customWidth="1"/>
    <col min="13322" max="13322" width="30.7109375" style="192" customWidth="1"/>
    <col min="13323" max="13323" width="11.7109375" style="192" customWidth="1"/>
    <col min="13324" max="13324" width="15" style="192" customWidth="1"/>
    <col min="13325" max="13568" width="9.140625" style="192"/>
    <col min="13569" max="13569" width="4.85546875" style="192" customWidth="1"/>
    <col min="13570" max="13570" width="49.5703125" style="192" customWidth="1"/>
    <col min="13571" max="13571" width="34.42578125" style="192" customWidth="1"/>
    <col min="13572" max="13575" width="9.140625" style="192"/>
    <col min="13576" max="13576" width="14.7109375" style="192" customWidth="1"/>
    <col min="13577" max="13577" width="16.140625" style="192" customWidth="1"/>
    <col min="13578" max="13578" width="30.7109375" style="192" customWidth="1"/>
    <col min="13579" max="13579" width="11.7109375" style="192" customWidth="1"/>
    <col min="13580" max="13580" width="15" style="192" customWidth="1"/>
    <col min="13581" max="13824" width="9.140625" style="192"/>
    <col min="13825" max="13825" width="4.85546875" style="192" customWidth="1"/>
    <col min="13826" max="13826" width="49.5703125" style="192" customWidth="1"/>
    <col min="13827" max="13827" width="34.42578125" style="192" customWidth="1"/>
    <col min="13828" max="13831" width="9.140625" style="192"/>
    <col min="13832" max="13832" width="14.7109375" style="192" customWidth="1"/>
    <col min="13833" max="13833" width="16.140625" style="192" customWidth="1"/>
    <col min="13834" max="13834" width="30.7109375" style="192" customWidth="1"/>
    <col min="13835" max="13835" width="11.7109375" style="192" customWidth="1"/>
    <col min="13836" max="13836" width="15" style="192" customWidth="1"/>
    <col min="13837" max="14080" width="9.140625" style="192"/>
    <col min="14081" max="14081" width="4.85546875" style="192" customWidth="1"/>
    <col min="14082" max="14082" width="49.5703125" style="192" customWidth="1"/>
    <col min="14083" max="14083" width="34.42578125" style="192" customWidth="1"/>
    <col min="14084" max="14087" width="9.140625" style="192"/>
    <col min="14088" max="14088" width="14.7109375" style="192" customWidth="1"/>
    <col min="14089" max="14089" width="16.140625" style="192" customWidth="1"/>
    <col min="14090" max="14090" width="30.7109375" style="192" customWidth="1"/>
    <col min="14091" max="14091" width="11.7109375" style="192" customWidth="1"/>
    <col min="14092" max="14092" width="15" style="192" customWidth="1"/>
    <col min="14093" max="14336" width="9.140625" style="192"/>
    <col min="14337" max="14337" width="4.85546875" style="192" customWidth="1"/>
    <col min="14338" max="14338" width="49.5703125" style="192" customWidth="1"/>
    <col min="14339" max="14339" width="34.42578125" style="192" customWidth="1"/>
    <col min="14340" max="14343" width="9.140625" style="192"/>
    <col min="14344" max="14344" width="14.7109375" style="192" customWidth="1"/>
    <col min="14345" max="14345" width="16.140625" style="192" customWidth="1"/>
    <col min="14346" max="14346" width="30.7109375" style="192" customWidth="1"/>
    <col min="14347" max="14347" width="11.7109375" style="192" customWidth="1"/>
    <col min="14348" max="14348" width="15" style="192" customWidth="1"/>
    <col min="14349" max="14592" width="9.140625" style="192"/>
    <col min="14593" max="14593" width="4.85546875" style="192" customWidth="1"/>
    <col min="14594" max="14594" width="49.5703125" style="192" customWidth="1"/>
    <col min="14595" max="14595" width="34.42578125" style="192" customWidth="1"/>
    <col min="14596" max="14599" width="9.140625" style="192"/>
    <col min="14600" max="14600" width="14.7109375" style="192" customWidth="1"/>
    <col min="14601" max="14601" width="16.140625" style="192" customWidth="1"/>
    <col min="14602" max="14602" width="30.7109375" style="192" customWidth="1"/>
    <col min="14603" max="14603" width="11.7109375" style="192" customWidth="1"/>
    <col min="14604" max="14604" width="15" style="192" customWidth="1"/>
    <col min="14605" max="14848" width="9.140625" style="192"/>
    <col min="14849" max="14849" width="4.85546875" style="192" customWidth="1"/>
    <col min="14850" max="14850" width="49.5703125" style="192" customWidth="1"/>
    <col min="14851" max="14851" width="34.42578125" style="192" customWidth="1"/>
    <col min="14852" max="14855" width="9.140625" style="192"/>
    <col min="14856" max="14856" width="14.7109375" style="192" customWidth="1"/>
    <col min="14857" max="14857" width="16.140625" style="192" customWidth="1"/>
    <col min="14858" max="14858" width="30.7109375" style="192" customWidth="1"/>
    <col min="14859" max="14859" width="11.7109375" style="192" customWidth="1"/>
    <col min="14860" max="14860" width="15" style="192" customWidth="1"/>
    <col min="14861" max="15104" width="9.140625" style="192"/>
    <col min="15105" max="15105" width="4.85546875" style="192" customWidth="1"/>
    <col min="15106" max="15106" width="49.5703125" style="192" customWidth="1"/>
    <col min="15107" max="15107" width="34.42578125" style="192" customWidth="1"/>
    <col min="15108" max="15111" width="9.140625" style="192"/>
    <col min="15112" max="15112" width="14.7109375" style="192" customWidth="1"/>
    <col min="15113" max="15113" width="16.140625" style="192" customWidth="1"/>
    <col min="15114" max="15114" width="30.7109375" style="192" customWidth="1"/>
    <col min="15115" max="15115" width="11.7109375" style="192" customWidth="1"/>
    <col min="15116" max="15116" width="15" style="192" customWidth="1"/>
    <col min="15117" max="15360" width="9.140625" style="192"/>
    <col min="15361" max="15361" width="4.85546875" style="192" customWidth="1"/>
    <col min="15362" max="15362" width="49.5703125" style="192" customWidth="1"/>
    <col min="15363" max="15363" width="34.42578125" style="192" customWidth="1"/>
    <col min="15364" max="15367" width="9.140625" style="192"/>
    <col min="15368" max="15368" width="14.7109375" style="192" customWidth="1"/>
    <col min="15369" max="15369" width="16.140625" style="192" customWidth="1"/>
    <col min="15370" max="15370" width="30.7109375" style="192" customWidth="1"/>
    <col min="15371" max="15371" width="11.7109375" style="192" customWidth="1"/>
    <col min="15372" max="15372" width="15" style="192" customWidth="1"/>
    <col min="15373" max="15616" width="9.140625" style="192"/>
    <col min="15617" max="15617" width="4.85546875" style="192" customWidth="1"/>
    <col min="15618" max="15618" width="49.5703125" style="192" customWidth="1"/>
    <col min="15619" max="15619" width="34.42578125" style="192" customWidth="1"/>
    <col min="15620" max="15623" width="9.140625" style="192"/>
    <col min="15624" max="15624" width="14.7109375" style="192" customWidth="1"/>
    <col min="15625" max="15625" width="16.140625" style="192" customWidth="1"/>
    <col min="15626" max="15626" width="30.7109375" style="192" customWidth="1"/>
    <col min="15627" max="15627" width="11.7109375" style="192" customWidth="1"/>
    <col min="15628" max="15628" width="15" style="192" customWidth="1"/>
    <col min="15629" max="15872" width="9.140625" style="192"/>
    <col min="15873" max="15873" width="4.85546875" style="192" customWidth="1"/>
    <col min="15874" max="15874" width="49.5703125" style="192" customWidth="1"/>
    <col min="15875" max="15875" width="34.42578125" style="192" customWidth="1"/>
    <col min="15876" max="15879" width="9.140625" style="192"/>
    <col min="15880" max="15880" width="14.7109375" style="192" customWidth="1"/>
    <col min="15881" max="15881" width="16.140625" style="192" customWidth="1"/>
    <col min="15882" max="15882" width="30.7109375" style="192" customWidth="1"/>
    <col min="15883" max="15883" width="11.7109375" style="192" customWidth="1"/>
    <col min="15884" max="15884" width="15" style="192" customWidth="1"/>
    <col min="15885" max="16128" width="9.140625" style="192"/>
    <col min="16129" max="16129" width="4.85546875" style="192" customWidth="1"/>
    <col min="16130" max="16130" width="49.5703125" style="192" customWidth="1"/>
    <col min="16131" max="16131" width="34.42578125" style="192" customWidth="1"/>
    <col min="16132" max="16135" width="9.140625" style="192"/>
    <col min="16136" max="16136" width="14.7109375" style="192" customWidth="1"/>
    <col min="16137" max="16137" width="16.140625" style="192" customWidth="1"/>
    <col min="16138" max="16138" width="30.7109375" style="192" customWidth="1"/>
    <col min="16139" max="16139" width="11.7109375" style="192" customWidth="1"/>
    <col min="16140" max="16140" width="15" style="192" customWidth="1"/>
    <col min="16141" max="16384" width="9.140625" style="192"/>
  </cols>
  <sheetData>
    <row r="1" spans="1:16" s="186" customFormat="1" ht="11.25" x14ac:dyDescent="0.2">
      <c r="C1" s="131" t="s">
        <v>673</v>
      </c>
      <c r="K1" s="187"/>
    </row>
    <row r="2" spans="1:16" s="186" customFormat="1" ht="85.5" customHeight="1" x14ac:dyDescent="0.2">
      <c r="C2" s="172" t="s">
        <v>306</v>
      </c>
      <c r="K2" s="188"/>
    </row>
    <row r="3" spans="1:16" s="186" customFormat="1" ht="11.25" x14ac:dyDescent="0.2">
      <c r="C3" s="130" t="s">
        <v>646</v>
      </c>
      <c r="K3" s="188"/>
    </row>
    <row r="5" spans="1:16" ht="93.75" customHeight="1" x14ac:dyDescent="0.25">
      <c r="A5" s="189"/>
      <c r="B5" s="540" t="s">
        <v>647</v>
      </c>
      <c r="C5" s="540"/>
      <c r="D5" s="190"/>
      <c r="E5" s="190"/>
      <c r="F5" s="190"/>
      <c r="G5" s="190"/>
      <c r="H5" s="190"/>
      <c r="I5" s="190"/>
      <c r="J5" s="190"/>
      <c r="K5" s="191"/>
      <c r="L5" s="191"/>
      <c r="M5" s="191"/>
      <c r="N5" s="191"/>
      <c r="O5" s="191"/>
      <c r="P5" s="191"/>
    </row>
    <row r="6" spans="1:16" ht="15.75" x14ac:dyDescent="0.25">
      <c r="A6" s="189"/>
      <c r="B6" s="193"/>
      <c r="C6" s="193"/>
      <c r="D6" s="193"/>
      <c r="E6" s="193"/>
      <c r="F6" s="193"/>
      <c r="G6" s="193"/>
      <c r="H6" s="193"/>
      <c r="I6" s="193"/>
      <c r="J6" s="194"/>
      <c r="K6" s="191"/>
      <c r="L6" s="191"/>
      <c r="M6" s="191"/>
      <c r="N6" s="191"/>
      <c r="O6" s="191"/>
      <c r="P6" s="191"/>
    </row>
    <row r="7" spans="1:16" s="89" customFormat="1" ht="12.75" x14ac:dyDescent="0.25">
      <c r="A7" s="538" t="s">
        <v>630</v>
      </c>
      <c r="B7" s="542" t="s">
        <v>631</v>
      </c>
      <c r="C7" s="539" t="s">
        <v>648</v>
      </c>
      <c r="D7" s="175"/>
      <c r="E7" s="176"/>
    </row>
    <row r="8" spans="1:16" s="89" customFormat="1" ht="12.75" x14ac:dyDescent="0.25">
      <c r="A8" s="538"/>
      <c r="B8" s="543"/>
      <c r="C8" s="539"/>
      <c r="D8" s="175"/>
      <c r="E8" s="176"/>
    </row>
    <row r="9" spans="1:16" ht="33" customHeight="1" x14ac:dyDescent="0.2">
      <c r="A9" s="177">
        <v>1</v>
      </c>
      <c r="B9" s="178" t="s">
        <v>633</v>
      </c>
      <c r="C9" s="184">
        <v>60420</v>
      </c>
      <c r="D9" s="191"/>
      <c r="E9" s="191"/>
      <c r="K9" s="192"/>
    </row>
    <row r="10" spans="1:16" ht="33" customHeight="1" x14ac:dyDescent="0.2">
      <c r="A10" s="177">
        <v>2</v>
      </c>
      <c r="B10" s="178" t="s">
        <v>634</v>
      </c>
      <c r="C10" s="184">
        <v>12720</v>
      </c>
      <c r="D10" s="191"/>
      <c r="E10" s="191"/>
      <c r="K10" s="192"/>
    </row>
    <row r="11" spans="1:16" ht="33" customHeight="1" x14ac:dyDescent="0.2">
      <c r="A11" s="177">
        <v>3</v>
      </c>
      <c r="B11" s="178" t="s">
        <v>635</v>
      </c>
      <c r="C11" s="184">
        <v>15900</v>
      </c>
      <c r="D11" s="191"/>
      <c r="E11" s="195"/>
      <c r="K11" s="192"/>
    </row>
    <row r="12" spans="1:16" ht="33" customHeight="1" x14ac:dyDescent="0.2">
      <c r="A12" s="177">
        <v>4</v>
      </c>
      <c r="B12" s="178" t="s">
        <v>636</v>
      </c>
      <c r="C12" s="184">
        <v>19080</v>
      </c>
      <c r="D12" s="191"/>
      <c r="E12" s="191"/>
      <c r="K12" s="192"/>
    </row>
    <row r="13" spans="1:16" ht="33" customHeight="1" x14ac:dyDescent="0.2">
      <c r="A13" s="177">
        <v>5</v>
      </c>
      <c r="B13" s="178" t="s">
        <v>637</v>
      </c>
      <c r="C13" s="184">
        <v>6360</v>
      </c>
      <c r="D13" s="191"/>
      <c r="E13" s="191"/>
      <c r="K13" s="192"/>
    </row>
    <row r="14" spans="1:16" ht="33" customHeight="1" x14ac:dyDescent="0.2">
      <c r="A14" s="177">
        <v>6</v>
      </c>
      <c r="B14" s="178" t="s">
        <v>638</v>
      </c>
      <c r="C14" s="184">
        <v>9540</v>
      </c>
      <c r="D14" s="191"/>
      <c r="E14" s="191"/>
      <c r="K14" s="192"/>
    </row>
    <row r="15" spans="1:16" s="183" customFormat="1" ht="33" customHeight="1" x14ac:dyDescent="0.25">
      <c r="A15" s="180"/>
      <c r="B15" s="206" t="s">
        <v>639</v>
      </c>
      <c r="C15" s="185">
        <f>SUM(C9:C14)</f>
        <v>124020</v>
      </c>
      <c r="D15" s="182"/>
      <c r="E15" s="182"/>
    </row>
    <row r="16" spans="1:16" ht="15.75" x14ac:dyDescent="0.25">
      <c r="A16" s="196"/>
      <c r="B16" s="196"/>
      <c r="C16" s="197"/>
      <c r="D16" s="197"/>
      <c r="E16" s="197"/>
      <c r="F16" s="197"/>
      <c r="G16" s="197"/>
      <c r="H16" s="197"/>
      <c r="I16" s="197"/>
      <c r="J16" s="191"/>
      <c r="K16" s="191"/>
      <c r="L16" s="191"/>
      <c r="M16" s="191"/>
      <c r="N16" s="191"/>
      <c r="O16" s="191"/>
      <c r="P16" s="191"/>
    </row>
    <row r="17" spans="1:16" ht="15.75" x14ac:dyDescent="0.25">
      <c r="A17" s="196"/>
      <c r="B17" s="196"/>
      <c r="C17" s="197"/>
      <c r="D17" s="197"/>
      <c r="E17" s="197"/>
      <c r="F17" s="197"/>
      <c r="G17" s="197"/>
      <c r="H17" s="197"/>
      <c r="I17" s="197"/>
      <c r="J17" s="198"/>
      <c r="K17" s="198"/>
      <c r="L17" s="191"/>
      <c r="M17" s="191"/>
      <c r="N17" s="191"/>
      <c r="O17" s="191"/>
      <c r="P17" s="191"/>
    </row>
    <row r="18" spans="1:16" x14ac:dyDescent="0.2">
      <c r="A18" s="191"/>
      <c r="B18" s="191"/>
      <c r="C18" s="191"/>
      <c r="D18" s="191"/>
      <c r="E18" s="191"/>
      <c r="F18" s="191"/>
      <c r="G18" s="191"/>
      <c r="H18" s="191"/>
      <c r="I18" s="198"/>
      <c r="J18" s="198"/>
      <c r="K18" s="198"/>
      <c r="L18" s="191"/>
      <c r="M18" s="191"/>
      <c r="N18" s="191"/>
      <c r="O18" s="191"/>
      <c r="P18" s="191"/>
    </row>
    <row r="19" spans="1:16" s="204" customFormat="1" ht="15.75" x14ac:dyDescent="0.25">
      <c r="A19" s="541"/>
      <c r="B19" s="541"/>
      <c r="C19" s="541"/>
      <c r="D19" s="541"/>
      <c r="E19" s="541"/>
      <c r="F19" s="199"/>
      <c r="G19" s="199"/>
      <c r="H19" s="200"/>
      <c r="I19" s="201"/>
      <c r="J19" s="202"/>
      <c r="K19" s="201"/>
      <c r="L19" s="200"/>
      <c r="M19" s="203"/>
      <c r="N19" s="203"/>
      <c r="O19" s="200"/>
    </row>
    <row r="33" s="192" customFormat="1" x14ac:dyDescent="0.2"/>
    <row r="34" s="192" customFormat="1" x14ac:dyDescent="0.2"/>
    <row r="35" s="192" customFormat="1" x14ac:dyDescent="0.2"/>
    <row r="36" s="192" customFormat="1" x14ac:dyDescent="0.2"/>
    <row r="37" s="192" customFormat="1" x14ac:dyDescent="0.2"/>
    <row r="38" s="192" customFormat="1" x14ac:dyDescent="0.2"/>
    <row r="39" s="192" customFormat="1" x14ac:dyDescent="0.2"/>
    <row r="40" s="192" customFormat="1" x14ac:dyDescent="0.2"/>
    <row r="41" s="192" customFormat="1" x14ac:dyDescent="0.2"/>
    <row r="42" s="192" customFormat="1" x14ac:dyDescent="0.2"/>
    <row r="43" s="192" customFormat="1" x14ac:dyDescent="0.2"/>
    <row r="44" s="192" customFormat="1" x14ac:dyDescent="0.2"/>
    <row r="45" s="192" customFormat="1" x14ac:dyDescent="0.2"/>
    <row r="46" s="192" customFormat="1" x14ac:dyDescent="0.2"/>
    <row r="47" s="192" customFormat="1" x14ac:dyDescent="0.2"/>
    <row r="48" s="192" customFormat="1" x14ac:dyDescent="0.2"/>
    <row r="49" s="192" customFormat="1" x14ac:dyDescent="0.2"/>
    <row r="50" s="192" customFormat="1" x14ac:dyDescent="0.2"/>
    <row r="51" s="192" customFormat="1" x14ac:dyDescent="0.2"/>
    <row r="52" s="192" customFormat="1" x14ac:dyDescent="0.2"/>
    <row r="53" s="192" customFormat="1" x14ac:dyDescent="0.2"/>
    <row r="54" s="192" customFormat="1" x14ac:dyDescent="0.2"/>
    <row r="55" s="192" customFormat="1" x14ac:dyDescent="0.2"/>
    <row r="56" s="192" customFormat="1" x14ac:dyDescent="0.2"/>
    <row r="57" s="192" customFormat="1" x14ac:dyDescent="0.2"/>
    <row r="58" s="192" customFormat="1" x14ac:dyDescent="0.2"/>
    <row r="59" s="192" customFormat="1" x14ac:dyDescent="0.2"/>
    <row r="60" s="192" customFormat="1" x14ac:dyDescent="0.2"/>
    <row r="61" s="192" customFormat="1" x14ac:dyDescent="0.2"/>
    <row r="62" s="192" customFormat="1" x14ac:dyDescent="0.2"/>
    <row r="63" s="192" customFormat="1" x14ac:dyDescent="0.2"/>
    <row r="64" s="192" customFormat="1" x14ac:dyDescent="0.2"/>
    <row r="65" s="192" customFormat="1" x14ac:dyDescent="0.2"/>
    <row r="66" s="192" customFormat="1" x14ac:dyDescent="0.2"/>
    <row r="67" s="192" customFormat="1" x14ac:dyDescent="0.2"/>
    <row r="68" s="192" customFormat="1" x14ac:dyDescent="0.2"/>
    <row r="69" s="192" customFormat="1" x14ac:dyDescent="0.2"/>
    <row r="70" s="192" customFormat="1" x14ac:dyDescent="0.2"/>
    <row r="71" s="192" customFormat="1" x14ac:dyDescent="0.2"/>
    <row r="72" s="192" customFormat="1" x14ac:dyDescent="0.2"/>
    <row r="73" s="192" customFormat="1" x14ac:dyDescent="0.2"/>
    <row r="74" s="192" customFormat="1" x14ac:dyDescent="0.2"/>
    <row r="75" s="192" customFormat="1" x14ac:dyDescent="0.2"/>
    <row r="76" s="192" customFormat="1" x14ac:dyDescent="0.2"/>
    <row r="77" s="192" customFormat="1" x14ac:dyDescent="0.2"/>
    <row r="78" s="192" customFormat="1" x14ac:dyDescent="0.2"/>
    <row r="79" s="192" customFormat="1" x14ac:dyDescent="0.2"/>
    <row r="80" s="192" customFormat="1" x14ac:dyDescent="0.2"/>
    <row r="81" s="192" customFormat="1" x14ac:dyDescent="0.2"/>
    <row r="82" s="192" customFormat="1" x14ac:dyDescent="0.2"/>
    <row r="83" s="192" customFormat="1" x14ac:dyDescent="0.2"/>
    <row r="84" s="192" customFormat="1" x14ac:dyDescent="0.2"/>
    <row r="85" s="192" customFormat="1" x14ac:dyDescent="0.2"/>
    <row r="86" s="192" customFormat="1" x14ac:dyDescent="0.2"/>
    <row r="87" s="192" customFormat="1" x14ac:dyDescent="0.2"/>
    <row r="88" s="192" customFormat="1" x14ac:dyDescent="0.2"/>
    <row r="89" s="192" customFormat="1" x14ac:dyDescent="0.2"/>
    <row r="90" s="192" customFormat="1" x14ac:dyDescent="0.2"/>
    <row r="91" s="192" customFormat="1" x14ac:dyDescent="0.2"/>
    <row r="92" s="192" customFormat="1" x14ac:dyDescent="0.2"/>
    <row r="93" s="192" customFormat="1" x14ac:dyDescent="0.2"/>
    <row r="94" s="192" customFormat="1" x14ac:dyDescent="0.2"/>
    <row r="95" s="192" customFormat="1" x14ac:dyDescent="0.2"/>
    <row r="96" s="192" customFormat="1" x14ac:dyDescent="0.2"/>
    <row r="97" s="192" customFormat="1" x14ac:dyDescent="0.2"/>
    <row r="98" s="192" customFormat="1" x14ac:dyDescent="0.2"/>
    <row r="99" s="192" customFormat="1" x14ac:dyDescent="0.2"/>
    <row r="100" s="192" customFormat="1" x14ac:dyDescent="0.2"/>
    <row r="101" s="192" customFormat="1" x14ac:dyDescent="0.2"/>
    <row r="102" s="192" customFormat="1" x14ac:dyDescent="0.2"/>
    <row r="103" s="192" customFormat="1" x14ac:dyDescent="0.2"/>
    <row r="104" s="192" customFormat="1" x14ac:dyDescent="0.2"/>
    <row r="105" s="192" customFormat="1" x14ac:dyDescent="0.2"/>
    <row r="106" s="192" customFormat="1" x14ac:dyDescent="0.2"/>
    <row r="107" s="192" customFormat="1" x14ac:dyDescent="0.2"/>
    <row r="108" s="192" customFormat="1" x14ac:dyDescent="0.2"/>
    <row r="109" s="192" customFormat="1" x14ac:dyDescent="0.2"/>
    <row r="110" s="192" customFormat="1" x14ac:dyDescent="0.2"/>
    <row r="111" s="192" customFormat="1" x14ac:dyDescent="0.2"/>
    <row r="112" s="192" customFormat="1" x14ac:dyDescent="0.2"/>
    <row r="113" s="192" customFormat="1" x14ac:dyDescent="0.2"/>
    <row r="114" s="192" customFormat="1" x14ac:dyDescent="0.2"/>
    <row r="115" s="192" customFormat="1" x14ac:dyDescent="0.2"/>
    <row r="116" s="192" customFormat="1" x14ac:dyDescent="0.2"/>
    <row r="117" s="192" customFormat="1" x14ac:dyDescent="0.2"/>
    <row r="118" s="192" customFormat="1" x14ac:dyDescent="0.2"/>
    <row r="119" s="192" customFormat="1" x14ac:dyDescent="0.2"/>
    <row r="120" s="192" customFormat="1" x14ac:dyDescent="0.2"/>
    <row r="121" s="192" customFormat="1" x14ac:dyDescent="0.2"/>
    <row r="122" s="192" customFormat="1" x14ac:dyDescent="0.2"/>
    <row r="123" s="192" customFormat="1" x14ac:dyDescent="0.2"/>
    <row r="124" s="192" customFormat="1" x14ac:dyDescent="0.2"/>
    <row r="125" s="192" customFormat="1" x14ac:dyDescent="0.2"/>
    <row r="126" s="192" customFormat="1" x14ac:dyDescent="0.2"/>
    <row r="127" s="192" customFormat="1" x14ac:dyDescent="0.2"/>
    <row r="128" s="192" customFormat="1" x14ac:dyDescent="0.2"/>
    <row r="129" s="192" customFormat="1" x14ac:dyDescent="0.2"/>
    <row r="130" s="192" customFormat="1" x14ac:dyDescent="0.2"/>
    <row r="131" s="192" customFormat="1" x14ac:dyDescent="0.2"/>
    <row r="132" s="192" customFormat="1" x14ac:dyDescent="0.2"/>
    <row r="133" s="192" customFormat="1" x14ac:dyDescent="0.2"/>
    <row r="134" s="192" customFormat="1" x14ac:dyDescent="0.2"/>
    <row r="135" s="192" customFormat="1" x14ac:dyDescent="0.2"/>
    <row r="136" s="192" customFormat="1" x14ac:dyDescent="0.2"/>
    <row r="137" s="192" customFormat="1" x14ac:dyDescent="0.2"/>
    <row r="138" s="192" customFormat="1" x14ac:dyDescent="0.2"/>
    <row r="139" s="192" customFormat="1" x14ac:dyDescent="0.2"/>
    <row r="140" s="192" customFormat="1" x14ac:dyDescent="0.2"/>
    <row r="141" s="192" customFormat="1" x14ac:dyDescent="0.2"/>
    <row r="142" s="192" customFormat="1" x14ac:dyDescent="0.2"/>
    <row r="143" s="192" customFormat="1" x14ac:dyDescent="0.2"/>
    <row r="144" s="192" customFormat="1" x14ac:dyDescent="0.2"/>
    <row r="145" s="192" customFormat="1" x14ac:dyDescent="0.2"/>
    <row r="146" s="192" customFormat="1" x14ac:dyDescent="0.2"/>
    <row r="147" s="192" customFormat="1" x14ac:dyDescent="0.2"/>
    <row r="148" s="192" customFormat="1" x14ac:dyDescent="0.2"/>
    <row r="149" s="192" customFormat="1" x14ac:dyDescent="0.2"/>
    <row r="150" s="192" customFormat="1" x14ac:dyDescent="0.2"/>
    <row r="151" s="192" customFormat="1" x14ac:dyDescent="0.2"/>
    <row r="152" s="192" customFormat="1" x14ac:dyDescent="0.2"/>
    <row r="153" s="192" customFormat="1" x14ac:dyDescent="0.2"/>
    <row r="154" s="192" customFormat="1" x14ac:dyDescent="0.2"/>
    <row r="155" s="192" customFormat="1" x14ac:dyDescent="0.2"/>
    <row r="156" s="192" customFormat="1" x14ac:dyDescent="0.2"/>
    <row r="157" s="192" customFormat="1" x14ac:dyDescent="0.2"/>
    <row r="158" s="192" customFormat="1" x14ac:dyDescent="0.2"/>
    <row r="159" s="192" customFormat="1" x14ac:dyDescent="0.2"/>
    <row r="160" s="192" customFormat="1" x14ac:dyDescent="0.2"/>
    <row r="161" s="192" customFormat="1" x14ac:dyDescent="0.2"/>
    <row r="162" s="192" customFormat="1" x14ac:dyDescent="0.2"/>
    <row r="163" s="192" customFormat="1" x14ac:dyDescent="0.2"/>
  </sheetData>
  <mergeCells count="5">
    <mergeCell ref="B5:C5"/>
    <mergeCell ref="A7:A8"/>
    <mergeCell ref="B7:B8"/>
    <mergeCell ref="C7:C8"/>
    <mergeCell ref="A19:E19"/>
  </mergeCells>
  <pageMargins left="0.70866141732283472" right="0.51181102362204722" top="0.55118110236220474" bottom="0.74803149606299213" header="0.31496062992125984" footer="0.31496062992125984"/>
  <pageSetup paperSize="9" scale="9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3"/>
  <sheetViews>
    <sheetView tabSelected="1" workbookViewId="0">
      <selection activeCell="B14" sqref="B14"/>
    </sheetView>
  </sheetViews>
  <sheetFormatPr defaultRowHeight="15" x14ac:dyDescent="0.2"/>
  <cols>
    <col min="1" max="1" width="4.85546875" style="192" customWidth="1"/>
    <col min="2" max="2" width="57.5703125" style="192" customWidth="1"/>
    <col min="3" max="3" width="35.28515625" style="192" customWidth="1"/>
    <col min="4" max="4" width="9.140625" style="192"/>
    <col min="5" max="7" width="0" style="192" hidden="1" customWidth="1"/>
    <col min="8" max="8" width="14.7109375" style="192" customWidth="1"/>
    <col min="9" max="9" width="16.140625" style="192" customWidth="1"/>
    <col min="10" max="10" width="30.7109375" style="192" customWidth="1"/>
    <col min="11" max="11" width="11.7109375" style="205" customWidth="1"/>
    <col min="12" max="12" width="15" style="192" customWidth="1"/>
    <col min="13" max="256" width="9.140625" style="192"/>
    <col min="257" max="257" width="4.85546875" style="192" customWidth="1"/>
    <col min="258" max="258" width="49.5703125" style="192" customWidth="1"/>
    <col min="259" max="259" width="34.42578125" style="192" customWidth="1"/>
    <col min="260" max="263" width="9.140625" style="192"/>
    <col min="264" max="264" width="14.7109375" style="192" customWidth="1"/>
    <col min="265" max="265" width="16.140625" style="192" customWidth="1"/>
    <col min="266" max="266" width="30.7109375" style="192" customWidth="1"/>
    <col min="267" max="267" width="11.7109375" style="192" customWidth="1"/>
    <col min="268" max="268" width="15" style="192" customWidth="1"/>
    <col min="269" max="512" width="9.140625" style="192"/>
    <col min="513" max="513" width="4.85546875" style="192" customWidth="1"/>
    <col min="514" max="514" width="49.5703125" style="192" customWidth="1"/>
    <col min="515" max="515" width="34.42578125" style="192" customWidth="1"/>
    <col min="516" max="519" width="9.140625" style="192"/>
    <col min="520" max="520" width="14.7109375" style="192" customWidth="1"/>
    <col min="521" max="521" width="16.140625" style="192" customWidth="1"/>
    <col min="522" max="522" width="30.7109375" style="192" customWidth="1"/>
    <col min="523" max="523" width="11.7109375" style="192" customWidth="1"/>
    <col min="524" max="524" width="15" style="192" customWidth="1"/>
    <col min="525" max="768" width="9.140625" style="192"/>
    <col min="769" max="769" width="4.85546875" style="192" customWidth="1"/>
    <col min="770" max="770" width="49.5703125" style="192" customWidth="1"/>
    <col min="771" max="771" width="34.42578125" style="192" customWidth="1"/>
    <col min="772" max="775" width="9.140625" style="192"/>
    <col min="776" max="776" width="14.7109375" style="192" customWidth="1"/>
    <col min="777" max="777" width="16.140625" style="192" customWidth="1"/>
    <col min="778" max="778" width="30.7109375" style="192" customWidth="1"/>
    <col min="779" max="779" width="11.7109375" style="192" customWidth="1"/>
    <col min="780" max="780" width="15" style="192" customWidth="1"/>
    <col min="781" max="1024" width="9.140625" style="192"/>
    <col min="1025" max="1025" width="4.85546875" style="192" customWidth="1"/>
    <col min="1026" max="1026" width="49.5703125" style="192" customWidth="1"/>
    <col min="1027" max="1027" width="34.42578125" style="192" customWidth="1"/>
    <col min="1028" max="1031" width="9.140625" style="192"/>
    <col min="1032" max="1032" width="14.7109375" style="192" customWidth="1"/>
    <col min="1033" max="1033" width="16.140625" style="192" customWidth="1"/>
    <col min="1034" max="1034" width="30.7109375" style="192" customWidth="1"/>
    <col min="1035" max="1035" width="11.7109375" style="192" customWidth="1"/>
    <col min="1036" max="1036" width="15" style="192" customWidth="1"/>
    <col min="1037" max="1280" width="9.140625" style="192"/>
    <col min="1281" max="1281" width="4.85546875" style="192" customWidth="1"/>
    <col min="1282" max="1282" width="49.5703125" style="192" customWidth="1"/>
    <col min="1283" max="1283" width="34.42578125" style="192" customWidth="1"/>
    <col min="1284" max="1287" width="9.140625" style="192"/>
    <col min="1288" max="1288" width="14.7109375" style="192" customWidth="1"/>
    <col min="1289" max="1289" width="16.140625" style="192" customWidth="1"/>
    <col min="1290" max="1290" width="30.7109375" style="192" customWidth="1"/>
    <col min="1291" max="1291" width="11.7109375" style="192" customWidth="1"/>
    <col min="1292" max="1292" width="15" style="192" customWidth="1"/>
    <col min="1293" max="1536" width="9.140625" style="192"/>
    <col min="1537" max="1537" width="4.85546875" style="192" customWidth="1"/>
    <col min="1538" max="1538" width="49.5703125" style="192" customWidth="1"/>
    <col min="1539" max="1539" width="34.42578125" style="192" customWidth="1"/>
    <col min="1540" max="1543" width="9.140625" style="192"/>
    <col min="1544" max="1544" width="14.7109375" style="192" customWidth="1"/>
    <col min="1545" max="1545" width="16.140625" style="192" customWidth="1"/>
    <col min="1546" max="1546" width="30.7109375" style="192" customWidth="1"/>
    <col min="1547" max="1547" width="11.7109375" style="192" customWidth="1"/>
    <col min="1548" max="1548" width="15" style="192" customWidth="1"/>
    <col min="1549" max="1792" width="9.140625" style="192"/>
    <col min="1793" max="1793" width="4.85546875" style="192" customWidth="1"/>
    <col min="1794" max="1794" width="49.5703125" style="192" customWidth="1"/>
    <col min="1795" max="1795" width="34.42578125" style="192" customWidth="1"/>
    <col min="1796" max="1799" width="9.140625" style="192"/>
    <col min="1800" max="1800" width="14.7109375" style="192" customWidth="1"/>
    <col min="1801" max="1801" width="16.140625" style="192" customWidth="1"/>
    <col min="1802" max="1802" width="30.7109375" style="192" customWidth="1"/>
    <col min="1803" max="1803" width="11.7109375" style="192" customWidth="1"/>
    <col min="1804" max="1804" width="15" style="192" customWidth="1"/>
    <col min="1805" max="2048" width="9.140625" style="192"/>
    <col min="2049" max="2049" width="4.85546875" style="192" customWidth="1"/>
    <col min="2050" max="2050" width="49.5703125" style="192" customWidth="1"/>
    <col min="2051" max="2051" width="34.42578125" style="192" customWidth="1"/>
    <col min="2052" max="2055" width="9.140625" style="192"/>
    <col min="2056" max="2056" width="14.7109375" style="192" customWidth="1"/>
    <col min="2057" max="2057" width="16.140625" style="192" customWidth="1"/>
    <col min="2058" max="2058" width="30.7109375" style="192" customWidth="1"/>
    <col min="2059" max="2059" width="11.7109375" style="192" customWidth="1"/>
    <col min="2060" max="2060" width="15" style="192" customWidth="1"/>
    <col min="2061" max="2304" width="9.140625" style="192"/>
    <col min="2305" max="2305" width="4.85546875" style="192" customWidth="1"/>
    <col min="2306" max="2306" width="49.5703125" style="192" customWidth="1"/>
    <col min="2307" max="2307" width="34.42578125" style="192" customWidth="1"/>
    <col min="2308" max="2311" width="9.140625" style="192"/>
    <col min="2312" max="2312" width="14.7109375" style="192" customWidth="1"/>
    <col min="2313" max="2313" width="16.140625" style="192" customWidth="1"/>
    <col min="2314" max="2314" width="30.7109375" style="192" customWidth="1"/>
    <col min="2315" max="2315" width="11.7109375" style="192" customWidth="1"/>
    <col min="2316" max="2316" width="15" style="192" customWidth="1"/>
    <col min="2317" max="2560" width="9.140625" style="192"/>
    <col min="2561" max="2561" width="4.85546875" style="192" customWidth="1"/>
    <col min="2562" max="2562" width="49.5703125" style="192" customWidth="1"/>
    <col min="2563" max="2563" width="34.42578125" style="192" customWidth="1"/>
    <col min="2564" max="2567" width="9.140625" style="192"/>
    <col min="2568" max="2568" width="14.7109375" style="192" customWidth="1"/>
    <col min="2569" max="2569" width="16.140625" style="192" customWidth="1"/>
    <col min="2570" max="2570" width="30.7109375" style="192" customWidth="1"/>
    <col min="2571" max="2571" width="11.7109375" style="192" customWidth="1"/>
    <col min="2572" max="2572" width="15" style="192" customWidth="1"/>
    <col min="2573" max="2816" width="9.140625" style="192"/>
    <col min="2817" max="2817" width="4.85546875" style="192" customWidth="1"/>
    <col min="2818" max="2818" width="49.5703125" style="192" customWidth="1"/>
    <col min="2819" max="2819" width="34.42578125" style="192" customWidth="1"/>
    <col min="2820" max="2823" width="9.140625" style="192"/>
    <col min="2824" max="2824" width="14.7109375" style="192" customWidth="1"/>
    <col min="2825" max="2825" width="16.140625" style="192" customWidth="1"/>
    <col min="2826" max="2826" width="30.7109375" style="192" customWidth="1"/>
    <col min="2827" max="2827" width="11.7109375" style="192" customWidth="1"/>
    <col min="2828" max="2828" width="15" style="192" customWidth="1"/>
    <col min="2829" max="3072" width="9.140625" style="192"/>
    <col min="3073" max="3073" width="4.85546875" style="192" customWidth="1"/>
    <col min="3074" max="3074" width="49.5703125" style="192" customWidth="1"/>
    <col min="3075" max="3075" width="34.42578125" style="192" customWidth="1"/>
    <col min="3076" max="3079" width="9.140625" style="192"/>
    <col min="3080" max="3080" width="14.7109375" style="192" customWidth="1"/>
    <col min="3081" max="3081" width="16.140625" style="192" customWidth="1"/>
    <col min="3082" max="3082" width="30.7109375" style="192" customWidth="1"/>
    <col min="3083" max="3083" width="11.7109375" style="192" customWidth="1"/>
    <col min="3084" max="3084" width="15" style="192" customWidth="1"/>
    <col min="3085" max="3328" width="9.140625" style="192"/>
    <col min="3329" max="3329" width="4.85546875" style="192" customWidth="1"/>
    <col min="3330" max="3330" width="49.5703125" style="192" customWidth="1"/>
    <col min="3331" max="3331" width="34.42578125" style="192" customWidth="1"/>
    <col min="3332" max="3335" width="9.140625" style="192"/>
    <col min="3336" max="3336" width="14.7109375" style="192" customWidth="1"/>
    <col min="3337" max="3337" width="16.140625" style="192" customWidth="1"/>
    <col min="3338" max="3338" width="30.7109375" style="192" customWidth="1"/>
    <col min="3339" max="3339" width="11.7109375" style="192" customWidth="1"/>
    <col min="3340" max="3340" width="15" style="192" customWidth="1"/>
    <col min="3341" max="3584" width="9.140625" style="192"/>
    <col min="3585" max="3585" width="4.85546875" style="192" customWidth="1"/>
    <col min="3586" max="3586" width="49.5703125" style="192" customWidth="1"/>
    <col min="3587" max="3587" width="34.42578125" style="192" customWidth="1"/>
    <col min="3588" max="3591" width="9.140625" style="192"/>
    <col min="3592" max="3592" width="14.7109375" style="192" customWidth="1"/>
    <col min="3593" max="3593" width="16.140625" style="192" customWidth="1"/>
    <col min="3594" max="3594" width="30.7109375" style="192" customWidth="1"/>
    <col min="3595" max="3595" width="11.7109375" style="192" customWidth="1"/>
    <col min="3596" max="3596" width="15" style="192" customWidth="1"/>
    <col min="3597" max="3840" width="9.140625" style="192"/>
    <col min="3841" max="3841" width="4.85546875" style="192" customWidth="1"/>
    <col min="3842" max="3842" width="49.5703125" style="192" customWidth="1"/>
    <col min="3843" max="3843" width="34.42578125" style="192" customWidth="1"/>
    <col min="3844" max="3847" width="9.140625" style="192"/>
    <col min="3848" max="3848" width="14.7109375" style="192" customWidth="1"/>
    <col min="3849" max="3849" width="16.140625" style="192" customWidth="1"/>
    <col min="3850" max="3850" width="30.7109375" style="192" customWidth="1"/>
    <col min="3851" max="3851" width="11.7109375" style="192" customWidth="1"/>
    <col min="3852" max="3852" width="15" style="192" customWidth="1"/>
    <col min="3853" max="4096" width="9.140625" style="192"/>
    <col min="4097" max="4097" width="4.85546875" style="192" customWidth="1"/>
    <col min="4098" max="4098" width="49.5703125" style="192" customWidth="1"/>
    <col min="4099" max="4099" width="34.42578125" style="192" customWidth="1"/>
    <col min="4100" max="4103" width="9.140625" style="192"/>
    <col min="4104" max="4104" width="14.7109375" style="192" customWidth="1"/>
    <col min="4105" max="4105" width="16.140625" style="192" customWidth="1"/>
    <col min="4106" max="4106" width="30.7109375" style="192" customWidth="1"/>
    <col min="4107" max="4107" width="11.7109375" style="192" customWidth="1"/>
    <col min="4108" max="4108" width="15" style="192" customWidth="1"/>
    <col min="4109" max="4352" width="9.140625" style="192"/>
    <col min="4353" max="4353" width="4.85546875" style="192" customWidth="1"/>
    <col min="4354" max="4354" width="49.5703125" style="192" customWidth="1"/>
    <col min="4355" max="4355" width="34.42578125" style="192" customWidth="1"/>
    <col min="4356" max="4359" width="9.140625" style="192"/>
    <col min="4360" max="4360" width="14.7109375" style="192" customWidth="1"/>
    <col min="4361" max="4361" width="16.140625" style="192" customWidth="1"/>
    <col min="4362" max="4362" width="30.7109375" style="192" customWidth="1"/>
    <col min="4363" max="4363" width="11.7109375" style="192" customWidth="1"/>
    <col min="4364" max="4364" width="15" style="192" customWidth="1"/>
    <col min="4365" max="4608" width="9.140625" style="192"/>
    <col min="4609" max="4609" width="4.85546875" style="192" customWidth="1"/>
    <col min="4610" max="4610" width="49.5703125" style="192" customWidth="1"/>
    <col min="4611" max="4611" width="34.42578125" style="192" customWidth="1"/>
    <col min="4612" max="4615" width="9.140625" style="192"/>
    <col min="4616" max="4616" width="14.7109375" style="192" customWidth="1"/>
    <col min="4617" max="4617" width="16.140625" style="192" customWidth="1"/>
    <col min="4618" max="4618" width="30.7109375" style="192" customWidth="1"/>
    <col min="4619" max="4619" width="11.7109375" style="192" customWidth="1"/>
    <col min="4620" max="4620" width="15" style="192" customWidth="1"/>
    <col min="4621" max="4864" width="9.140625" style="192"/>
    <col min="4865" max="4865" width="4.85546875" style="192" customWidth="1"/>
    <col min="4866" max="4866" width="49.5703125" style="192" customWidth="1"/>
    <col min="4867" max="4867" width="34.42578125" style="192" customWidth="1"/>
    <col min="4868" max="4871" width="9.140625" style="192"/>
    <col min="4872" max="4872" width="14.7109375" style="192" customWidth="1"/>
    <col min="4873" max="4873" width="16.140625" style="192" customWidth="1"/>
    <col min="4874" max="4874" width="30.7109375" style="192" customWidth="1"/>
    <col min="4875" max="4875" width="11.7109375" style="192" customWidth="1"/>
    <col min="4876" max="4876" width="15" style="192" customWidth="1"/>
    <col min="4877" max="5120" width="9.140625" style="192"/>
    <col min="5121" max="5121" width="4.85546875" style="192" customWidth="1"/>
    <col min="5122" max="5122" width="49.5703125" style="192" customWidth="1"/>
    <col min="5123" max="5123" width="34.42578125" style="192" customWidth="1"/>
    <col min="5124" max="5127" width="9.140625" style="192"/>
    <col min="5128" max="5128" width="14.7109375" style="192" customWidth="1"/>
    <col min="5129" max="5129" width="16.140625" style="192" customWidth="1"/>
    <col min="5130" max="5130" width="30.7109375" style="192" customWidth="1"/>
    <col min="5131" max="5131" width="11.7109375" style="192" customWidth="1"/>
    <col min="5132" max="5132" width="15" style="192" customWidth="1"/>
    <col min="5133" max="5376" width="9.140625" style="192"/>
    <col min="5377" max="5377" width="4.85546875" style="192" customWidth="1"/>
    <col min="5378" max="5378" width="49.5703125" style="192" customWidth="1"/>
    <col min="5379" max="5379" width="34.42578125" style="192" customWidth="1"/>
    <col min="5380" max="5383" width="9.140625" style="192"/>
    <col min="5384" max="5384" width="14.7109375" style="192" customWidth="1"/>
    <col min="5385" max="5385" width="16.140625" style="192" customWidth="1"/>
    <col min="5386" max="5386" width="30.7109375" style="192" customWidth="1"/>
    <col min="5387" max="5387" width="11.7109375" style="192" customWidth="1"/>
    <col min="5388" max="5388" width="15" style="192" customWidth="1"/>
    <col min="5389" max="5632" width="9.140625" style="192"/>
    <col min="5633" max="5633" width="4.85546875" style="192" customWidth="1"/>
    <col min="5634" max="5634" width="49.5703125" style="192" customWidth="1"/>
    <col min="5635" max="5635" width="34.42578125" style="192" customWidth="1"/>
    <col min="5636" max="5639" width="9.140625" style="192"/>
    <col min="5640" max="5640" width="14.7109375" style="192" customWidth="1"/>
    <col min="5641" max="5641" width="16.140625" style="192" customWidth="1"/>
    <col min="5642" max="5642" width="30.7109375" style="192" customWidth="1"/>
    <col min="5643" max="5643" width="11.7109375" style="192" customWidth="1"/>
    <col min="5644" max="5644" width="15" style="192" customWidth="1"/>
    <col min="5645" max="5888" width="9.140625" style="192"/>
    <col min="5889" max="5889" width="4.85546875" style="192" customWidth="1"/>
    <col min="5890" max="5890" width="49.5703125" style="192" customWidth="1"/>
    <col min="5891" max="5891" width="34.42578125" style="192" customWidth="1"/>
    <col min="5892" max="5895" width="9.140625" style="192"/>
    <col min="5896" max="5896" width="14.7109375" style="192" customWidth="1"/>
    <col min="5897" max="5897" width="16.140625" style="192" customWidth="1"/>
    <col min="5898" max="5898" width="30.7109375" style="192" customWidth="1"/>
    <col min="5899" max="5899" width="11.7109375" style="192" customWidth="1"/>
    <col min="5900" max="5900" width="15" style="192" customWidth="1"/>
    <col min="5901" max="6144" width="9.140625" style="192"/>
    <col min="6145" max="6145" width="4.85546875" style="192" customWidth="1"/>
    <col min="6146" max="6146" width="49.5703125" style="192" customWidth="1"/>
    <col min="6147" max="6147" width="34.42578125" style="192" customWidth="1"/>
    <col min="6148" max="6151" width="9.140625" style="192"/>
    <col min="6152" max="6152" width="14.7109375" style="192" customWidth="1"/>
    <col min="6153" max="6153" width="16.140625" style="192" customWidth="1"/>
    <col min="6154" max="6154" width="30.7109375" style="192" customWidth="1"/>
    <col min="6155" max="6155" width="11.7109375" style="192" customWidth="1"/>
    <col min="6156" max="6156" width="15" style="192" customWidth="1"/>
    <col min="6157" max="6400" width="9.140625" style="192"/>
    <col min="6401" max="6401" width="4.85546875" style="192" customWidth="1"/>
    <col min="6402" max="6402" width="49.5703125" style="192" customWidth="1"/>
    <col min="6403" max="6403" width="34.42578125" style="192" customWidth="1"/>
    <col min="6404" max="6407" width="9.140625" style="192"/>
    <col min="6408" max="6408" width="14.7109375" style="192" customWidth="1"/>
    <col min="6409" max="6409" width="16.140625" style="192" customWidth="1"/>
    <col min="6410" max="6410" width="30.7109375" style="192" customWidth="1"/>
    <col min="6411" max="6411" width="11.7109375" style="192" customWidth="1"/>
    <col min="6412" max="6412" width="15" style="192" customWidth="1"/>
    <col min="6413" max="6656" width="9.140625" style="192"/>
    <col min="6657" max="6657" width="4.85546875" style="192" customWidth="1"/>
    <col min="6658" max="6658" width="49.5703125" style="192" customWidth="1"/>
    <col min="6659" max="6659" width="34.42578125" style="192" customWidth="1"/>
    <col min="6660" max="6663" width="9.140625" style="192"/>
    <col min="6664" max="6664" width="14.7109375" style="192" customWidth="1"/>
    <col min="6665" max="6665" width="16.140625" style="192" customWidth="1"/>
    <col min="6666" max="6666" width="30.7109375" style="192" customWidth="1"/>
    <col min="6667" max="6667" width="11.7109375" style="192" customWidth="1"/>
    <col min="6668" max="6668" width="15" style="192" customWidth="1"/>
    <col min="6669" max="6912" width="9.140625" style="192"/>
    <col min="6913" max="6913" width="4.85546875" style="192" customWidth="1"/>
    <col min="6914" max="6914" width="49.5703125" style="192" customWidth="1"/>
    <col min="6915" max="6915" width="34.42578125" style="192" customWidth="1"/>
    <col min="6916" max="6919" width="9.140625" style="192"/>
    <col min="6920" max="6920" width="14.7109375" style="192" customWidth="1"/>
    <col min="6921" max="6921" width="16.140625" style="192" customWidth="1"/>
    <col min="6922" max="6922" width="30.7109375" style="192" customWidth="1"/>
    <col min="6923" max="6923" width="11.7109375" style="192" customWidth="1"/>
    <col min="6924" max="6924" width="15" style="192" customWidth="1"/>
    <col min="6925" max="7168" width="9.140625" style="192"/>
    <col min="7169" max="7169" width="4.85546875" style="192" customWidth="1"/>
    <col min="7170" max="7170" width="49.5703125" style="192" customWidth="1"/>
    <col min="7171" max="7171" width="34.42578125" style="192" customWidth="1"/>
    <col min="7172" max="7175" width="9.140625" style="192"/>
    <col min="7176" max="7176" width="14.7109375" style="192" customWidth="1"/>
    <col min="7177" max="7177" width="16.140625" style="192" customWidth="1"/>
    <col min="7178" max="7178" width="30.7109375" style="192" customWidth="1"/>
    <col min="7179" max="7179" width="11.7109375" style="192" customWidth="1"/>
    <col min="7180" max="7180" width="15" style="192" customWidth="1"/>
    <col min="7181" max="7424" width="9.140625" style="192"/>
    <col min="7425" max="7425" width="4.85546875" style="192" customWidth="1"/>
    <col min="7426" max="7426" width="49.5703125" style="192" customWidth="1"/>
    <col min="7427" max="7427" width="34.42578125" style="192" customWidth="1"/>
    <col min="7428" max="7431" width="9.140625" style="192"/>
    <col min="7432" max="7432" width="14.7109375" style="192" customWidth="1"/>
    <col min="7433" max="7433" width="16.140625" style="192" customWidth="1"/>
    <col min="7434" max="7434" width="30.7109375" style="192" customWidth="1"/>
    <col min="7435" max="7435" width="11.7109375" style="192" customWidth="1"/>
    <col min="7436" max="7436" width="15" style="192" customWidth="1"/>
    <col min="7437" max="7680" width="9.140625" style="192"/>
    <col min="7681" max="7681" width="4.85546875" style="192" customWidth="1"/>
    <col min="7682" max="7682" width="49.5703125" style="192" customWidth="1"/>
    <col min="7683" max="7683" width="34.42578125" style="192" customWidth="1"/>
    <col min="7684" max="7687" width="9.140625" style="192"/>
    <col min="7688" max="7688" width="14.7109375" style="192" customWidth="1"/>
    <col min="7689" max="7689" width="16.140625" style="192" customWidth="1"/>
    <col min="7690" max="7690" width="30.7109375" style="192" customWidth="1"/>
    <col min="7691" max="7691" width="11.7109375" style="192" customWidth="1"/>
    <col min="7692" max="7692" width="15" style="192" customWidth="1"/>
    <col min="7693" max="7936" width="9.140625" style="192"/>
    <col min="7937" max="7937" width="4.85546875" style="192" customWidth="1"/>
    <col min="7938" max="7938" width="49.5703125" style="192" customWidth="1"/>
    <col min="7939" max="7939" width="34.42578125" style="192" customWidth="1"/>
    <col min="7940" max="7943" width="9.140625" style="192"/>
    <col min="7944" max="7944" width="14.7109375" style="192" customWidth="1"/>
    <col min="7945" max="7945" width="16.140625" style="192" customWidth="1"/>
    <col min="7946" max="7946" width="30.7109375" style="192" customWidth="1"/>
    <col min="7947" max="7947" width="11.7109375" style="192" customWidth="1"/>
    <col min="7948" max="7948" width="15" style="192" customWidth="1"/>
    <col min="7949" max="8192" width="9.140625" style="192"/>
    <col min="8193" max="8193" width="4.85546875" style="192" customWidth="1"/>
    <col min="8194" max="8194" width="49.5703125" style="192" customWidth="1"/>
    <col min="8195" max="8195" width="34.42578125" style="192" customWidth="1"/>
    <col min="8196" max="8199" width="9.140625" style="192"/>
    <col min="8200" max="8200" width="14.7109375" style="192" customWidth="1"/>
    <col min="8201" max="8201" width="16.140625" style="192" customWidth="1"/>
    <col min="8202" max="8202" width="30.7109375" style="192" customWidth="1"/>
    <col min="8203" max="8203" width="11.7109375" style="192" customWidth="1"/>
    <col min="8204" max="8204" width="15" style="192" customWidth="1"/>
    <col min="8205" max="8448" width="9.140625" style="192"/>
    <col min="8449" max="8449" width="4.85546875" style="192" customWidth="1"/>
    <col min="8450" max="8450" width="49.5703125" style="192" customWidth="1"/>
    <col min="8451" max="8451" width="34.42578125" style="192" customWidth="1"/>
    <col min="8452" max="8455" width="9.140625" style="192"/>
    <col min="8456" max="8456" width="14.7109375" style="192" customWidth="1"/>
    <col min="8457" max="8457" width="16.140625" style="192" customWidth="1"/>
    <col min="8458" max="8458" width="30.7109375" style="192" customWidth="1"/>
    <col min="8459" max="8459" width="11.7109375" style="192" customWidth="1"/>
    <col min="8460" max="8460" width="15" style="192" customWidth="1"/>
    <col min="8461" max="8704" width="9.140625" style="192"/>
    <col min="8705" max="8705" width="4.85546875" style="192" customWidth="1"/>
    <col min="8706" max="8706" width="49.5703125" style="192" customWidth="1"/>
    <col min="8707" max="8707" width="34.42578125" style="192" customWidth="1"/>
    <col min="8708" max="8711" width="9.140625" style="192"/>
    <col min="8712" max="8712" width="14.7109375" style="192" customWidth="1"/>
    <col min="8713" max="8713" width="16.140625" style="192" customWidth="1"/>
    <col min="8714" max="8714" width="30.7109375" style="192" customWidth="1"/>
    <col min="8715" max="8715" width="11.7109375" style="192" customWidth="1"/>
    <col min="8716" max="8716" width="15" style="192" customWidth="1"/>
    <col min="8717" max="8960" width="9.140625" style="192"/>
    <col min="8961" max="8961" width="4.85546875" style="192" customWidth="1"/>
    <col min="8962" max="8962" width="49.5703125" style="192" customWidth="1"/>
    <col min="8963" max="8963" width="34.42578125" style="192" customWidth="1"/>
    <col min="8964" max="8967" width="9.140625" style="192"/>
    <col min="8968" max="8968" width="14.7109375" style="192" customWidth="1"/>
    <col min="8969" max="8969" width="16.140625" style="192" customWidth="1"/>
    <col min="8970" max="8970" width="30.7109375" style="192" customWidth="1"/>
    <col min="8971" max="8971" width="11.7109375" style="192" customWidth="1"/>
    <col min="8972" max="8972" width="15" style="192" customWidth="1"/>
    <col min="8973" max="9216" width="9.140625" style="192"/>
    <col min="9217" max="9217" width="4.85546875" style="192" customWidth="1"/>
    <col min="9218" max="9218" width="49.5703125" style="192" customWidth="1"/>
    <col min="9219" max="9219" width="34.42578125" style="192" customWidth="1"/>
    <col min="9220" max="9223" width="9.140625" style="192"/>
    <col min="9224" max="9224" width="14.7109375" style="192" customWidth="1"/>
    <col min="9225" max="9225" width="16.140625" style="192" customWidth="1"/>
    <col min="9226" max="9226" width="30.7109375" style="192" customWidth="1"/>
    <col min="9227" max="9227" width="11.7109375" style="192" customWidth="1"/>
    <col min="9228" max="9228" width="15" style="192" customWidth="1"/>
    <col min="9229" max="9472" width="9.140625" style="192"/>
    <col min="9473" max="9473" width="4.85546875" style="192" customWidth="1"/>
    <col min="9474" max="9474" width="49.5703125" style="192" customWidth="1"/>
    <col min="9475" max="9475" width="34.42578125" style="192" customWidth="1"/>
    <col min="9476" max="9479" width="9.140625" style="192"/>
    <col min="9480" max="9480" width="14.7109375" style="192" customWidth="1"/>
    <col min="9481" max="9481" width="16.140625" style="192" customWidth="1"/>
    <col min="9482" max="9482" width="30.7109375" style="192" customWidth="1"/>
    <col min="9483" max="9483" width="11.7109375" style="192" customWidth="1"/>
    <col min="9484" max="9484" width="15" style="192" customWidth="1"/>
    <col min="9485" max="9728" width="9.140625" style="192"/>
    <col min="9729" max="9729" width="4.85546875" style="192" customWidth="1"/>
    <col min="9730" max="9730" width="49.5703125" style="192" customWidth="1"/>
    <col min="9731" max="9731" width="34.42578125" style="192" customWidth="1"/>
    <col min="9732" max="9735" width="9.140625" style="192"/>
    <col min="9736" max="9736" width="14.7109375" style="192" customWidth="1"/>
    <col min="9737" max="9737" width="16.140625" style="192" customWidth="1"/>
    <col min="9738" max="9738" width="30.7109375" style="192" customWidth="1"/>
    <col min="9739" max="9739" width="11.7109375" style="192" customWidth="1"/>
    <col min="9740" max="9740" width="15" style="192" customWidth="1"/>
    <col min="9741" max="9984" width="9.140625" style="192"/>
    <col min="9985" max="9985" width="4.85546875" style="192" customWidth="1"/>
    <col min="9986" max="9986" width="49.5703125" style="192" customWidth="1"/>
    <col min="9987" max="9987" width="34.42578125" style="192" customWidth="1"/>
    <col min="9988" max="9991" width="9.140625" style="192"/>
    <col min="9992" max="9992" width="14.7109375" style="192" customWidth="1"/>
    <col min="9993" max="9993" width="16.140625" style="192" customWidth="1"/>
    <col min="9994" max="9994" width="30.7109375" style="192" customWidth="1"/>
    <col min="9995" max="9995" width="11.7109375" style="192" customWidth="1"/>
    <col min="9996" max="9996" width="15" style="192" customWidth="1"/>
    <col min="9997" max="10240" width="9.140625" style="192"/>
    <col min="10241" max="10241" width="4.85546875" style="192" customWidth="1"/>
    <col min="10242" max="10242" width="49.5703125" style="192" customWidth="1"/>
    <col min="10243" max="10243" width="34.42578125" style="192" customWidth="1"/>
    <col min="10244" max="10247" width="9.140625" style="192"/>
    <col min="10248" max="10248" width="14.7109375" style="192" customWidth="1"/>
    <col min="10249" max="10249" width="16.140625" style="192" customWidth="1"/>
    <col min="10250" max="10250" width="30.7109375" style="192" customWidth="1"/>
    <col min="10251" max="10251" width="11.7109375" style="192" customWidth="1"/>
    <col min="10252" max="10252" width="15" style="192" customWidth="1"/>
    <col min="10253" max="10496" width="9.140625" style="192"/>
    <col min="10497" max="10497" width="4.85546875" style="192" customWidth="1"/>
    <col min="10498" max="10498" width="49.5703125" style="192" customWidth="1"/>
    <col min="10499" max="10499" width="34.42578125" style="192" customWidth="1"/>
    <col min="10500" max="10503" width="9.140625" style="192"/>
    <col min="10504" max="10504" width="14.7109375" style="192" customWidth="1"/>
    <col min="10505" max="10505" width="16.140625" style="192" customWidth="1"/>
    <col min="10506" max="10506" width="30.7109375" style="192" customWidth="1"/>
    <col min="10507" max="10507" width="11.7109375" style="192" customWidth="1"/>
    <col min="10508" max="10508" width="15" style="192" customWidth="1"/>
    <col min="10509" max="10752" width="9.140625" style="192"/>
    <col min="10753" max="10753" width="4.85546875" style="192" customWidth="1"/>
    <col min="10754" max="10754" width="49.5703125" style="192" customWidth="1"/>
    <col min="10755" max="10755" width="34.42578125" style="192" customWidth="1"/>
    <col min="10756" max="10759" width="9.140625" style="192"/>
    <col min="10760" max="10760" width="14.7109375" style="192" customWidth="1"/>
    <col min="10761" max="10761" width="16.140625" style="192" customWidth="1"/>
    <col min="10762" max="10762" width="30.7109375" style="192" customWidth="1"/>
    <col min="10763" max="10763" width="11.7109375" style="192" customWidth="1"/>
    <col min="10764" max="10764" width="15" style="192" customWidth="1"/>
    <col min="10765" max="11008" width="9.140625" style="192"/>
    <col min="11009" max="11009" width="4.85546875" style="192" customWidth="1"/>
    <col min="11010" max="11010" width="49.5703125" style="192" customWidth="1"/>
    <col min="11011" max="11011" width="34.42578125" style="192" customWidth="1"/>
    <col min="11012" max="11015" width="9.140625" style="192"/>
    <col min="11016" max="11016" width="14.7109375" style="192" customWidth="1"/>
    <col min="11017" max="11017" width="16.140625" style="192" customWidth="1"/>
    <col min="11018" max="11018" width="30.7109375" style="192" customWidth="1"/>
    <col min="11019" max="11019" width="11.7109375" style="192" customWidth="1"/>
    <col min="11020" max="11020" width="15" style="192" customWidth="1"/>
    <col min="11021" max="11264" width="9.140625" style="192"/>
    <col min="11265" max="11265" width="4.85546875" style="192" customWidth="1"/>
    <col min="11266" max="11266" width="49.5703125" style="192" customWidth="1"/>
    <col min="11267" max="11267" width="34.42578125" style="192" customWidth="1"/>
    <col min="11268" max="11271" width="9.140625" style="192"/>
    <col min="11272" max="11272" width="14.7109375" style="192" customWidth="1"/>
    <col min="11273" max="11273" width="16.140625" style="192" customWidth="1"/>
    <col min="11274" max="11274" width="30.7109375" style="192" customWidth="1"/>
    <col min="11275" max="11275" width="11.7109375" style="192" customWidth="1"/>
    <col min="11276" max="11276" width="15" style="192" customWidth="1"/>
    <col min="11277" max="11520" width="9.140625" style="192"/>
    <col min="11521" max="11521" width="4.85546875" style="192" customWidth="1"/>
    <col min="11522" max="11522" width="49.5703125" style="192" customWidth="1"/>
    <col min="11523" max="11523" width="34.42578125" style="192" customWidth="1"/>
    <col min="11524" max="11527" width="9.140625" style="192"/>
    <col min="11528" max="11528" width="14.7109375" style="192" customWidth="1"/>
    <col min="11529" max="11529" width="16.140625" style="192" customWidth="1"/>
    <col min="11530" max="11530" width="30.7109375" style="192" customWidth="1"/>
    <col min="11531" max="11531" width="11.7109375" style="192" customWidth="1"/>
    <col min="11532" max="11532" width="15" style="192" customWidth="1"/>
    <col min="11533" max="11776" width="9.140625" style="192"/>
    <col min="11777" max="11777" width="4.85546875" style="192" customWidth="1"/>
    <col min="11778" max="11778" width="49.5703125" style="192" customWidth="1"/>
    <col min="11779" max="11779" width="34.42578125" style="192" customWidth="1"/>
    <col min="11780" max="11783" width="9.140625" style="192"/>
    <col min="11784" max="11784" width="14.7109375" style="192" customWidth="1"/>
    <col min="11785" max="11785" width="16.140625" style="192" customWidth="1"/>
    <col min="11786" max="11786" width="30.7109375" style="192" customWidth="1"/>
    <col min="11787" max="11787" width="11.7109375" style="192" customWidth="1"/>
    <col min="11788" max="11788" width="15" style="192" customWidth="1"/>
    <col min="11789" max="12032" width="9.140625" style="192"/>
    <col min="12033" max="12033" width="4.85546875" style="192" customWidth="1"/>
    <col min="12034" max="12034" width="49.5703125" style="192" customWidth="1"/>
    <col min="12035" max="12035" width="34.42578125" style="192" customWidth="1"/>
    <col min="12036" max="12039" width="9.140625" style="192"/>
    <col min="12040" max="12040" width="14.7109375" style="192" customWidth="1"/>
    <col min="12041" max="12041" width="16.140625" style="192" customWidth="1"/>
    <col min="12042" max="12042" width="30.7109375" style="192" customWidth="1"/>
    <col min="12043" max="12043" width="11.7109375" style="192" customWidth="1"/>
    <col min="12044" max="12044" width="15" style="192" customWidth="1"/>
    <col min="12045" max="12288" width="9.140625" style="192"/>
    <col min="12289" max="12289" width="4.85546875" style="192" customWidth="1"/>
    <col min="12290" max="12290" width="49.5703125" style="192" customWidth="1"/>
    <col min="12291" max="12291" width="34.42578125" style="192" customWidth="1"/>
    <col min="12292" max="12295" width="9.140625" style="192"/>
    <col min="12296" max="12296" width="14.7109375" style="192" customWidth="1"/>
    <col min="12297" max="12297" width="16.140625" style="192" customWidth="1"/>
    <col min="12298" max="12298" width="30.7109375" style="192" customWidth="1"/>
    <col min="12299" max="12299" width="11.7109375" style="192" customWidth="1"/>
    <col min="12300" max="12300" width="15" style="192" customWidth="1"/>
    <col min="12301" max="12544" width="9.140625" style="192"/>
    <col min="12545" max="12545" width="4.85546875" style="192" customWidth="1"/>
    <col min="12546" max="12546" width="49.5703125" style="192" customWidth="1"/>
    <col min="12547" max="12547" width="34.42578125" style="192" customWidth="1"/>
    <col min="12548" max="12551" width="9.140625" style="192"/>
    <col min="12552" max="12552" width="14.7109375" style="192" customWidth="1"/>
    <col min="12553" max="12553" width="16.140625" style="192" customWidth="1"/>
    <col min="12554" max="12554" width="30.7109375" style="192" customWidth="1"/>
    <col min="12555" max="12555" width="11.7109375" style="192" customWidth="1"/>
    <col min="12556" max="12556" width="15" style="192" customWidth="1"/>
    <col min="12557" max="12800" width="9.140625" style="192"/>
    <col min="12801" max="12801" width="4.85546875" style="192" customWidth="1"/>
    <col min="12802" max="12802" width="49.5703125" style="192" customWidth="1"/>
    <col min="12803" max="12803" width="34.42578125" style="192" customWidth="1"/>
    <col min="12804" max="12807" width="9.140625" style="192"/>
    <col min="12808" max="12808" width="14.7109375" style="192" customWidth="1"/>
    <col min="12809" max="12809" width="16.140625" style="192" customWidth="1"/>
    <col min="12810" max="12810" width="30.7109375" style="192" customWidth="1"/>
    <col min="12811" max="12811" width="11.7109375" style="192" customWidth="1"/>
    <col min="12812" max="12812" width="15" style="192" customWidth="1"/>
    <col min="12813" max="13056" width="9.140625" style="192"/>
    <col min="13057" max="13057" width="4.85546875" style="192" customWidth="1"/>
    <col min="13058" max="13058" width="49.5703125" style="192" customWidth="1"/>
    <col min="13059" max="13059" width="34.42578125" style="192" customWidth="1"/>
    <col min="13060" max="13063" width="9.140625" style="192"/>
    <col min="13064" max="13064" width="14.7109375" style="192" customWidth="1"/>
    <col min="13065" max="13065" width="16.140625" style="192" customWidth="1"/>
    <col min="13066" max="13066" width="30.7109375" style="192" customWidth="1"/>
    <col min="13067" max="13067" width="11.7109375" style="192" customWidth="1"/>
    <col min="13068" max="13068" width="15" style="192" customWidth="1"/>
    <col min="13069" max="13312" width="9.140625" style="192"/>
    <col min="13313" max="13313" width="4.85546875" style="192" customWidth="1"/>
    <col min="13314" max="13314" width="49.5703125" style="192" customWidth="1"/>
    <col min="13315" max="13315" width="34.42578125" style="192" customWidth="1"/>
    <col min="13316" max="13319" width="9.140625" style="192"/>
    <col min="13320" max="13320" width="14.7109375" style="192" customWidth="1"/>
    <col min="13321" max="13321" width="16.140625" style="192" customWidth="1"/>
    <col min="13322" max="13322" width="30.7109375" style="192" customWidth="1"/>
    <col min="13323" max="13323" width="11.7109375" style="192" customWidth="1"/>
    <col min="13324" max="13324" width="15" style="192" customWidth="1"/>
    <col min="13325" max="13568" width="9.140625" style="192"/>
    <col min="13569" max="13569" width="4.85546875" style="192" customWidth="1"/>
    <col min="13570" max="13570" width="49.5703125" style="192" customWidth="1"/>
    <col min="13571" max="13571" width="34.42578125" style="192" customWidth="1"/>
    <col min="13572" max="13575" width="9.140625" style="192"/>
    <col min="13576" max="13576" width="14.7109375" style="192" customWidth="1"/>
    <col min="13577" max="13577" width="16.140625" style="192" customWidth="1"/>
    <col min="13578" max="13578" width="30.7109375" style="192" customWidth="1"/>
    <col min="13579" max="13579" width="11.7109375" style="192" customWidth="1"/>
    <col min="13580" max="13580" width="15" style="192" customWidth="1"/>
    <col min="13581" max="13824" width="9.140625" style="192"/>
    <col min="13825" max="13825" width="4.85546875" style="192" customWidth="1"/>
    <col min="13826" max="13826" width="49.5703125" style="192" customWidth="1"/>
    <col min="13827" max="13827" width="34.42578125" style="192" customWidth="1"/>
    <col min="13828" max="13831" width="9.140625" style="192"/>
    <col min="13832" max="13832" width="14.7109375" style="192" customWidth="1"/>
    <col min="13833" max="13833" width="16.140625" style="192" customWidth="1"/>
    <col min="13834" max="13834" width="30.7109375" style="192" customWidth="1"/>
    <col min="13835" max="13835" width="11.7109375" style="192" customWidth="1"/>
    <col min="13836" max="13836" width="15" style="192" customWidth="1"/>
    <col min="13837" max="14080" width="9.140625" style="192"/>
    <col min="14081" max="14081" width="4.85546875" style="192" customWidth="1"/>
    <col min="14082" max="14082" width="49.5703125" style="192" customWidth="1"/>
    <col min="14083" max="14083" width="34.42578125" style="192" customWidth="1"/>
    <col min="14084" max="14087" width="9.140625" style="192"/>
    <col min="14088" max="14088" width="14.7109375" style="192" customWidth="1"/>
    <col min="14089" max="14089" width="16.140625" style="192" customWidth="1"/>
    <col min="14090" max="14090" width="30.7109375" style="192" customWidth="1"/>
    <col min="14091" max="14091" width="11.7109375" style="192" customWidth="1"/>
    <col min="14092" max="14092" width="15" style="192" customWidth="1"/>
    <col min="14093" max="14336" width="9.140625" style="192"/>
    <col min="14337" max="14337" width="4.85546875" style="192" customWidth="1"/>
    <col min="14338" max="14338" width="49.5703125" style="192" customWidth="1"/>
    <col min="14339" max="14339" width="34.42578125" style="192" customWidth="1"/>
    <col min="14340" max="14343" width="9.140625" style="192"/>
    <col min="14344" max="14344" width="14.7109375" style="192" customWidth="1"/>
    <col min="14345" max="14345" width="16.140625" style="192" customWidth="1"/>
    <col min="14346" max="14346" width="30.7109375" style="192" customWidth="1"/>
    <col min="14347" max="14347" width="11.7109375" style="192" customWidth="1"/>
    <col min="14348" max="14348" width="15" style="192" customWidth="1"/>
    <col min="14349" max="14592" width="9.140625" style="192"/>
    <col min="14593" max="14593" width="4.85546875" style="192" customWidth="1"/>
    <col min="14594" max="14594" width="49.5703125" style="192" customWidth="1"/>
    <col min="14595" max="14595" width="34.42578125" style="192" customWidth="1"/>
    <col min="14596" max="14599" width="9.140625" style="192"/>
    <col min="14600" max="14600" width="14.7109375" style="192" customWidth="1"/>
    <col min="14601" max="14601" width="16.140625" style="192" customWidth="1"/>
    <col min="14602" max="14602" width="30.7109375" style="192" customWidth="1"/>
    <col min="14603" max="14603" width="11.7109375" style="192" customWidth="1"/>
    <col min="14604" max="14604" width="15" style="192" customWidth="1"/>
    <col min="14605" max="14848" width="9.140625" style="192"/>
    <col min="14849" max="14849" width="4.85546875" style="192" customWidth="1"/>
    <col min="14850" max="14850" width="49.5703125" style="192" customWidth="1"/>
    <col min="14851" max="14851" width="34.42578125" style="192" customWidth="1"/>
    <col min="14852" max="14855" width="9.140625" style="192"/>
    <col min="14856" max="14856" width="14.7109375" style="192" customWidth="1"/>
    <col min="14857" max="14857" width="16.140625" style="192" customWidth="1"/>
    <col min="14858" max="14858" width="30.7109375" style="192" customWidth="1"/>
    <col min="14859" max="14859" width="11.7109375" style="192" customWidth="1"/>
    <col min="14860" max="14860" width="15" style="192" customWidth="1"/>
    <col min="14861" max="15104" width="9.140625" style="192"/>
    <col min="15105" max="15105" width="4.85546875" style="192" customWidth="1"/>
    <col min="15106" max="15106" width="49.5703125" style="192" customWidth="1"/>
    <col min="15107" max="15107" width="34.42578125" style="192" customWidth="1"/>
    <col min="15108" max="15111" width="9.140625" style="192"/>
    <col min="15112" max="15112" width="14.7109375" style="192" customWidth="1"/>
    <col min="15113" max="15113" width="16.140625" style="192" customWidth="1"/>
    <col min="15114" max="15114" width="30.7109375" style="192" customWidth="1"/>
    <col min="15115" max="15115" width="11.7109375" style="192" customWidth="1"/>
    <col min="15116" max="15116" width="15" style="192" customWidth="1"/>
    <col min="15117" max="15360" width="9.140625" style="192"/>
    <col min="15361" max="15361" width="4.85546875" style="192" customWidth="1"/>
    <col min="15362" max="15362" width="49.5703125" style="192" customWidth="1"/>
    <col min="15363" max="15363" width="34.42578125" style="192" customWidth="1"/>
    <col min="15364" max="15367" width="9.140625" style="192"/>
    <col min="15368" max="15368" width="14.7109375" style="192" customWidth="1"/>
    <col min="15369" max="15369" width="16.140625" style="192" customWidth="1"/>
    <col min="15370" max="15370" width="30.7109375" style="192" customWidth="1"/>
    <col min="15371" max="15371" width="11.7109375" style="192" customWidth="1"/>
    <col min="15372" max="15372" width="15" style="192" customWidth="1"/>
    <col min="15373" max="15616" width="9.140625" style="192"/>
    <col min="15617" max="15617" width="4.85546875" style="192" customWidth="1"/>
    <col min="15618" max="15618" width="49.5703125" style="192" customWidth="1"/>
    <col min="15619" max="15619" width="34.42578125" style="192" customWidth="1"/>
    <col min="15620" max="15623" width="9.140625" style="192"/>
    <col min="15624" max="15624" width="14.7109375" style="192" customWidth="1"/>
    <col min="15625" max="15625" width="16.140625" style="192" customWidth="1"/>
    <col min="15626" max="15626" width="30.7109375" style="192" customWidth="1"/>
    <col min="15627" max="15627" width="11.7109375" style="192" customWidth="1"/>
    <col min="15628" max="15628" width="15" style="192" customWidth="1"/>
    <col min="15629" max="15872" width="9.140625" style="192"/>
    <col min="15873" max="15873" width="4.85546875" style="192" customWidth="1"/>
    <col min="15874" max="15874" width="49.5703125" style="192" customWidth="1"/>
    <col min="15875" max="15875" width="34.42578125" style="192" customWidth="1"/>
    <col min="15876" max="15879" width="9.140625" style="192"/>
    <col min="15880" max="15880" width="14.7109375" style="192" customWidth="1"/>
    <col min="15881" max="15881" width="16.140625" style="192" customWidth="1"/>
    <col min="15882" max="15882" width="30.7109375" style="192" customWidth="1"/>
    <col min="15883" max="15883" width="11.7109375" style="192" customWidth="1"/>
    <col min="15884" max="15884" width="15" style="192" customWidth="1"/>
    <col min="15885" max="16128" width="9.140625" style="192"/>
    <col min="16129" max="16129" width="4.85546875" style="192" customWidth="1"/>
    <col min="16130" max="16130" width="49.5703125" style="192" customWidth="1"/>
    <col min="16131" max="16131" width="34.42578125" style="192" customWidth="1"/>
    <col min="16132" max="16135" width="9.140625" style="192"/>
    <col min="16136" max="16136" width="14.7109375" style="192" customWidth="1"/>
    <col min="16137" max="16137" width="16.140625" style="192" customWidth="1"/>
    <col min="16138" max="16138" width="30.7109375" style="192" customWidth="1"/>
    <col min="16139" max="16139" width="11.7109375" style="192" customWidth="1"/>
    <col min="16140" max="16140" width="15" style="192" customWidth="1"/>
    <col min="16141" max="16384" width="9.140625" style="192"/>
  </cols>
  <sheetData>
    <row r="1" spans="1:16" s="186" customFormat="1" ht="11.25" x14ac:dyDescent="0.2">
      <c r="C1" s="131" t="s">
        <v>673</v>
      </c>
      <c r="K1" s="187"/>
    </row>
    <row r="2" spans="1:16" s="186" customFormat="1" ht="56.25" x14ac:dyDescent="0.2">
      <c r="C2" s="172" t="s">
        <v>306</v>
      </c>
      <c r="K2" s="188"/>
    </row>
    <row r="3" spans="1:16" s="186" customFormat="1" ht="11.25" x14ac:dyDescent="0.2">
      <c r="C3" s="130" t="s">
        <v>649</v>
      </c>
      <c r="K3" s="188"/>
    </row>
    <row r="5" spans="1:16" ht="103.5" customHeight="1" x14ac:dyDescent="0.25">
      <c r="A5" s="189"/>
      <c r="B5" s="540" t="s">
        <v>650</v>
      </c>
      <c r="C5" s="540"/>
      <c r="D5" s="190"/>
      <c r="E5" s="190"/>
      <c r="F5" s="190"/>
      <c r="G5" s="190"/>
      <c r="H5" s="190"/>
      <c r="I5" s="190"/>
      <c r="J5" s="190"/>
      <c r="K5" s="191"/>
      <c r="L5" s="191"/>
      <c r="M5" s="191"/>
      <c r="N5" s="191"/>
      <c r="O5" s="191"/>
      <c r="P5" s="191"/>
    </row>
    <row r="6" spans="1:16" ht="15.75" x14ac:dyDescent="0.25">
      <c r="A6" s="189"/>
      <c r="B6" s="193"/>
      <c r="C6" s="193"/>
      <c r="D6" s="193"/>
      <c r="E6" s="193"/>
      <c r="F6" s="193"/>
      <c r="G6" s="193"/>
      <c r="H6" s="193"/>
      <c r="I6" s="193"/>
      <c r="J6" s="194"/>
      <c r="K6" s="191"/>
      <c r="L6" s="191"/>
      <c r="M6" s="191"/>
      <c r="N6" s="191"/>
      <c r="O6" s="191"/>
      <c r="P6" s="191"/>
    </row>
    <row r="7" spans="1:16" s="89" customFormat="1" ht="12.75" x14ac:dyDescent="0.25">
      <c r="A7" s="538" t="s">
        <v>630</v>
      </c>
      <c r="B7" s="539" t="s">
        <v>631</v>
      </c>
      <c r="C7" s="539" t="s">
        <v>648</v>
      </c>
      <c r="D7" s="175"/>
      <c r="E7" s="176"/>
    </row>
    <row r="8" spans="1:16" s="89" customFormat="1" ht="12.75" x14ac:dyDescent="0.25">
      <c r="A8" s="538"/>
      <c r="B8" s="539"/>
      <c r="C8" s="539"/>
      <c r="D8" s="175"/>
      <c r="E8" s="176"/>
    </row>
    <row r="9" spans="1:16" ht="33" customHeight="1" x14ac:dyDescent="0.2">
      <c r="A9" s="177">
        <v>1</v>
      </c>
      <c r="B9" s="178" t="s">
        <v>633</v>
      </c>
      <c r="C9" s="207">
        <f>G9</f>
        <v>381122</v>
      </c>
      <c r="D9" s="191"/>
      <c r="E9" s="207">
        <v>379600</v>
      </c>
      <c r="F9" s="207">
        <f>G9-E9</f>
        <v>1522</v>
      </c>
      <c r="G9" s="177">
        <v>381122</v>
      </c>
      <c r="K9" s="192"/>
    </row>
    <row r="10" spans="1:16" ht="38.25" customHeight="1" x14ac:dyDescent="0.2">
      <c r="A10" s="177">
        <v>2</v>
      </c>
      <c r="B10" s="178" t="s">
        <v>634</v>
      </c>
      <c r="C10" s="207">
        <f t="shared" ref="C10:C14" si="0">G10</f>
        <v>50816</v>
      </c>
      <c r="D10" s="191"/>
      <c r="E10" s="208">
        <v>50600</v>
      </c>
      <c r="F10" s="207">
        <f t="shared" ref="F10:F14" si="1">G10-E10</f>
        <v>216</v>
      </c>
      <c r="G10" s="177">
        <v>50816</v>
      </c>
      <c r="K10" s="192"/>
    </row>
    <row r="11" spans="1:16" ht="38.25" customHeight="1" x14ac:dyDescent="0.2">
      <c r="A11" s="177">
        <v>3</v>
      </c>
      <c r="B11" s="178" t="s">
        <v>635</v>
      </c>
      <c r="C11" s="207">
        <f t="shared" si="0"/>
        <v>50816</v>
      </c>
      <c r="D11" s="191"/>
      <c r="E11" s="208">
        <v>50600</v>
      </c>
      <c r="F11" s="207">
        <f t="shared" si="1"/>
        <v>216</v>
      </c>
      <c r="G11" s="177">
        <v>50816</v>
      </c>
      <c r="K11" s="192"/>
    </row>
    <row r="12" spans="1:16" ht="38.25" customHeight="1" x14ac:dyDescent="0.2">
      <c r="A12" s="177">
        <v>4</v>
      </c>
      <c r="B12" s="178" t="s">
        <v>636</v>
      </c>
      <c r="C12" s="207">
        <f t="shared" si="0"/>
        <v>127041</v>
      </c>
      <c r="D12" s="191"/>
      <c r="E12" s="208">
        <v>126500</v>
      </c>
      <c r="F12" s="207">
        <f t="shared" si="1"/>
        <v>541</v>
      </c>
      <c r="G12" s="177">
        <v>127041</v>
      </c>
      <c r="K12" s="192"/>
    </row>
    <row r="13" spans="1:16" ht="38.25" customHeight="1" x14ac:dyDescent="0.2">
      <c r="A13" s="177">
        <v>5</v>
      </c>
      <c r="B13" s="178" t="s">
        <v>637</v>
      </c>
      <c r="C13" s="207">
        <f t="shared" si="0"/>
        <v>50816</v>
      </c>
      <c r="D13" s="191"/>
      <c r="E13" s="208">
        <v>50600</v>
      </c>
      <c r="F13" s="207">
        <f t="shared" si="1"/>
        <v>216</v>
      </c>
      <c r="G13" s="177">
        <v>50816</v>
      </c>
      <c r="K13" s="192"/>
    </row>
    <row r="14" spans="1:16" ht="38.25" customHeight="1" x14ac:dyDescent="0.2">
      <c r="A14" s="238">
        <v>6</v>
      </c>
      <c r="B14" s="178" t="s">
        <v>638</v>
      </c>
      <c r="C14" s="207">
        <f t="shared" si="0"/>
        <v>50816</v>
      </c>
      <c r="D14" s="191"/>
      <c r="E14" s="208">
        <v>50600</v>
      </c>
      <c r="F14" s="207">
        <f t="shared" si="1"/>
        <v>216</v>
      </c>
      <c r="G14" s="177">
        <v>50816</v>
      </c>
      <c r="K14" s="192"/>
    </row>
    <row r="15" spans="1:16" s="183" customFormat="1" ht="38.25" customHeight="1" x14ac:dyDescent="0.25">
      <c r="A15" s="180"/>
      <c r="B15" s="181" t="s">
        <v>639</v>
      </c>
      <c r="C15" s="209">
        <f>SUM(C9:C14)</f>
        <v>711427</v>
      </c>
      <c r="D15" s="182"/>
      <c r="E15" s="209">
        <f>SUM(E9:E14)</f>
        <v>708500</v>
      </c>
      <c r="F15" s="209">
        <f t="shared" ref="F15:G15" si="2">SUM(F9:F14)</f>
        <v>2927</v>
      </c>
      <c r="G15" s="209">
        <f t="shared" si="2"/>
        <v>711427</v>
      </c>
    </row>
    <row r="16" spans="1:16" ht="15.75" x14ac:dyDescent="0.25">
      <c r="A16" s="196"/>
      <c r="B16" s="196"/>
      <c r="C16" s="197"/>
      <c r="D16" s="197"/>
      <c r="E16" s="197"/>
      <c r="F16" s="197"/>
      <c r="G16" s="197"/>
      <c r="H16" s="197"/>
      <c r="I16" s="197"/>
      <c r="J16" s="191"/>
      <c r="K16" s="191"/>
      <c r="L16" s="191"/>
      <c r="M16" s="191"/>
      <c r="N16" s="191"/>
      <c r="O16" s="191"/>
      <c r="P16" s="191"/>
    </row>
    <row r="17" spans="1:16" ht="15.75" x14ac:dyDescent="0.25">
      <c r="A17" s="196"/>
      <c r="B17" s="196"/>
      <c r="C17" s="197"/>
      <c r="D17" s="197"/>
      <c r="E17" s="197"/>
      <c r="F17" s="197"/>
      <c r="G17" s="197"/>
      <c r="H17" s="197"/>
      <c r="I17" s="197"/>
      <c r="J17" s="198"/>
      <c r="K17" s="198"/>
      <c r="L17" s="191"/>
      <c r="M17" s="191"/>
      <c r="N17" s="191"/>
      <c r="O17" s="191"/>
      <c r="P17" s="191"/>
    </row>
    <row r="18" spans="1:16" x14ac:dyDescent="0.2">
      <c r="A18" s="191"/>
      <c r="B18" s="191"/>
      <c r="C18" s="191"/>
      <c r="D18" s="191"/>
      <c r="E18" s="191"/>
      <c r="F18" s="191"/>
      <c r="G18" s="191"/>
      <c r="H18" s="191"/>
      <c r="I18" s="198"/>
      <c r="J18" s="198"/>
      <c r="K18" s="198"/>
      <c r="L18" s="191"/>
      <c r="M18" s="191"/>
      <c r="N18" s="191"/>
      <c r="O18" s="191"/>
      <c r="P18" s="191"/>
    </row>
    <row r="19" spans="1:16" s="204" customFormat="1" ht="15.75" x14ac:dyDescent="0.25">
      <c r="A19" s="541"/>
      <c r="B19" s="541"/>
      <c r="C19" s="541"/>
      <c r="D19" s="541"/>
      <c r="E19" s="541"/>
      <c r="F19" s="199"/>
      <c r="G19" s="199"/>
      <c r="H19" s="200"/>
      <c r="I19" s="201"/>
      <c r="J19" s="202"/>
      <c r="K19" s="201"/>
      <c r="L19" s="200"/>
      <c r="M19" s="203"/>
      <c r="N19" s="203"/>
      <c r="O19" s="200"/>
    </row>
    <row r="33" spans="11:11" x14ac:dyDescent="0.2">
      <c r="K33" s="192"/>
    </row>
    <row r="34" spans="11:11" x14ac:dyDescent="0.2">
      <c r="K34" s="192"/>
    </row>
    <row r="35" spans="11:11" x14ac:dyDescent="0.2">
      <c r="K35" s="192"/>
    </row>
    <row r="36" spans="11:11" x14ac:dyDescent="0.2">
      <c r="K36" s="192"/>
    </row>
    <row r="37" spans="11:11" x14ac:dyDescent="0.2">
      <c r="K37" s="192"/>
    </row>
    <row r="38" spans="11:11" x14ac:dyDescent="0.2">
      <c r="K38" s="192"/>
    </row>
    <row r="39" spans="11:11" x14ac:dyDescent="0.2">
      <c r="K39" s="192"/>
    </row>
    <row r="40" spans="11:11" x14ac:dyDescent="0.2">
      <c r="K40" s="192"/>
    </row>
    <row r="41" spans="11:11" x14ac:dyDescent="0.2">
      <c r="K41" s="192"/>
    </row>
    <row r="42" spans="11:11" x14ac:dyDescent="0.2">
      <c r="K42" s="192"/>
    </row>
    <row r="43" spans="11:11" x14ac:dyDescent="0.2">
      <c r="K43" s="192"/>
    </row>
    <row r="44" spans="11:11" x14ac:dyDescent="0.2">
      <c r="K44" s="192"/>
    </row>
    <row r="45" spans="11:11" x14ac:dyDescent="0.2">
      <c r="K45" s="192"/>
    </row>
    <row r="46" spans="11:11" x14ac:dyDescent="0.2">
      <c r="K46" s="192"/>
    </row>
    <row r="47" spans="11:11" x14ac:dyDescent="0.2">
      <c r="K47" s="192"/>
    </row>
    <row r="48" spans="11:11" x14ac:dyDescent="0.2">
      <c r="K48" s="192"/>
    </row>
    <row r="49" spans="11:11" x14ac:dyDescent="0.2">
      <c r="K49" s="192"/>
    </row>
    <row r="50" spans="11:11" x14ac:dyDescent="0.2">
      <c r="K50" s="192"/>
    </row>
    <row r="51" spans="11:11" x14ac:dyDescent="0.2">
      <c r="K51" s="192"/>
    </row>
    <row r="52" spans="11:11" x14ac:dyDescent="0.2">
      <c r="K52" s="192"/>
    </row>
    <row r="53" spans="11:11" x14ac:dyDescent="0.2">
      <c r="K53" s="192"/>
    </row>
    <row r="54" spans="11:11" x14ac:dyDescent="0.2">
      <c r="K54" s="192"/>
    </row>
    <row r="55" spans="11:11" x14ac:dyDescent="0.2">
      <c r="K55" s="192"/>
    </row>
    <row r="56" spans="11:11" x14ac:dyDescent="0.2">
      <c r="K56" s="192"/>
    </row>
    <row r="57" spans="11:11" x14ac:dyDescent="0.2">
      <c r="K57" s="192"/>
    </row>
    <row r="58" spans="11:11" x14ac:dyDescent="0.2">
      <c r="K58" s="192"/>
    </row>
    <row r="59" spans="11:11" x14ac:dyDescent="0.2">
      <c r="K59" s="192"/>
    </row>
    <row r="60" spans="11:11" x14ac:dyDescent="0.2">
      <c r="K60" s="192"/>
    </row>
    <row r="61" spans="11:11" x14ac:dyDescent="0.2">
      <c r="K61" s="192"/>
    </row>
    <row r="62" spans="11:11" x14ac:dyDescent="0.2">
      <c r="K62" s="192"/>
    </row>
    <row r="63" spans="11:11" x14ac:dyDescent="0.2">
      <c r="K63" s="192"/>
    </row>
    <row r="64" spans="11:11" x14ac:dyDescent="0.2">
      <c r="K64" s="192"/>
    </row>
    <row r="65" spans="11:11" x14ac:dyDescent="0.2">
      <c r="K65" s="192"/>
    </row>
    <row r="66" spans="11:11" x14ac:dyDescent="0.2">
      <c r="K66" s="192"/>
    </row>
    <row r="67" spans="11:11" x14ac:dyDescent="0.2">
      <c r="K67" s="192"/>
    </row>
    <row r="68" spans="11:11" x14ac:dyDescent="0.2">
      <c r="K68" s="192"/>
    </row>
    <row r="69" spans="11:11" x14ac:dyDescent="0.2">
      <c r="K69" s="192"/>
    </row>
    <row r="70" spans="11:11" x14ac:dyDescent="0.2">
      <c r="K70" s="192"/>
    </row>
    <row r="71" spans="11:11" x14ac:dyDescent="0.2">
      <c r="K71" s="192"/>
    </row>
    <row r="72" spans="11:11" x14ac:dyDescent="0.2">
      <c r="K72" s="192"/>
    </row>
    <row r="73" spans="11:11" x14ac:dyDescent="0.2">
      <c r="K73" s="192"/>
    </row>
    <row r="74" spans="11:11" x14ac:dyDescent="0.2">
      <c r="K74" s="192"/>
    </row>
    <row r="75" spans="11:11" x14ac:dyDescent="0.2">
      <c r="K75" s="192"/>
    </row>
    <row r="76" spans="11:11" x14ac:dyDescent="0.2">
      <c r="K76" s="192"/>
    </row>
    <row r="77" spans="11:11" x14ac:dyDescent="0.2">
      <c r="K77" s="192"/>
    </row>
    <row r="78" spans="11:11" x14ac:dyDescent="0.2">
      <c r="K78" s="192"/>
    </row>
    <row r="79" spans="11:11" x14ac:dyDescent="0.2">
      <c r="K79" s="192"/>
    </row>
    <row r="80" spans="11:11" x14ac:dyDescent="0.2">
      <c r="K80" s="192"/>
    </row>
    <row r="81" spans="11:11" x14ac:dyDescent="0.2">
      <c r="K81" s="192"/>
    </row>
    <row r="82" spans="11:11" x14ac:dyDescent="0.2">
      <c r="K82" s="192"/>
    </row>
    <row r="83" spans="11:11" x14ac:dyDescent="0.2">
      <c r="K83" s="192"/>
    </row>
    <row r="84" spans="11:11" x14ac:dyDescent="0.2">
      <c r="K84" s="192"/>
    </row>
    <row r="85" spans="11:11" x14ac:dyDescent="0.2">
      <c r="K85" s="192"/>
    </row>
    <row r="86" spans="11:11" x14ac:dyDescent="0.2">
      <c r="K86" s="192"/>
    </row>
    <row r="87" spans="11:11" x14ac:dyDescent="0.2">
      <c r="K87" s="192"/>
    </row>
    <row r="88" spans="11:11" x14ac:dyDescent="0.2">
      <c r="K88" s="192"/>
    </row>
    <row r="89" spans="11:11" x14ac:dyDescent="0.2">
      <c r="K89" s="192"/>
    </row>
    <row r="90" spans="11:11" x14ac:dyDescent="0.2">
      <c r="K90" s="192"/>
    </row>
    <row r="91" spans="11:11" x14ac:dyDescent="0.2">
      <c r="K91" s="192"/>
    </row>
    <row r="92" spans="11:11" x14ac:dyDescent="0.2">
      <c r="K92" s="192"/>
    </row>
    <row r="93" spans="11:11" x14ac:dyDescent="0.2">
      <c r="K93" s="192"/>
    </row>
    <row r="94" spans="11:11" x14ac:dyDescent="0.2">
      <c r="K94" s="192"/>
    </row>
    <row r="95" spans="11:11" x14ac:dyDescent="0.2">
      <c r="K95" s="192"/>
    </row>
    <row r="96" spans="11:11" x14ac:dyDescent="0.2">
      <c r="K96" s="192"/>
    </row>
    <row r="97" spans="11:11" x14ac:dyDescent="0.2">
      <c r="K97" s="192"/>
    </row>
    <row r="98" spans="11:11" x14ac:dyDescent="0.2">
      <c r="K98" s="192"/>
    </row>
    <row r="99" spans="11:11" x14ac:dyDescent="0.2">
      <c r="K99" s="192"/>
    </row>
    <row r="100" spans="11:11" x14ac:dyDescent="0.2">
      <c r="K100" s="192"/>
    </row>
    <row r="101" spans="11:11" x14ac:dyDescent="0.2">
      <c r="K101" s="192"/>
    </row>
    <row r="102" spans="11:11" x14ac:dyDescent="0.2">
      <c r="K102" s="192"/>
    </row>
    <row r="103" spans="11:11" x14ac:dyDescent="0.2">
      <c r="K103" s="192"/>
    </row>
    <row r="104" spans="11:11" x14ac:dyDescent="0.2">
      <c r="K104" s="192"/>
    </row>
    <row r="105" spans="11:11" x14ac:dyDescent="0.2">
      <c r="K105" s="192"/>
    </row>
    <row r="106" spans="11:11" x14ac:dyDescent="0.2">
      <c r="K106" s="192"/>
    </row>
    <row r="107" spans="11:11" x14ac:dyDescent="0.2">
      <c r="K107" s="192"/>
    </row>
    <row r="108" spans="11:11" x14ac:dyDescent="0.2">
      <c r="K108" s="192"/>
    </row>
    <row r="109" spans="11:11" x14ac:dyDescent="0.2">
      <c r="K109" s="192"/>
    </row>
    <row r="110" spans="11:11" x14ac:dyDescent="0.2">
      <c r="K110" s="192"/>
    </row>
    <row r="111" spans="11:11" x14ac:dyDescent="0.2">
      <c r="K111" s="192"/>
    </row>
    <row r="112" spans="11:11" x14ac:dyDescent="0.2">
      <c r="K112" s="192"/>
    </row>
    <row r="113" spans="11:11" x14ac:dyDescent="0.2">
      <c r="K113" s="192"/>
    </row>
    <row r="114" spans="11:11" x14ac:dyDescent="0.2">
      <c r="K114" s="192"/>
    </row>
    <row r="115" spans="11:11" x14ac:dyDescent="0.2">
      <c r="K115" s="192"/>
    </row>
    <row r="116" spans="11:11" x14ac:dyDescent="0.2">
      <c r="K116" s="192"/>
    </row>
    <row r="117" spans="11:11" x14ac:dyDescent="0.2">
      <c r="K117" s="192"/>
    </row>
    <row r="118" spans="11:11" x14ac:dyDescent="0.2">
      <c r="K118" s="192"/>
    </row>
    <row r="119" spans="11:11" x14ac:dyDescent="0.2">
      <c r="K119" s="192"/>
    </row>
    <row r="120" spans="11:11" x14ac:dyDescent="0.2">
      <c r="K120" s="192"/>
    </row>
    <row r="121" spans="11:11" x14ac:dyDescent="0.2">
      <c r="K121" s="192"/>
    </row>
    <row r="122" spans="11:11" x14ac:dyDescent="0.2">
      <c r="K122" s="192"/>
    </row>
    <row r="123" spans="11:11" x14ac:dyDescent="0.2">
      <c r="K123" s="192"/>
    </row>
    <row r="124" spans="11:11" x14ac:dyDescent="0.2">
      <c r="K124" s="192"/>
    </row>
    <row r="125" spans="11:11" x14ac:dyDescent="0.2">
      <c r="K125" s="192"/>
    </row>
    <row r="126" spans="11:11" x14ac:dyDescent="0.2">
      <c r="K126" s="192"/>
    </row>
    <row r="127" spans="11:11" x14ac:dyDescent="0.2">
      <c r="K127" s="192"/>
    </row>
    <row r="128" spans="11:11" x14ac:dyDescent="0.2">
      <c r="K128" s="192"/>
    </row>
    <row r="129" spans="11:11" x14ac:dyDescent="0.2">
      <c r="K129" s="192"/>
    </row>
    <row r="130" spans="11:11" x14ac:dyDescent="0.2">
      <c r="K130" s="192"/>
    </row>
    <row r="131" spans="11:11" x14ac:dyDescent="0.2">
      <c r="K131" s="192"/>
    </row>
    <row r="132" spans="11:11" x14ac:dyDescent="0.2">
      <c r="K132" s="192"/>
    </row>
    <row r="133" spans="11:11" x14ac:dyDescent="0.2">
      <c r="K133" s="192"/>
    </row>
    <row r="134" spans="11:11" x14ac:dyDescent="0.2">
      <c r="K134" s="192"/>
    </row>
    <row r="135" spans="11:11" x14ac:dyDescent="0.2">
      <c r="K135" s="192"/>
    </row>
    <row r="136" spans="11:11" x14ac:dyDescent="0.2">
      <c r="K136" s="192"/>
    </row>
    <row r="137" spans="11:11" x14ac:dyDescent="0.2">
      <c r="K137" s="192"/>
    </row>
    <row r="138" spans="11:11" x14ac:dyDescent="0.2">
      <c r="K138" s="192"/>
    </row>
    <row r="139" spans="11:11" x14ac:dyDescent="0.2">
      <c r="K139" s="192"/>
    </row>
    <row r="140" spans="11:11" x14ac:dyDescent="0.2">
      <c r="K140" s="192"/>
    </row>
    <row r="141" spans="11:11" x14ac:dyDescent="0.2">
      <c r="K141" s="192"/>
    </row>
    <row r="142" spans="11:11" x14ac:dyDescent="0.2">
      <c r="K142" s="192"/>
    </row>
    <row r="143" spans="11:11" x14ac:dyDescent="0.2">
      <c r="K143" s="192"/>
    </row>
    <row r="144" spans="11:11" x14ac:dyDescent="0.2">
      <c r="K144" s="192"/>
    </row>
    <row r="145" spans="11:11" x14ac:dyDescent="0.2">
      <c r="K145" s="192"/>
    </row>
    <row r="146" spans="11:11" x14ac:dyDescent="0.2">
      <c r="K146" s="192"/>
    </row>
    <row r="147" spans="11:11" x14ac:dyDescent="0.2">
      <c r="K147" s="192"/>
    </row>
    <row r="148" spans="11:11" x14ac:dyDescent="0.2">
      <c r="K148" s="192"/>
    </row>
    <row r="149" spans="11:11" x14ac:dyDescent="0.2">
      <c r="K149" s="192"/>
    </row>
    <row r="150" spans="11:11" x14ac:dyDescent="0.2">
      <c r="K150" s="192"/>
    </row>
    <row r="151" spans="11:11" x14ac:dyDescent="0.2">
      <c r="K151" s="192"/>
    </row>
    <row r="152" spans="11:11" x14ac:dyDescent="0.2">
      <c r="K152" s="192"/>
    </row>
    <row r="153" spans="11:11" x14ac:dyDescent="0.2">
      <c r="K153" s="192"/>
    </row>
    <row r="154" spans="11:11" x14ac:dyDescent="0.2">
      <c r="K154" s="192"/>
    </row>
    <row r="155" spans="11:11" x14ac:dyDescent="0.2">
      <c r="K155" s="192"/>
    </row>
    <row r="156" spans="11:11" x14ac:dyDescent="0.2">
      <c r="K156" s="192"/>
    </row>
    <row r="157" spans="11:11" x14ac:dyDescent="0.2">
      <c r="K157" s="192"/>
    </row>
    <row r="158" spans="11:11" x14ac:dyDescent="0.2">
      <c r="K158" s="192"/>
    </row>
    <row r="159" spans="11:11" x14ac:dyDescent="0.2">
      <c r="K159" s="192"/>
    </row>
    <row r="160" spans="11:11" x14ac:dyDescent="0.2">
      <c r="K160" s="192"/>
    </row>
    <row r="161" spans="11:11" x14ac:dyDescent="0.2">
      <c r="K161" s="192"/>
    </row>
    <row r="162" spans="11:11" x14ac:dyDescent="0.2">
      <c r="K162" s="192"/>
    </row>
    <row r="163" spans="11:11" x14ac:dyDescent="0.2">
      <c r="K163" s="192"/>
    </row>
  </sheetData>
  <mergeCells count="5">
    <mergeCell ref="B5:C5"/>
    <mergeCell ref="A7:A8"/>
    <mergeCell ref="B7:B8"/>
    <mergeCell ref="C7:C8"/>
    <mergeCell ref="A19:E19"/>
  </mergeCells>
  <pageMargins left="0.70866141732283472" right="0.51181102362204722" top="0.74803149606299213" bottom="0.74803149606299213" header="0.31496062992125984" footer="0.31496062992125984"/>
  <pageSetup paperSize="9" scale="9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3"/>
  <sheetViews>
    <sheetView workbookViewId="0">
      <selection sqref="A1:XFD2"/>
    </sheetView>
  </sheetViews>
  <sheetFormatPr defaultRowHeight="15" x14ac:dyDescent="0.2"/>
  <cols>
    <col min="1" max="1" width="4.85546875" style="192" customWidth="1"/>
    <col min="2" max="2" width="52" style="192" customWidth="1"/>
    <col min="3" max="3" width="35.28515625" style="192" customWidth="1"/>
    <col min="4" max="7" width="9.140625" style="192"/>
    <col min="8" max="8" width="14.7109375" style="192" customWidth="1"/>
    <col min="9" max="9" width="16.140625" style="192" customWidth="1"/>
    <col min="10" max="10" width="30.7109375" style="192" customWidth="1"/>
    <col min="11" max="11" width="11.7109375" style="205" customWidth="1"/>
    <col min="12" max="12" width="15" style="192" customWidth="1"/>
    <col min="13" max="256" width="9.140625" style="192"/>
    <col min="257" max="257" width="4.85546875" style="192" customWidth="1"/>
    <col min="258" max="258" width="49.5703125" style="192" customWidth="1"/>
    <col min="259" max="259" width="34.42578125" style="192" customWidth="1"/>
    <col min="260" max="263" width="9.140625" style="192"/>
    <col min="264" max="264" width="14.7109375" style="192" customWidth="1"/>
    <col min="265" max="265" width="16.140625" style="192" customWidth="1"/>
    <col min="266" max="266" width="30.7109375" style="192" customWidth="1"/>
    <col min="267" max="267" width="11.7109375" style="192" customWidth="1"/>
    <col min="268" max="268" width="15" style="192" customWidth="1"/>
    <col min="269" max="512" width="9.140625" style="192"/>
    <col min="513" max="513" width="4.85546875" style="192" customWidth="1"/>
    <col min="514" max="514" width="49.5703125" style="192" customWidth="1"/>
    <col min="515" max="515" width="34.42578125" style="192" customWidth="1"/>
    <col min="516" max="519" width="9.140625" style="192"/>
    <col min="520" max="520" width="14.7109375" style="192" customWidth="1"/>
    <col min="521" max="521" width="16.140625" style="192" customWidth="1"/>
    <col min="522" max="522" width="30.7109375" style="192" customWidth="1"/>
    <col min="523" max="523" width="11.7109375" style="192" customWidth="1"/>
    <col min="524" max="524" width="15" style="192" customWidth="1"/>
    <col min="525" max="768" width="9.140625" style="192"/>
    <col min="769" max="769" width="4.85546875" style="192" customWidth="1"/>
    <col min="770" max="770" width="49.5703125" style="192" customWidth="1"/>
    <col min="771" max="771" width="34.42578125" style="192" customWidth="1"/>
    <col min="772" max="775" width="9.140625" style="192"/>
    <col min="776" max="776" width="14.7109375" style="192" customWidth="1"/>
    <col min="777" max="777" width="16.140625" style="192" customWidth="1"/>
    <col min="778" max="778" width="30.7109375" style="192" customWidth="1"/>
    <col min="779" max="779" width="11.7109375" style="192" customWidth="1"/>
    <col min="780" max="780" width="15" style="192" customWidth="1"/>
    <col min="781" max="1024" width="9.140625" style="192"/>
    <col min="1025" max="1025" width="4.85546875" style="192" customWidth="1"/>
    <col min="1026" max="1026" width="49.5703125" style="192" customWidth="1"/>
    <col min="1027" max="1027" width="34.42578125" style="192" customWidth="1"/>
    <col min="1028" max="1031" width="9.140625" style="192"/>
    <col min="1032" max="1032" width="14.7109375" style="192" customWidth="1"/>
    <col min="1033" max="1033" width="16.140625" style="192" customWidth="1"/>
    <col min="1034" max="1034" width="30.7109375" style="192" customWidth="1"/>
    <col min="1035" max="1035" width="11.7109375" style="192" customWidth="1"/>
    <col min="1036" max="1036" width="15" style="192" customWidth="1"/>
    <col min="1037" max="1280" width="9.140625" style="192"/>
    <col min="1281" max="1281" width="4.85546875" style="192" customWidth="1"/>
    <col min="1282" max="1282" width="49.5703125" style="192" customWidth="1"/>
    <col min="1283" max="1283" width="34.42578125" style="192" customWidth="1"/>
    <col min="1284" max="1287" width="9.140625" style="192"/>
    <col min="1288" max="1288" width="14.7109375" style="192" customWidth="1"/>
    <col min="1289" max="1289" width="16.140625" style="192" customWidth="1"/>
    <col min="1290" max="1290" width="30.7109375" style="192" customWidth="1"/>
    <col min="1291" max="1291" width="11.7109375" style="192" customWidth="1"/>
    <col min="1292" max="1292" width="15" style="192" customWidth="1"/>
    <col min="1293" max="1536" width="9.140625" style="192"/>
    <col min="1537" max="1537" width="4.85546875" style="192" customWidth="1"/>
    <col min="1538" max="1538" width="49.5703125" style="192" customWidth="1"/>
    <col min="1539" max="1539" width="34.42578125" style="192" customWidth="1"/>
    <col min="1540" max="1543" width="9.140625" style="192"/>
    <col min="1544" max="1544" width="14.7109375" style="192" customWidth="1"/>
    <col min="1545" max="1545" width="16.140625" style="192" customWidth="1"/>
    <col min="1546" max="1546" width="30.7109375" style="192" customWidth="1"/>
    <col min="1547" max="1547" width="11.7109375" style="192" customWidth="1"/>
    <col min="1548" max="1548" width="15" style="192" customWidth="1"/>
    <col min="1549" max="1792" width="9.140625" style="192"/>
    <col min="1793" max="1793" width="4.85546875" style="192" customWidth="1"/>
    <col min="1794" max="1794" width="49.5703125" style="192" customWidth="1"/>
    <col min="1795" max="1795" width="34.42578125" style="192" customWidth="1"/>
    <col min="1796" max="1799" width="9.140625" style="192"/>
    <col min="1800" max="1800" width="14.7109375" style="192" customWidth="1"/>
    <col min="1801" max="1801" width="16.140625" style="192" customWidth="1"/>
    <col min="1802" max="1802" width="30.7109375" style="192" customWidth="1"/>
    <col min="1803" max="1803" width="11.7109375" style="192" customWidth="1"/>
    <col min="1804" max="1804" width="15" style="192" customWidth="1"/>
    <col min="1805" max="2048" width="9.140625" style="192"/>
    <col min="2049" max="2049" width="4.85546875" style="192" customWidth="1"/>
    <col min="2050" max="2050" width="49.5703125" style="192" customWidth="1"/>
    <col min="2051" max="2051" width="34.42578125" style="192" customWidth="1"/>
    <col min="2052" max="2055" width="9.140625" style="192"/>
    <col min="2056" max="2056" width="14.7109375" style="192" customWidth="1"/>
    <col min="2057" max="2057" width="16.140625" style="192" customWidth="1"/>
    <col min="2058" max="2058" width="30.7109375" style="192" customWidth="1"/>
    <col min="2059" max="2059" width="11.7109375" style="192" customWidth="1"/>
    <col min="2060" max="2060" width="15" style="192" customWidth="1"/>
    <col min="2061" max="2304" width="9.140625" style="192"/>
    <col min="2305" max="2305" width="4.85546875" style="192" customWidth="1"/>
    <col min="2306" max="2306" width="49.5703125" style="192" customWidth="1"/>
    <col min="2307" max="2307" width="34.42578125" style="192" customWidth="1"/>
    <col min="2308" max="2311" width="9.140625" style="192"/>
    <col min="2312" max="2312" width="14.7109375" style="192" customWidth="1"/>
    <col min="2313" max="2313" width="16.140625" style="192" customWidth="1"/>
    <col min="2314" max="2314" width="30.7109375" style="192" customWidth="1"/>
    <col min="2315" max="2315" width="11.7109375" style="192" customWidth="1"/>
    <col min="2316" max="2316" width="15" style="192" customWidth="1"/>
    <col min="2317" max="2560" width="9.140625" style="192"/>
    <col min="2561" max="2561" width="4.85546875" style="192" customWidth="1"/>
    <col min="2562" max="2562" width="49.5703125" style="192" customWidth="1"/>
    <col min="2563" max="2563" width="34.42578125" style="192" customWidth="1"/>
    <col min="2564" max="2567" width="9.140625" style="192"/>
    <col min="2568" max="2568" width="14.7109375" style="192" customWidth="1"/>
    <col min="2569" max="2569" width="16.140625" style="192" customWidth="1"/>
    <col min="2570" max="2570" width="30.7109375" style="192" customWidth="1"/>
    <col min="2571" max="2571" width="11.7109375" style="192" customWidth="1"/>
    <col min="2572" max="2572" width="15" style="192" customWidth="1"/>
    <col min="2573" max="2816" width="9.140625" style="192"/>
    <col min="2817" max="2817" width="4.85546875" style="192" customWidth="1"/>
    <col min="2818" max="2818" width="49.5703125" style="192" customWidth="1"/>
    <col min="2819" max="2819" width="34.42578125" style="192" customWidth="1"/>
    <col min="2820" max="2823" width="9.140625" style="192"/>
    <col min="2824" max="2824" width="14.7109375" style="192" customWidth="1"/>
    <col min="2825" max="2825" width="16.140625" style="192" customWidth="1"/>
    <col min="2826" max="2826" width="30.7109375" style="192" customWidth="1"/>
    <col min="2827" max="2827" width="11.7109375" style="192" customWidth="1"/>
    <col min="2828" max="2828" width="15" style="192" customWidth="1"/>
    <col min="2829" max="3072" width="9.140625" style="192"/>
    <col min="3073" max="3073" width="4.85546875" style="192" customWidth="1"/>
    <col min="3074" max="3074" width="49.5703125" style="192" customWidth="1"/>
    <col min="3075" max="3075" width="34.42578125" style="192" customWidth="1"/>
    <col min="3076" max="3079" width="9.140625" style="192"/>
    <col min="3080" max="3080" width="14.7109375" style="192" customWidth="1"/>
    <col min="3081" max="3081" width="16.140625" style="192" customWidth="1"/>
    <col min="3082" max="3082" width="30.7109375" style="192" customWidth="1"/>
    <col min="3083" max="3083" width="11.7109375" style="192" customWidth="1"/>
    <col min="3084" max="3084" width="15" style="192" customWidth="1"/>
    <col min="3085" max="3328" width="9.140625" style="192"/>
    <col min="3329" max="3329" width="4.85546875" style="192" customWidth="1"/>
    <col min="3330" max="3330" width="49.5703125" style="192" customWidth="1"/>
    <col min="3331" max="3331" width="34.42578125" style="192" customWidth="1"/>
    <col min="3332" max="3335" width="9.140625" style="192"/>
    <col min="3336" max="3336" width="14.7109375" style="192" customWidth="1"/>
    <col min="3337" max="3337" width="16.140625" style="192" customWidth="1"/>
    <col min="3338" max="3338" width="30.7109375" style="192" customWidth="1"/>
    <col min="3339" max="3339" width="11.7109375" style="192" customWidth="1"/>
    <col min="3340" max="3340" width="15" style="192" customWidth="1"/>
    <col min="3341" max="3584" width="9.140625" style="192"/>
    <col min="3585" max="3585" width="4.85546875" style="192" customWidth="1"/>
    <col min="3586" max="3586" width="49.5703125" style="192" customWidth="1"/>
    <col min="3587" max="3587" width="34.42578125" style="192" customWidth="1"/>
    <col min="3588" max="3591" width="9.140625" style="192"/>
    <col min="3592" max="3592" width="14.7109375" style="192" customWidth="1"/>
    <col min="3593" max="3593" width="16.140625" style="192" customWidth="1"/>
    <col min="3594" max="3594" width="30.7109375" style="192" customWidth="1"/>
    <col min="3595" max="3595" width="11.7109375" style="192" customWidth="1"/>
    <col min="3596" max="3596" width="15" style="192" customWidth="1"/>
    <col min="3597" max="3840" width="9.140625" style="192"/>
    <col min="3841" max="3841" width="4.85546875" style="192" customWidth="1"/>
    <col min="3842" max="3842" width="49.5703125" style="192" customWidth="1"/>
    <col min="3843" max="3843" width="34.42578125" style="192" customWidth="1"/>
    <col min="3844" max="3847" width="9.140625" style="192"/>
    <col min="3848" max="3848" width="14.7109375" style="192" customWidth="1"/>
    <col min="3849" max="3849" width="16.140625" style="192" customWidth="1"/>
    <col min="3850" max="3850" width="30.7109375" style="192" customWidth="1"/>
    <col min="3851" max="3851" width="11.7109375" style="192" customWidth="1"/>
    <col min="3852" max="3852" width="15" style="192" customWidth="1"/>
    <col min="3853" max="4096" width="9.140625" style="192"/>
    <col min="4097" max="4097" width="4.85546875" style="192" customWidth="1"/>
    <col min="4098" max="4098" width="49.5703125" style="192" customWidth="1"/>
    <col min="4099" max="4099" width="34.42578125" style="192" customWidth="1"/>
    <col min="4100" max="4103" width="9.140625" style="192"/>
    <col min="4104" max="4104" width="14.7109375" style="192" customWidth="1"/>
    <col min="4105" max="4105" width="16.140625" style="192" customWidth="1"/>
    <col min="4106" max="4106" width="30.7109375" style="192" customWidth="1"/>
    <col min="4107" max="4107" width="11.7109375" style="192" customWidth="1"/>
    <col min="4108" max="4108" width="15" style="192" customWidth="1"/>
    <col min="4109" max="4352" width="9.140625" style="192"/>
    <col min="4353" max="4353" width="4.85546875" style="192" customWidth="1"/>
    <col min="4354" max="4354" width="49.5703125" style="192" customWidth="1"/>
    <col min="4355" max="4355" width="34.42578125" style="192" customWidth="1"/>
    <col min="4356" max="4359" width="9.140625" style="192"/>
    <col min="4360" max="4360" width="14.7109375" style="192" customWidth="1"/>
    <col min="4361" max="4361" width="16.140625" style="192" customWidth="1"/>
    <col min="4362" max="4362" width="30.7109375" style="192" customWidth="1"/>
    <col min="4363" max="4363" width="11.7109375" style="192" customWidth="1"/>
    <col min="4364" max="4364" width="15" style="192" customWidth="1"/>
    <col min="4365" max="4608" width="9.140625" style="192"/>
    <col min="4609" max="4609" width="4.85546875" style="192" customWidth="1"/>
    <col min="4610" max="4610" width="49.5703125" style="192" customWidth="1"/>
    <col min="4611" max="4611" width="34.42578125" style="192" customWidth="1"/>
    <col min="4612" max="4615" width="9.140625" style="192"/>
    <col min="4616" max="4616" width="14.7109375" style="192" customWidth="1"/>
    <col min="4617" max="4617" width="16.140625" style="192" customWidth="1"/>
    <col min="4618" max="4618" width="30.7109375" style="192" customWidth="1"/>
    <col min="4619" max="4619" width="11.7109375" style="192" customWidth="1"/>
    <col min="4620" max="4620" width="15" style="192" customWidth="1"/>
    <col min="4621" max="4864" width="9.140625" style="192"/>
    <col min="4865" max="4865" width="4.85546875" style="192" customWidth="1"/>
    <col min="4866" max="4866" width="49.5703125" style="192" customWidth="1"/>
    <col min="4867" max="4867" width="34.42578125" style="192" customWidth="1"/>
    <col min="4868" max="4871" width="9.140625" style="192"/>
    <col min="4872" max="4872" width="14.7109375" style="192" customWidth="1"/>
    <col min="4873" max="4873" width="16.140625" style="192" customWidth="1"/>
    <col min="4874" max="4874" width="30.7109375" style="192" customWidth="1"/>
    <col min="4875" max="4875" width="11.7109375" style="192" customWidth="1"/>
    <col min="4876" max="4876" width="15" style="192" customWidth="1"/>
    <col min="4877" max="5120" width="9.140625" style="192"/>
    <col min="5121" max="5121" width="4.85546875" style="192" customWidth="1"/>
    <col min="5122" max="5122" width="49.5703125" style="192" customWidth="1"/>
    <col min="5123" max="5123" width="34.42578125" style="192" customWidth="1"/>
    <col min="5124" max="5127" width="9.140625" style="192"/>
    <col min="5128" max="5128" width="14.7109375" style="192" customWidth="1"/>
    <col min="5129" max="5129" width="16.140625" style="192" customWidth="1"/>
    <col min="5130" max="5130" width="30.7109375" style="192" customWidth="1"/>
    <col min="5131" max="5131" width="11.7109375" style="192" customWidth="1"/>
    <col min="5132" max="5132" width="15" style="192" customWidth="1"/>
    <col min="5133" max="5376" width="9.140625" style="192"/>
    <col min="5377" max="5377" width="4.85546875" style="192" customWidth="1"/>
    <col min="5378" max="5378" width="49.5703125" style="192" customWidth="1"/>
    <col min="5379" max="5379" width="34.42578125" style="192" customWidth="1"/>
    <col min="5380" max="5383" width="9.140625" style="192"/>
    <col min="5384" max="5384" width="14.7109375" style="192" customWidth="1"/>
    <col min="5385" max="5385" width="16.140625" style="192" customWidth="1"/>
    <col min="5386" max="5386" width="30.7109375" style="192" customWidth="1"/>
    <col min="5387" max="5387" width="11.7109375" style="192" customWidth="1"/>
    <col min="5388" max="5388" width="15" style="192" customWidth="1"/>
    <col min="5389" max="5632" width="9.140625" style="192"/>
    <col min="5633" max="5633" width="4.85546875" style="192" customWidth="1"/>
    <col min="5634" max="5634" width="49.5703125" style="192" customWidth="1"/>
    <col min="5635" max="5635" width="34.42578125" style="192" customWidth="1"/>
    <col min="5636" max="5639" width="9.140625" style="192"/>
    <col min="5640" max="5640" width="14.7109375" style="192" customWidth="1"/>
    <col min="5641" max="5641" width="16.140625" style="192" customWidth="1"/>
    <col min="5642" max="5642" width="30.7109375" style="192" customWidth="1"/>
    <col min="5643" max="5643" width="11.7109375" style="192" customWidth="1"/>
    <col min="5644" max="5644" width="15" style="192" customWidth="1"/>
    <col min="5645" max="5888" width="9.140625" style="192"/>
    <col min="5889" max="5889" width="4.85546875" style="192" customWidth="1"/>
    <col min="5890" max="5890" width="49.5703125" style="192" customWidth="1"/>
    <col min="5891" max="5891" width="34.42578125" style="192" customWidth="1"/>
    <col min="5892" max="5895" width="9.140625" style="192"/>
    <col min="5896" max="5896" width="14.7109375" style="192" customWidth="1"/>
    <col min="5897" max="5897" width="16.140625" style="192" customWidth="1"/>
    <col min="5898" max="5898" width="30.7109375" style="192" customWidth="1"/>
    <col min="5899" max="5899" width="11.7109375" style="192" customWidth="1"/>
    <col min="5900" max="5900" width="15" style="192" customWidth="1"/>
    <col min="5901" max="6144" width="9.140625" style="192"/>
    <col min="6145" max="6145" width="4.85546875" style="192" customWidth="1"/>
    <col min="6146" max="6146" width="49.5703125" style="192" customWidth="1"/>
    <col min="6147" max="6147" width="34.42578125" style="192" customWidth="1"/>
    <col min="6148" max="6151" width="9.140625" style="192"/>
    <col min="6152" max="6152" width="14.7109375" style="192" customWidth="1"/>
    <col min="6153" max="6153" width="16.140625" style="192" customWidth="1"/>
    <col min="6154" max="6154" width="30.7109375" style="192" customWidth="1"/>
    <col min="6155" max="6155" width="11.7109375" style="192" customWidth="1"/>
    <col min="6156" max="6156" width="15" style="192" customWidth="1"/>
    <col min="6157" max="6400" width="9.140625" style="192"/>
    <col min="6401" max="6401" width="4.85546875" style="192" customWidth="1"/>
    <col min="6402" max="6402" width="49.5703125" style="192" customWidth="1"/>
    <col min="6403" max="6403" width="34.42578125" style="192" customWidth="1"/>
    <col min="6404" max="6407" width="9.140625" style="192"/>
    <col min="6408" max="6408" width="14.7109375" style="192" customWidth="1"/>
    <col min="6409" max="6409" width="16.140625" style="192" customWidth="1"/>
    <col min="6410" max="6410" width="30.7109375" style="192" customWidth="1"/>
    <col min="6411" max="6411" width="11.7109375" style="192" customWidth="1"/>
    <col min="6412" max="6412" width="15" style="192" customWidth="1"/>
    <col min="6413" max="6656" width="9.140625" style="192"/>
    <col min="6657" max="6657" width="4.85546875" style="192" customWidth="1"/>
    <col min="6658" max="6658" width="49.5703125" style="192" customWidth="1"/>
    <col min="6659" max="6659" width="34.42578125" style="192" customWidth="1"/>
    <col min="6660" max="6663" width="9.140625" style="192"/>
    <col min="6664" max="6664" width="14.7109375" style="192" customWidth="1"/>
    <col min="6665" max="6665" width="16.140625" style="192" customWidth="1"/>
    <col min="6666" max="6666" width="30.7109375" style="192" customWidth="1"/>
    <col min="6667" max="6667" width="11.7109375" style="192" customWidth="1"/>
    <col min="6668" max="6668" width="15" style="192" customWidth="1"/>
    <col min="6669" max="6912" width="9.140625" style="192"/>
    <col min="6913" max="6913" width="4.85546875" style="192" customWidth="1"/>
    <col min="6914" max="6914" width="49.5703125" style="192" customWidth="1"/>
    <col min="6915" max="6915" width="34.42578125" style="192" customWidth="1"/>
    <col min="6916" max="6919" width="9.140625" style="192"/>
    <col min="6920" max="6920" width="14.7109375" style="192" customWidth="1"/>
    <col min="6921" max="6921" width="16.140625" style="192" customWidth="1"/>
    <col min="6922" max="6922" width="30.7109375" style="192" customWidth="1"/>
    <col min="6923" max="6923" width="11.7109375" style="192" customWidth="1"/>
    <col min="6924" max="6924" width="15" style="192" customWidth="1"/>
    <col min="6925" max="7168" width="9.140625" style="192"/>
    <col min="7169" max="7169" width="4.85546875" style="192" customWidth="1"/>
    <col min="7170" max="7170" width="49.5703125" style="192" customWidth="1"/>
    <col min="7171" max="7171" width="34.42578125" style="192" customWidth="1"/>
    <col min="7172" max="7175" width="9.140625" style="192"/>
    <col min="7176" max="7176" width="14.7109375" style="192" customWidth="1"/>
    <col min="7177" max="7177" width="16.140625" style="192" customWidth="1"/>
    <col min="7178" max="7178" width="30.7109375" style="192" customWidth="1"/>
    <col min="7179" max="7179" width="11.7109375" style="192" customWidth="1"/>
    <col min="7180" max="7180" width="15" style="192" customWidth="1"/>
    <col min="7181" max="7424" width="9.140625" style="192"/>
    <col min="7425" max="7425" width="4.85546875" style="192" customWidth="1"/>
    <col min="7426" max="7426" width="49.5703125" style="192" customWidth="1"/>
    <col min="7427" max="7427" width="34.42578125" style="192" customWidth="1"/>
    <col min="7428" max="7431" width="9.140625" style="192"/>
    <col min="7432" max="7432" width="14.7109375" style="192" customWidth="1"/>
    <col min="7433" max="7433" width="16.140625" style="192" customWidth="1"/>
    <col min="7434" max="7434" width="30.7109375" style="192" customWidth="1"/>
    <col min="7435" max="7435" width="11.7109375" style="192" customWidth="1"/>
    <col min="7436" max="7436" width="15" style="192" customWidth="1"/>
    <col min="7437" max="7680" width="9.140625" style="192"/>
    <col min="7681" max="7681" width="4.85546875" style="192" customWidth="1"/>
    <col min="7682" max="7682" width="49.5703125" style="192" customWidth="1"/>
    <col min="7683" max="7683" width="34.42578125" style="192" customWidth="1"/>
    <col min="7684" max="7687" width="9.140625" style="192"/>
    <col min="7688" max="7688" width="14.7109375" style="192" customWidth="1"/>
    <col min="7689" max="7689" width="16.140625" style="192" customWidth="1"/>
    <col min="7690" max="7690" width="30.7109375" style="192" customWidth="1"/>
    <col min="7691" max="7691" width="11.7109375" style="192" customWidth="1"/>
    <col min="7692" max="7692" width="15" style="192" customWidth="1"/>
    <col min="7693" max="7936" width="9.140625" style="192"/>
    <col min="7937" max="7937" width="4.85546875" style="192" customWidth="1"/>
    <col min="7938" max="7938" width="49.5703125" style="192" customWidth="1"/>
    <col min="7939" max="7939" width="34.42578125" style="192" customWidth="1"/>
    <col min="7940" max="7943" width="9.140625" style="192"/>
    <col min="7944" max="7944" width="14.7109375" style="192" customWidth="1"/>
    <col min="7945" max="7945" width="16.140625" style="192" customWidth="1"/>
    <col min="7946" max="7946" width="30.7109375" style="192" customWidth="1"/>
    <col min="7947" max="7947" width="11.7109375" style="192" customWidth="1"/>
    <col min="7948" max="7948" width="15" style="192" customWidth="1"/>
    <col min="7949" max="8192" width="9.140625" style="192"/>
    <col min="8193" max="8193" width="4.85546875" style="192" customWidth="1"/>
    <col min="8194" max="8194" width="49.5703125" style="192" customWidth="1"/>
    <col min="8195" max="8195" width="34.42578125" style="192" customWidth="1"/>
    <col min="8196" max="8199" width="9.140625" style="192"/>
    <col min="8200" max="8200" width="14.7109375" style="192" customWidth="1"/>
    <col min="8201" max="8201" width="16.140625" style="192" customWidth="1"/>
    <col min="8202" max="8202" width="30.7109375" style="192" customWidth="1"/>
    <col min="8203" max="8203" width="11.7109375" style="192" customWidth="1"/>
    <col min="8204" max="8204" width="15" style="192" customWidth="1"/>
    <col min="8205" max="8448" width="9.140625" style="192"/>
    <col min="8449" max="8449" width="4.85546875" style="192" customWidth="1"/>
    <col min="8450" max="8450" width="49.5703125" style="192" customWidth="1"/>
    <col min="8451" max="8451" width="34.42578125" style="192" customWidth="1"/>
    <col min="8452" max="8455" width="9.140625" style="192"/>
    <col min="8456" max="8456" width="14.7109375" style="192" customWidth="1"/>
    <col min="8457" max="8457" width="16.140625" style="192" customWidth="1"/>
    <col min="8458" max="8458" width="30.7109375" style="192" customWidth="1"/>
    <col min="8459" max="8459" width="11.7109375" style="192" customWidth="1"/>
    <col min="8460" max="8460" width="15" style="192" customWidth="1"/>
    <col min="8461" max="8704" width="9.140625" style="192"/>
    <col min="8705" max="8705" width="4.85546875" style="192" customWidth="1"/>
    <col min="8706" max="8706" width="49.5703125" style="192" customWidth="1"/>
    <col min="8707" max="8707" width="34.42578125" style="192" customWidth="1"/>
    <col min="8708" max="8711" width="9.140625" style="192"/>
    <col min="8712" max="8712" width="14.7109375" style="192" customWidth="1"/>
    <col min="8713" max="8713" width="16.140625" style="192" customWidth="1"/>
    <col min="8714" max="8714" width="30.7109375" style="192" customWidth="1"/>
    <col min="8715" max="8715" width="11.7109375" style="192" customWidth="1"/>
    <col min="8716" max="8716" width="15" style="192" customWidth="1"/>
    <col min="8717" max="8960" width="9.140625" style="192"/>
    <col min="8961" max="8961" width="4.85546875" style="192" customWidth="1"/>
    <col min="8962" max="8962" width="49.5703125" style="192" customWidth="1"/>
    <col min="8963" max="8963" width="34.42578125" style="192" customWidth="1"/>
    <col min="8964" max="8967" width="9.140625" style="192"/>
    <col min="8968" max="8968" width="14.7109375" style="192" customWidth="1"/>
    <col min="8969" max="8969" width="16.140625" style="192" customWidth="1"/>
    <col min="8970" max="8970" width="30.7109375" style="192" customWidth="1"/>
    <col min="8971" max="8971" width="11.7109375" style="192" customWidth="1"/>
    <col min="8972" max="8972" width="15" style="192" customWidth="1"/>
    <col min="8973" max="9216" width="9.140625" style="192"/>
    <col min="9217" max="9217" width="4.85546875" style="192" customWidth="1"/>
    <col min="9218" max="9218" width="49.5703125" style="192" customWidth="1"/>
    <col min="9219" max="9219" width="34.42578125" style="192" customWidth="1"/>
    <col min="9220" max="9223" width="9.140625" style="192"/>
    <col min="9224" max="9224" width="14.7109375" style="192" customWidth="1"/>
    <col min="9225" max="9225" width="16.140625" style="192" customWidth="1"/>
    <col min="9226" max="9226" width="30.7109375" style="192" customWidth="1"/>
    <col min="9227" max="9227" width="11.7109375" style="192" customWidth="1"/>
    <col min="9228" max="9228" width="15" style="192" customWidth="1"/>
    <col min="9229" max="9472" width="9.140625" style="192"/>
    <col min="9473" max="9473" width="4.85546875" style="192" customWidth="1"/>
    <col min="9474" max="9474" width="49.5703125" style="192" customWidth="1"/>
    <col min="9475" max="9475" width="34.42578125" style="192" customWidth="1"/>
    <col min="9476" max="9479" width="9.140625" style="192"/>
    <col min="9480" max="9480" width="14.7109375" style="192" customWidth="1"/>
    <col min="9481" max="9481" width="16.140625" style="192" customWidth="1"/>
    <col min="9482" max="9482" width="30.7109375" style="192" customWidth="1"/>
    <col min="9483" max="9483" width="11.7109375" style="192" customWidth="1"/>
    <col min="9484" max="9484" width="15" style="192" customWidth="1"/>
    <col min="9485" max="9728" width="9.140625" style="192"/>
    <col min="9729" max="9729" width="4.85546875" style="192" customWidth="1"/>
    <col min="9730" max="9730" width="49.5703125" style="192" customWidth="1"/>
    <col min="9731" max="9731" width="34.42578125" style="192" customWidth="1"/>
    <col min="9732" max="9735" width="9.140625" style="192"/>
    <col min="9736" max="9736" width="14.7109375" style="192" customWidth="1"/>
    <col min="9737" max="9737" width="16.140625" style="192" customWidth="1"/>
    <col min="9738" max="9738" width="30.7109375" style="192" customWidth="1"/>
    <col min="9739" max="9739" width="11.7109375" style="192" customWidth="1"/>
    <col min="9740" max="9740" width="15" style="192" customWidth="1"/>
    <col min="9741" max="9984" width="9.140625" style="192"/>
    <col min="9985" max="9985" width="4.85546875" style="192" customWidth="1"/>
    <col min="9986" max="9986" width="49.5703125" style="192" customWidth="1"/>
    <col min="9987" max="9987" width="34.42578125" style="192" customWidth="1"/>
    <col min="9988" max="9991" width="9.140625" style="192"/>
    <col min="9992" max="9992" width="14.7109375" style="192" customWidth="1"/>
    <col min="9993" max="9993" width="16.140625" style="192" customWidth="1"/>
    <col min="9994" max="9994" width="30.7109375" style="192" customWidth="1"/>
    <col min="9995" max="9995" width="11.7109375" style="192" customWidth="1"/>
    <col min="9996" max="9996" width="15" style="192" customWidth="1"/>
    <col min="9997" max="10240" width="9.140625" style="192"/>
    <col min="10241" max="10241" width="4.85546875" style="192" customWidth="1"/>
    <col min="10242" max="10242" width="49.5703125" style="192" customWidth="1"/>
    <col min="10243" max="10243" width="34.42578125" style="192" customWidth="1"/>
    <col min="10244" max="10247" width="9.140625" style="192"/>
    <col min="10248" max="10248" width="14.7109375" style="192" customWidth="1"/>
    <col min="10249" max="10249" width="16.140625" style="192" customWidth="1"/>
    <col min="10250" max="10250" width="30.7109375" style="192" customWidth="1"/>
    <col min="10251" max="10251" width="11.7109375" style="192" customWidth="1"/>
    <col min="10252" max="10252" width="15" style="192" customWidth="1"/>
    <col min="10253" max="10496" width="9.140625" style="192"/>
    <col min="10497" max="10497" width="4.85546875" style="192" customWidth="1"/>
    <col min="10498" max="10498" width="49.5703125" style="192" customWidth="1"/>
    <col min="10499" max="10499" width="34.42578125" style="192" customWidth="1"/>
    <col min="10500" max="10503" width="9.140625" style="192"/>
    <col min="10504" max="10504" width="14.7109375" style="192" customWidth="1"/>
    <col min="10505" max="10505" width="16.140625" style="192" customWidth="1"/>
    <col min="10506" max="10506" width="30.7109375" style="192" customWidth="1"/>
    <col min="10507" max="10507" width="11.7109375" style="192" customWidth="1"/>
    <col min="10508" max="10508" width="15" style="192" customWidth="1"/>
    <col min="10509" max="10752" width="9.140625" style="192"/>
    <col min="10753" max="10753" width="4.85546875" style="192" customWidth="1"/>
    <col min="10754" max="10754" width="49.5703125" style="192" customWidth="1"/>
    <col min="10755" max="10755" width="34.42578125" style="192" customWidth="1"/>
    <col min="10756" max="10759" width="9.140625" style="192"/>
    <col min="10760" max="10760" width="14.7109375" style="192" customWidth="1"/>
    <col min="10761" max="10761" width="16.140625" style="192" customWidth="1"/>
    <col min="10762" max="10762" width="30.7109375" style="192" customWidth="1"/>
    <col min="10763" max="10763" width="11.7109375" style="192" customWidth="1"/>
    <col min="10764" max="10764" width="15" style="192" customWidth="1"/>
    <col min="10765" max="11008" width="9.140625" style="192"/>
    <col min="11009" max="11009" width="4.85546875" style="192" customWidth="1"/>
    <col min="11010" max="11010" width="49.5703125" style="192" customWidth="1"/>
    <col min="11011" max="11011" width="34.42578125" style="192" customWidth="1"/>
    <col min="11012" max="11015" width="9.140625" style="192"/>
    <col min="11016" max="11016" width="14.7109375" style="192" customWidth="1"/>
    <col min="11017" max="11017" width="16.140625" style="192" customWidth="1"/>
    <col min="11018" max="11018" width="30.7109375" style="192" customWidth="1"/>
    <col min="11019" max="11019" width="11.7109375" style="192" customWidth="1"/>
    <col min="11020" max="11020" width="15" style="192" customWidth="1"/>
    <col min="11021" max="11264" width="9.140625" style="192"/>
    <col min="11265" max="11265" width="4.85546875" style="192" customWidth="1"/>
    <col min="11266" max="11266" width="49.5703125" style="192" customWidth="1"/>
    <col min="11267" max="11267" width="34.42578125" style="192" customWidth="1"/>
    <col min="11268" max="11271" width="9.140625" style="192"/>
    <col min="11272" max="11272" width="14.7109375" style="192" customWidth="1"/>
    <col min="11273" max="11273" width="16.140625" style="192" customWidth="1"/>
    <col min="11274" max="11274" width="30.7109375" style="192" customWidth="1"/>
    <col min="11275" max="11275" width="11.7109375" style="192" customWidth="1"/>
    <col min="11276" max="11276" width="15" style="192" customWidth="1"/>
    <col min="11277" max="11520" width="9.140625" style="192"/>
    <col min="11521" max="11521" width="4.85546875" style="192" customWidth="1"/>
    <col min="11522" max="11522" width="49.5703125" style="192" customWidth="1"/>
    <col min="11523" max="11523" width="34.42578125" style="192" customWidth="1"/>
    <col min="11524" max="11527" width="9.140625" style="192"/>
    <col min="11528" max="11528" width="14.7109375" style="192" customWidth="1"/>
    <col min="11529" max="11529" width="16.140625" style="192" customWidth="1"/>
    <col min="11530" max="11530" width="30.7109375" style="192" customWidth="1"/>
    <col min="11531" max="11531" width="11.7109375" style="192" customWidth="1"/>
    <col min="11532" max="11532" width="15" style="192" customWidth="1"/>
    <col min="11533" max="11776" width="9.140625" style="192"/>
    <col min="11777" max="11777" width="4.85546875" style="192" customWidth="1"/>
    <col min="11778" max="11778" width="49.5703125" style="192" customWidth="1"/>
    <col min="11779" max="11779" width="34.42578125" style="192" customWidth="1"/>
    <col min="11780" max="11783" width="9.140625" style="192"/>
    <col min="11784" max="11784" width="14.7109375" style="192" customWidth="1"/>
    <col min="11785" max="11785" width="16.140625" style="192" customWidth="1"/>
    <col min="11786" max="11786" width="30.7109375" style="192" customWidth="1"/>
    <col min="11787" max="11787" width="11.7109375" style="192" customWidth="1"/>
    <col min="11788" max="11788" width="15" style="192" customWidth="1"/>
    <col min="11789" max="12032" width="9.140625" style="192"/>
    <col min="12033" max="12033" width="4.85546875" style="192" customWidth="1"/>
    <col min="12034" max="12034" width="49.5703125" style="192" customWidth="1"/>
    <col min="12035" max="12035" width="34.42578125" style="192" customWidth="1"/>
    <col min="12036" max="12039" width="9.140625" style="192"/>
    <col min="12040" max="12040" width="14.7109375" style="192" customWidth="1"/>
    <col min="12041" max="12041" width="16.140625" style="192" customWidth="1"/>
    <col min="12042" max="12042" width="30.7109375" style="192" customWidth="1"/>
    <col min="12043" max="12043" width="11.7109375" style="192" customWidth="1"/>
    <col min="12044" max="12044" width="15" style="192" customWidth="1"/>
    <col min="12045" max="12288" width="9.140625" style="192"/>
    <col min="12289" max="12289" width="4.85546875" style="192" customWidth="1"/>
    <col min="12290" max="12290" width="49.5703125" style="192" customWidth="1"/>
    <col min="12291" max="12291" width="34.42578125" style="192" customWidth="1"/>
    <col min="12292" max="12295" width="9.140625" style="192"/>
    <col min="12296" max="12296" width="14.7109375" style="192" customWidth="1"/>
    <col min="12297" max="12297" width="16.140625" style="192" customWidth="1"/>
    <col min="12298" max="12298" width="30.7109375" style="192" customWidth="1"/>
    <col min="12299" max="12299" width="11.7109375" style="192" customWidth="1"/>
    <col min="12300" max="12300" width="15" style="192" customWidth="1"/>
    <col min="12301" max="12544" width="9.140625" style="192"/>
    <col min="12545" max="12545" width="4.85546875" style="192" customWidth="1"/>
    <col min="12546" max="12546" width="49.5703125" style="192" customWidth="1"/>
    <col min="12547" max="12547" width="34.42578125" style="192" customWidth="1"/>
    <col min="12548" max="12551" width="9.140625" style="192"/>
    <col min="12552" max="12552" width="14.7109375" style="192" customWidth="1"/>
    <col min="12553" max="12553" width="16.140625" style="192" customWidth="1"/>
    <col min="12554" max="12554" width="30.7109375" style="192" customWidth="1"/>
    <col min="12555" max="12555" width="11.7109375" style="192" customWidth="1"/>
    <col min="12556" max="12556" width="15" style="192" customWidth="1"/>
    <col min="12557" max="12800" width="9.140625" style="192"/>
    <col min="12801" max="12801" width="4.85546875" style="192" customWidth="1"/>
    <col min="12802" max="12802" width="49.5703125" style="192" customWidth="1"/>
    <col min="12803" max="12803" width="34.42578125" style="192" customWidth="1"/>
    <col min="12804" max="12807" width="9.140625" style="192"/>
    <col min="12808" max="12808" width="14.7109375" style="192" customWidth="1"/>
    <col min="12809" max="12809" width="16.140625" style="192" customWidth="1"/>
    <col min="12810" max="12810" width="30.7109375" style="192" customWidth="1"/>
    <col min="12811" max="12811" width="11.7109375" style="192" customWidth="1"/>
    <col min="12812" max="12812" width="15" style="192" customWidth="1"/>
    <col min="12813" max="13056" width="9.140625" style="192"/>
    <col min="13057" max="13057" width="4.85546875" style="192" customWidth="1"/>
    <col min="13058" max="13058" width="49.5703125" style="192" customWidth="1"/>
    <col min="13059" max="13059" width="34.42578125" style="192" customWidth="1"/>
    <col min="13060" max="13063" width="9.140625" style="192"/>
    <col min="13064" max="13064" width="14.7109375" style="192" customWidth="1"/>
    <col min="13065" max="13065" width="16.140625" style="192" customWidth="1"/>
    <col min="13066" max="13066" width="30.7109375" style="192" customWidth="1"/>
    <col min="13067" max="13067" width="11.7109375" style="192" customWidth="1"/>
    <col min="13068" max="13068" width="15" style="192" customWidth="1"/>
    <col min="13069" max="13312" width="9.140625" style="192"/>
    <col min="13313" max="13313" width="4.85546875" style="192" customWidth="1"/>
    <col min="13314" max="13314" width="49.5703125" style="192" customWidth="1"/>
    <col min="13315" max="13315" width="34.42578125" style="192" customWidth="1"/>
    <col min="13316" max="13319" width="9.140625" style="192"/>
    <col min="13320" max="13320" width="14.7109375" style="192" customWidth="1"/>
    <col min="13321" max="13321" width="16.140625" style="192" customWidth="1"/>
    <col min="13322" max="13322" width="30.7109375" style="192" customWidth="1"/>
    <col min="13323" max="13323" width="11.7109375" style="192" customWidth="1"/>
    <col min="13324" max="13324" width="15" style="192" customWidth="1"/>
    <col min="13325" max="13568" width="9.140625" style="192"/>
    <col min="13569" max="13569" width="4.85546875" style="192" customWidth="1"/>
    <col min="13570" max="13570" width="49.5703125" style="192" customWidth="1"/>
    <col min="13571" max="13571" width="34.42578125" style="192" customWidth="1"/>
    <col min="13572" max="13575" width="9.140625" style="192"/>
    <col min="13576" max="13576" width="14.7109375" style="192" customWidth="1"/>
    <col min="13577" max="13577" width="16.140625" style="192" customWidth="1"/>
    <col min="13578" max="13578" width="30.7109375" style="192" customWidth="1"/>
    <col min="13579" max="13579" width="11.7109375" style="192" customWidth="1"/>
    <col min="13580" max="13580" width="15" style="192" customWidth="1"/>
    <col min="13581" max="13824" width="9.140625" style="192"/>
    <col min="13825" max="13825" width="4.85546875" style="192" customWidth="1"/>
    <col min="13826" max="13826" width="49.5703125" style="192" customWidth="1"/>
    <col min="13827" max="13827" width="34.42578125" style="192" customWidth="1"/>
    <col min="13828" max="13831" width="9.140625" style="192"/>
    <col min="13832" max="13832" width="14.7109375" style="192" customWidth="1"/>
    <col min="13833" max="13833" width="16.140625" style="192" customWidth="1"/>
    <col min="13834" max="13834" width="30.7109375" style="192" customWidth="1"/>
    <col min="13835" max="13835" width="11.7109375" style="192" customWidth="1"/>
    <col min="13836" max="13836" width="15" style="192" customWidth="1"/>
    <col min="13837" max="14080" width="9.140625" style="192"/>
    <col min="14081" max="14081" width="4.85546875" style="192" customWidth="1"/>
    <col min="14082" max="14082" width="49.5703125" style="192" customWidth="1"/>
    <col min="14083" max="14083" width="34.42578125" style="192" customWidth="1"/>
    <col min="14084" max="14087" width="9.140625" style="192"/>
    <col min="14088" max="14088" width="14.7109375" style="192" customWidth="1"/>
    <col min="14089" max="14089" width="16.140625" style="192" customWidth="1"/>
    <col min="14090" max="14090" width="30.7109375" style="192" customWidth="1"/>
    <col min="14091" max="14091" width="11.7109375" style="192" customWidth="1"/>
    <col min="14092" max="14092" width="15" style="192" customWidth="1"/>
    <col min="14093" max="14336" width="9.140625" style="192"/>
    <col min="14337" max="14337" width="4.85546875" style="192" customWidth="1"/>
    <col min="14338" max="14338" width="49.5703125" style="192" customWidth="1"/>
    <col min="14339" max="14339" width="34.42578125" style="192" customWidth="1"/>
    <col min="14340" max="14343" width="9.140625" style="192"/>
    <col min="14344" max="14344" width="14.7109375" style="192" customWidth="1"/>
    <col min="14345" max="14345" width="16.140625" style="192" customWidth="1"/>
    <col min="14346" max="14346" width="30.7109375" style="192" customWidth="1"/>
    <col min="14347" max="14347" width="11.7109375" style="192" customWidth="1"/>
    <col min="14348" max="14348" width="15" style="192" customWidth="1"/>
    <col min="14349" max="14592" width="9.140625" style="192"/>
    <col min="14593" max="14593" width="4.85546875" style="192" customWidth="1"/>
    <col min="14594" max="14594" width="49.5703125" style="192" customWidth="1"/>
    <col min="14595" max="14595" width="34.42578125" style="192" customWidth="1"/>
    <col min="14596" max="14599" width="9.140625" style="192"/>
    <col min="14600" max="14600" width="14.7109375" style="192" customWidth="1"/>
    <col min="14601" max="14601" width="16.140625" style="192" customWidth="1"/>
    <col min="14602" max="14602" width="30.7109375" style="192" customWidth="1"/>
    <col min="14603" max="14603" width="11.7109375" style="192" customWidth="1"/>
    <col min="14604" max="14604" width="15" style="192" customWidth="1"/>
    <col min="14605" max="14848" width="9.140625" style="192"/>
    <col min="14849" max="14849" width="4.85546875" style="192" customWidth="1"/>
    <col min="14850" max="14850" width="49.5703125" style="192" customWidth="1"/>
    <col min="14851" max="14851" width="34.42578125" style="192" customWidth="1"/>
    <col min="14852" max="14855" width="9.140625" style="192"/>
    <col min="14856" max="14856" width="14.7109375" style="192" customWidth="1"/>
    <col min="14857" max="14857" width="16.140625" style="192" customWidth="1"/>
    <col min="14858" max="14858" width="30.7109375" style="192" customWidth="1"/>
    <col min="14859" max="14859" width="11.7109375" style="192" customWidth="1"/>
    <col min="14860" max="14860" width="15" style="192" customWidth="1"/>
    <col min="14861" max="15104" width="9.140625" style="192"/>
    <col min="15105" max="15105" width="4.85546875" style="192" customWidth="1"/>
    <col min="15106" max="15106" width="49.5703125" style="192" customWidth="1"/>
    <col min="15107" max="15107" width="34.42578125" style="192" customWidth="1"/>
    <col min="15108" max="15111" width="9.140625" style="192"/>
    <col min="15112" max="15112" width="14.7109375" style="192" customWidth="1"/>
    <col min="15113" max="15113" width="16.140625" style="192" customWidth="1"/>
    <col min="15114" max="15114" width="30.7109375" style="192" customWidth="1"/>
    <col min="15115" max="15115" width="11.7109375" style="192" customWidth="1"/>
    <col min="15116" max="15116" width="15" style="192" customWidth="1"/>
    <col min="15117" max="15360" width="9.140625" style="192"/>
    <col min="15361" max="15361" width="4.85546875" style="192" customWidth="1"/>
    <col min="15362" max="15362" width="49.5703125" style="192" customWidth="1"/>
    <col min="15363" max="15363" width="34.42578125" style="192" customWidth="1"/>
    <col min="15364" max="15367" width="9.140625" style="192"/>
    <col min="15368" max="15368" width="14.7109375" style="192" customWidth="1"/>
    <col min="15369" max="15369" width="16.140625" style="192" customWidth="1"/>
    <col min="15370" max="15370" width="30.7109375" style="192" customWidth="1"/>
    <col min="15371" max="15371" width="11.7109375" style="192" customWidth="1"/>
    <col min="15372" max="15372" width="15" style="192" customWidth="1"/>
    <col min="15373" max="15616" width="9.140625" style="192"/>
    <col min="15617" max="15617" width="4.85546875" style="192" customWidth="1"/>
    <col min="15618" max="15618" width="49.5703125" style="192" customWidth="1"/>
    <col min="15619" max="15619" width="34.42578125" style="192" customWidth="1"/>
    <col min="15620" max="15623" width="9.140625" style="192"/>
    <col min="15624" max="15624" width="14.7109375" style="192" customWidth="1"/>
    <col min="15625" max="15625" width="16.140625" style="192" customWidth="1"/>
    <col min="15626" max="15626" width="30.7109375" style="192" customWidth="1"/>
    <col min="15627" max="15627" width="11.7109375" style="192" customWidth="1"/>
    <col min="15628" max="15628" width="15" style="192" customWidth="1"/>
    <col min="15629" max="15872" width="9.140625" style="192"/>
    <col min="15873" max="15873" width="4.85546875" style="192" customWidth="1"/>
    <col min="15874" max="15874" width="49.5703125" style="192" customWidth="1"/>
    <col min="15875" max="15875" width="34.42578125" style="192" customWidth="1"/>
    <col min="15876" max="15879" width="9.140625" style="192"/>
    <col min="15880" max="15880" width="14.7109375" style="192" customWidth="1"/>
    <col min="15881" max="15881" width="16.140625" style="192" customWidth="1"/>
    <col min="15882" max="15882" width="30.7109375" style="192" customWidth="1"/>
    <col min="15883" max="15883" width="11.7109375" style="192" customWidth="1"/>
    <col min="15884" max="15884" width="15" style="192" customWidth="1"/>
    <col min="15885" max="16128" width="9.140625" style="192"/>
    <col min="16129" max="16129" width="4.85546875" style="192" customWidth="1"/>
    <col min="16130" max="16130" width="49.5703125" style="192" customWidth="1"/>
    <col min="16131" max="16131" width="34.42578125" style="192" customWidth="1"/>
    <col min="16132" max="16135" width="9.140625" style="192"/>
    <col min="16136" max="16136" width="14.7109375" style="192" customWidth="1"/>
    <col min="16137" max="16137" width="16.140625" style="192" customWidth="1"/>
    <col min="16138" max="16138" width="30.7109375" style="192" customWidth="1"/>
    <col min="16139" max="16139" width="11.7109375" style="192" customWidth="1"/>
    <col min="16140" max="16140" width="15" style="192" customWidth="1"/>
    <col min="16141" max="16384" width="9.140625" style="192"/>
  </cols>
  <sheetData>
    <row r="1" spans="1:16" s="186" customFormat="1" ht="11.25" x14ac:dyDescent="0.2">
      <c r="C1" s="131" t="s">
        <v>673</v>
      </c>
      <c r="K1" s="187"/>
    </row>
    <row r="2" spans="1:16" s="186" customFormat="1" ht="56.25" x14ac:dyDescent="0.2">
      <c r="C2" s="172" t="s">
        <v>628</v>
      </c>
      <c r="K2" s="188"/>
    </row>
    <row r="3" spans="1:16" s="186" customFormat="1" ht="11.25" x14ac:dyDescent="0.2">
      <c r="C3" s="130" t="s">
        <v>651</v>
      </c>
      <c r="K3" s="188"/>
    </row>
    <row r="5" spans="1:16" ht="90" customHeight="1" x14ac:dyDescent="0.25">
      <c r="A5" s="189"/>
      <c r="B5" s="540" t="s">
        <v>652</v>
      </c>
      <c r="C5" s="540"/>
      <c r="D5" s="190"/>
      <c r="E5" s="190"/>
      <c r="F5" s="190"/>
      <c r="G5" s="190"/>
      <c r="H5" s="190"/>
      <c r="I5" s="190"/>
      <c r="J5" s="190"/>
      <c r="K5" s="191"/>
      <c r="L5" s="191"/>
      <c r="M5" s="191"/>
      <c r="N5" s="191"/>
      <c r="O5" s="191"/>
      <c r="P5" s="191"/>
    </row>
    <row r="6" spans="1:16" ht="15.75" x14ac:dyDescent="0.25">
      <c r="A6" s="189"/>
      <c r="B6" s="193"/>
      <c r="C6" s="193"/>
      <c r="D6" s="193"/>
      <c r="E6" s="193"/>
      <c r="F6" s="193"/>
      <c r="G6" s="193"/>
      <c r="H6" s="193"/>
      <c r="I6" s="193"/>
      <c r="J6" s="194"/>
      <c r="K6" s="191"/>
      <c r="L6" s="191"/>
      <c r="M6" s="191"/>
      <c r="N6" s="191"/>
      <c r="O6" s="191"/>
      <c r="P6" s="191"/>
    </row>
    <row r="7" spans="1:16" s="89" customFormat="1" ht="12.75" x14ac:dyDescent="0.25">
      <c r="A7" s="538" t="s">
        <v>630</v>
      </c>
      <c r="B7" s="542" t="s">
        <v>631</v>
      </c>
      <c r="C7" s="539" t="s">
        <v>632</v>
      </c>
      <c r="D7" s="175"/>
      <c r="E7" s="176"/>
    </row>
    <row r="8" spans="1:16" s="89" customFormat="1" ht="12.75" x14ac:dyDescent="0.25">
      <c r="A8" s="538"/>
      <c r="B8" s="543"/>
      <c r="C8" s="539"/>
      <c r="D8" s="175"/>
      <c r="E8" s="176"/>
    </row>
    <row r="9" spans="1:16" ht="36" customHeight="1" x14ac:dyDescent="0.2">
      <c r="A9" s="177">
        <v>1</v>
      </c>
      <c r="B9" s="178" t="s">
        <v>633</v>
      </c>
      <c r="C9" s="184">
        <v>2255900</v>
      </c>
      <c r="D9" s="191"/>
      <c r="E9" s="191"/>
      <c r="K9" s="192"/>
    </row>
    <row r="10" spans="1:16" ht="36" customHeight="1" x14ac:dyDescent="0.2">
      <c r="A10" s="177">
        <v>2</v>
      </c>
      <c r="B10" s="178" t="s">
        <v>634</v>
      </c>
      <c r="C10" s="184">
        <v>315400</v>
      </c>
      <c r="D10" s="191"/>
      <c r="E10" s="191"/>
      <c r="K10" s="192"/>
    </row>
    <row r="11" spans="1:16" ht="36" customHeight="1" x14ac:dyDescent="0.2">
      <c r="A11" s="177">
        <v>3</v>
      </c>
      <c r="B11" s="178" t="s">
        <v>635</v>
      </c>
      <c r="C11" s="184">
        <v>456900</v>
      </c>
      <c r="D11" s="191"/>
      <c r="E11" s="195"/>
      <c r="K11" s="192"/>
    </row>
    <row r="12" spans="1:16" ht="36" customHeight="1" x14ac:dyDescent="0.2">
      <c r="A12" s="177">
        <v>4</v>
      </c>
      <c r="B12" s="178" t="s">
        <v>636</v>
      </c>
      <c r="C12" s="184">
        <v>558300</v>
      </c>
      <c r="D12" s="191"/>
      <c r="E12" s="191"/>
      <c r="K12" s="192"/>
    </row>
    <row r="13" spans="1:16" ht="36" customHeight="1" x14ac:dyDescent="0.2">
      <c r="A13" s="177">
        <v>5</v>
      </c>
      <c r="B13" s="178" t="s">
        <v>637</v>
      </c>
      <c r="C13" s="184">
        <v>228600</v>
      </c>
      <c r="D13" s="191"/>
      <c r="E13" s="191"/>
      <c r="K13" s="192"/>
    </row>
    <row r="14" spans="1:16" ht="36" customHeight="1" x14ac:dyDescent="0.2">
      <c r="A14" s="177">
        <v>6</v>
      </c>
      <c r="B14" s="178" t="s">
        <v>638</v>
      </c>
      <c r="C14" s="184">
        <v>618700</v>
      </c>
      <c r="D14" s="191"/>
      <c r="E14" s="191"/>
      <c r="K14" s="192"/>
    </row>
    <row r="15" spans="1:16" s="183" customFormat="1" ht="40.5" customHeight="1" x14ac:dyDescent="0.25">
      <c r="A15" s="180"/>
      <c r="B15" s="181" t="s">
        <v>639</v>
      </c>
      <c r="C15" s="185">
        <f>SUM(C9:C14)</f>
        <v>4433800</v>
      </c>
      <c r="D15" s="182"/>
      <c r="E15" s="182"/>
    </row>
    <row r="16" spans="1:16" ht="15.75" x14ac:dyDescent="0.25">
      <c r="A16" s="196"/>
      <c r="B16" s="196"/>
      <c r="C16" s="197"/>
      <c r="D16" s="197"/>
      <c r="E16" s="197"/>
      <c r="F16" s="197"/>
      <c r="G16" s="197"/>
      <c r="H16" s="197"/>
      <c r="I16" s="197"/>
      <c r="J16" s="191"/>
      <c r="K16" s="191"/>
      <c r="L16" s="191"/>
      <c r="M16" s="191"/>
      <c r="N16" s="191"/>
      <c r="O16" s="191"/>
      <c r="P16" s="191"/>
    </row>
    <row r="17" spans="1:16" ht="15.75" x14ac:dyDescent="0.25">
      <c r="A17" s="196"/>
      <c r="B17" s="196"/>
      <c r="C17" s="197"/>
      <c r="D17" s="197"/>
      <c r="E17" s="197"/>
      <c r="F17" s="197"/>
      <c r="G17" s="197"/>
      <c r="H17" s="197"/>
      <c r="I17" s="197"/>
      <c r="J17" s="198"/>
      <c r="K17" s="198"/>
      <c r="L17" s="191"/>
      <c r="M17" s="191"/>
      <c r="N17" s="191"/>
      <c r="O17" s="191"/>
      <c r="P17" s="191"/>
    </row>
    <row r="18" spans="1:16" x14ac:dyDescent="0.2">
      <c r="A18" s="191"/>
      <c r="B18" s="191"/>
      <c r="C18" s="191"/>
      <c r="D18" s="191"/>
      <c r="E18" s="191"/>
      <c r="F18" s="191"/>
      <c r="G18" s="191"/>
      <c r="H18" s="191"/>
      <c r="I18" s="198"/>
      <c r="J18" s="198"/>
      <c r="K18" s="198"/>
      <c r="L18" s="191"/>
      <c r="M18" s="191"/>
      <c r="N18" s="191"/>
      <c r="O18" s="191"/>
      <c r="P18" s="191"/>
    </row>
    <row r="19" spans="1:16" s="204" customFormat="1" ht="15.75" x14ac:dyDescent="0.25">
      <c r="A19" s="541"/>
      <c r="B19" s="541"/>
      <c r="C19" s="541"/>
      <c r="D19" s="541"/>
      <c r="E19" s="541"/>
      <c r="F19" s="199"/>
      <c r="G19" s="199"/>
      <c r="H19" s="200"/>
      <c r="I19" s="201"/>
      <c r="J19" s="202"/>
      <c r="K19" s="201"/>
      <c r="L19" s="200"/>
      <c r="M19" s="203"/>
      <c r="N19" s="203"/>
      <c r="O19" s="200"/>
    </row>
    <row r="33" s="192" customFormat="1" x14ac:dyDescent="0.2"/>
    <row r="34" s="192" customFormat="1" x14ac:dyDescent="0.2"/>
    <row r="35" s="192" customFormat="1" x14ac:dyDescent="0.2"/>
    <row r="36" s="192" customFormat="1" x14ac:dyDescent="0.2"/>
    <row r="37" s="192" customFormat="1" x14ac:dyDescent="0.2"/>
    <row r="38" s="192" customFormat="1" x14ac:dyDescent="0.2"/>
    <row r="39" s="192" customFormat="1" x14ac:dyDescent="0.2"/>
    <row r="40" s="192" customFormat="1" x14ac:dyDescent="0.2"/>
    <row r="41" s="192" customFormat="1" x14ac:dyDescent="0.2"/>
    <row r="42" s="192" customFormat="1" x14ac:dyDescent="0.2"/>
    <row r="43" s="192" customFormat="1" x14ac:dyDescent="0.2"/>
    <row r="44" s="192" customFormat="1" x14ac:dyDescent="0.2"/>
    <row r="45" s="192" customFormat="1" x14ac:dyDescent="0.2"/>
    <row r="46" s="192" customFormat="1" x14ac:dyDescent="0.2"/>
    <row r="47" s="192" customFormat="1" x14ac:dyDescent="0.2"/>
    <row r="48" s="192" customFormat="1" x14ac:dyDescent="0.2"/>
    <row r="49" s="192" customFormat="1" x14ac:dyDescent="0.2"/>
    <row r="50" s="192" customFormat="1" x14ac:dyDescent="0.2"/>
    <row r="51" s="192" customFormat="1" x14ac:dyDescent="0.2"/>
    <row r="52" s="192" customFormat="1" x14ac:dyDescent="0.2"/>
    <row r="53" s="192" customFormat="1" x14ac:dyDescent="0.2"/>
    <row r="54" s="192" customFormat="1" x14ac:dyDescent="0.2"/>
    <row r="55" s="192" customFormat="1" x14ac:dyDescent="0.2"/>
    <row r="56" s="192" customFormat="1" x14ac:dyDescent="0.2"/>
    <row r="57" s="192" customFormat="1" x14ac:dyDescent="0.2"/>
    <row r="58" s="192" customFormat="1" x14ac:dyDescent="0.2"/>
    <row r="59" s="192" customFormat="1" x14ac:dyDescent="0.2"/>
    <row r="60" s="192" customFormat="1" x14ac:dyDescent="0.2"/>
    <row r="61" s="192" customFormat="1" x14ac:dyDescent="0.2"/>
    <row r="62" s="192" customFormat="1" x14ac:dyDescent="0.2"/>
    <row r="63" s="192" customFormat="1" x14ac:dyDescent="0.2"/>
    <row r="64" s="192" customFormat="1" x14ac:dyDescent="0.2"/>
    <row r="65" s="192" customFormat="1" x14ac:dyDescent="0.2"/>
    <row r="66" s="192" customFormat="1" x14ac:dyDescent="0.2"/>
    <row r="67" s="192" customFormat="1" x14ac:dyDescent="0.2"/>
    <row r="68" s="192" customFormat="1" x14ac:dyDescent="0.2"/>
    <row r="69" s="192" customFormat="1" x14ac:dyDescent="0.2"/>
    <row r="70" s="192" customFormat="1" x14ac:dyDescent="0.2"/>
    <row r="71" s="192" customFormat="1" x14ac:dyDescent="0.2"/>
    <row r="72" s="192" customFormat="1" x14ac:dyDescent="0.2"/>
    <row r="73" s="192" customFormat="1" x14ac:dyDescent="0.2"/>
    <row r="74" s="192" customFormat="1" x14ac:dyDescent="0.2"/>
    <row r="75" s="192" customFormat="1" x14ac:dyDescent="0.2"/>
    <row r="76" s="192" customFormat="1" x14ac:dyDescent="0.2"/>
    <row r="77" s="192" customFormat="1" x14ac:dyDescent="0.2"/>
    <row r="78" s="192" customFormat="1" x14ac:dyDescent="0.2"/>
    <row r="79" s="192" customFormat="1" x14ac:dyDescent="0.2"/>
    <row r="80" s="192" customFormat="1" x14ac:dyDescent="0.2"/>
    <row r="81" s="192" customFormat="1" x14ac:dyDescent="0.2"/>
    <row r="82" s="192" customFormat="1" x14ac:dyDescent="0.2"/>
    <row r="83" s="192" customFormat="1" x14ac:dyDescent="0.2"/>
    <row r="84" s="192" customFormat="1" x14ac:dyDescent="0.2"/>
    <row r="85" s="192" customFormat="1" x14ac:dyDescent="0.2"/>
    <row r="86" s="192" customFormat="1" x14ac:dyDescent="0.2"/>
    <row r="87" s="192" customFormat="1" x14ac:dyDescent="0.2"/>
    <row r="88" s="192" customFormat="1" x14ac:dyDescent="0.2"/>
    <row r="89" s="192" customFormat="1" x14ac:dyDescent="0.2"/>
    <row r="90" s="192" customFormat="1" x14ac:dyDescent="0.2"/>
    <row r="91" s="192" customFormat="1" x14ac:dyDescent="0.2"/>
    <row r="92" s="192" customFormat="1" x14ac:dyDescent="0.2"/>
    <row r="93" s="192" customFormat="1" x14ac:dyDescent="0.2"/>
    <row r="94" s="192" customFormat="1" x14ac:dyDescent="0.2"/>
    <row r="95" s="192" customFormat="1" x14ac:dyDescent="0.2"/>
    <row r="96" s="192" customFormat="1" x14ac:dyDescent="0.2"/>
    <row r="97" s="192" customFormat="1" x14ac:dyDescent="0.2"/>
    <row r="98" s="192" customFormat="1" x14ac:dyDescent="0.2"/>
    <row r="99" s="192" customFormat="1" x14ac:dyDescent="0.2"/>
    <row r="100" s="192" customFormat="1" x14ac:dyDescent="0.2"/>
    <row r="101" s="192" customFormat="1" x14ac:dyDescent="0.2"/>
    <row r="102" s="192" customFormat="1" x14ac:dyDescent="0.2"/>
    <row r="103" s="192" customFormat="1" x14ac:dyDescent="0.2"/>
    <row r="104" s="192" customFormat="1" x14ac:dyDescent="0.2"/>
    <row r="105" s="192" customFormat="1" x14ac:dyDescent="0.2"/>
    <row r="106" s="192" customFormat="1" x14ac:dyDescent="0.2"/>
    <row r="107" s="192" customFormat="1" x14ac:dyDescent="0.2"/>
    <row r="108" s="192" customFormat="1" x14ac:dyDescent="0.2"/>
    <row r="109" s="192" customFormat="1" x14ac:dyDescent="0.2"/>
    <row r="110" s="192" customFormat="1" x14ac:dyDescent="0.2"/>
    <row r="111" s="192" customFormat="1" x14ac:dyDescent="0.2"/>
    <row r="112" s="192" customFormat="1" x14ac:dyDescent="0.2"/>
    <row r="113" s="192" customFormat="1" x14ac:dyDescent="0.2"/>
    <row r="114" s="192" customFormat="1" x14ac:dyDescent="0.2"/>
    <row r="115" s="192" customFormat="1" x14ac:dyDescent="0.2"/>
    <row r="116" s="192" customFormat="1" x14ac:dyDescent="0.2"/>
    <row r="117" s="192" customFormat="1" x14ac:dyDescent="0.2"/>
    <row r="118" s="192" customFormat="1" x14ac:dyDescent="0.2"/>
    <row r="119" s="192" customFormat="1" x14ac:dyDescent="0.2"/>
    <row r="120" s="192" customFormat="1" x14ac:dyDescent="0.2"/>
    <row r="121" s="192" customFormat="1" x14ac:dyDescent="0.2"/>
    <row r="122" s="192" customFormat="1" x14ac:dyDescent="0.2"/>
    <row r="123" s="192" customFormat="1" x14ac:dyDescent="0.2"/>
    <row r="124" s="192" customFormat="1" x14ac:dyDescent="0.2"/>
    <row r="125" s="192" customFormat="1" x14ac:dyDescent="0.2"/>
    <row r="126" s="192" customFormat="1" x14ac:dyDescent="0.2"/>
    <row r="127" s="192" customFormat="1" x14ac:dyDescent="0.2"/>
    <row r="128" s="192" customFormat="1" x14ac:dyDescent="0.2"/>
    <row r="129" s="192" customFormat="1" x14ac:dyDescent="0.2"/>
    <row r="130" s="192" customFormat="1" x14ac:dyDescent="0.2"/>
    <row r="131" s="192" customFormat="1" x14ac:dyDescent="0.2"/>
    <row r="132" s="192" customFormat="1" x14ac:dyDescent="0.2"/>
    <row r="133" s="192" customFormat="1" x14ac:dyDescent="0.2"/>
    <row r="134" s="192" customFormat="1" x14ac:dyDescent="0.2"/>
    <row r="135" s="192" customFormat="1" x14ac:dyDescent="0.2"/>
    <row r="136" s="192" customFormat="1" x14ac:dyDescent="0.2"/>
    <row r="137" s="192" customFormat="1" x14ac:dyDescent="0.2"/>
    <row r="138" s="192" customFormat="1" x14ac:dyDescent="0.2"/>
    <row r="139" s="192" customFormat="1" x14ac:dyDescent="0.2"/>
    <row r="140" s="192" customFormat="1" x14ac:dyDescent="0.2"/>
    <row r="141" s="192" customFormat="1" x14ac:dyDescent="0.2"/>
    <row r="142" s="192" customFormat="1" x14ac:dyDescent="0.2"/>
    <row r="143" s="192" customFormat="1" x14ac:dyDescent="0.2"/>
    <row r="144" s="192" customFormat="1" x14ac:dyDescent="0.2"/>
    <row r="145" s="192" customFormat="1" x14ac:dyDescent="0.2"/>
    <row r="146" s="192" customFormat="1" x14ac:dyDescent="0.2"/>
    <row r="147" s="192" customFormat="1" x14ac:dyDescent="0.2"/>
    <row r="148" s="192" customFormat="1" x14ac:dyDescent="0.2"/>
    <row r="149" s="192" customFormat="1" x14ac:dyDescent="0.2"/>
    <row r="150" s="192" customFormat="1" x14ac:dyDescent="0.2"/>
    <row r="151" s="192" customFormat="1" x14ac:dyDescent="0.2"/>
    <row r="152" s="192" customFormat="1" x14ac:dyDescent="0.2"/>
    <row r="153" s="192" customFormat="1" x14ac:dyDescent="0.2"/>
    <row r="154" s="192" customFormat="1" x14ac:dyDescent="0.2"/>
    <row r="155" s="192" customFormat="1" x14ac:dyDescent="0.2"/>
    <row r="156" s="192" customFormat="1" x14ac:dyDescent="0.2"/>
    <row r="157" s="192" customFormat="1" x14ac:dyDescent="0.2"/>
    <row r="158" s="192" customFormat="1" x14ac:dyDescent="0.2"/>
    <row r="159" s="192" customFormat="1" x14ac:dyDescent="0.2"/>
    <row r="160" s="192" customFormat="1" x14ac:dyDescent="0.2"/>
    <row r="161" s="192" customFormat="1" x14ac:dyDescent="0.2"/>
    <row r="162" s="192" customFormat="1" x14ac:dyDescent="0.2"/>
    <row r="163" s="192" customFormat="1" x14ac:dyDescent="0.2"/>
  </sheetData>
  <mergeCells count="5">
    <mergeCell ref="B5:C5"/>
    <mergeCell ref="A7:A8"/>
    <mergeCell ref="B7:B8"/>
    <mergeCell ref="C7:C8"/>
    <mergeCell ref="A19:E19"/>
  </mergeCells>
  <pageMargins left="0.70866141732283472" right="0.51181102362204722" top="0.55118110236220474" bottom="0.74803149606299213" header="0.31496062992125984" footer="0.31496062992125984"/>
  <pageSetup paperSize="9" scale="9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C1" sqref="C1"/>
    </sheetView>
  </sheetViews>
  <sheetFormatPr defaultRowHeight="12.75" x14ac:dyDescent="0.2"/>
  <cols>
    <col min="1" max="1" width="4.140625" style="171" customWidth="1"/>
    <col min="2" max="2" width="42.42578125" style="171" customWidth="1"/>
    <col min="3" max="4" width="23.85546875" style="171" customWidth="1"/>
    <col min="5" max="256" width="9.140625" style="171"/>
    <col min="257" max="257" width="4.140625" style="171" customWidth="1"/>
    <col min="258" max="258" width="58.85546875" style="171" customWidth="1"/>
    <col min="259" max="259" width="32.85546875" style="171" customWidth="1"/>
    <col min="260" max="512" width="9.140625" style="171"/>
    <col min="513" max="513" width="4.140625" style="171" customWidth="1"/>
    <col min="514" max="514" width="58.85546875" style="171" customWidth="1"/>
    <col min="515" max="515" width="32.85546875" style="171" customWidth="1"/>
    <col min="516" max="768" width="9.140625" style="171"/>
    <col min="769" max="769" width="4.140625" style="171" customWidth="1"/>
    <col min="770" max="770" width="58.85546875" style="171" customWidth="1"/>
    <col min="771" max="771" width="32.85546875" style="171" customWidth="1"/>
    <col min="772" max="1024" width="9.140625" style="171"/>
    <col min="1025" max="1025" width="4.140625" style="171" customWidth="1"/>
    <col min="1026" max="1026" width="58.85546875" style="171" customWidth="1"/>
    <col min="1027" max="1027" width="32.85546875" style="171" customWidth="1"/>
    <col min="1028" max="1280" width="9.140625" style="171"/>
    <col min="1281" max="1281" width="4.140625" style="171" customWidth="1"/>
    <col min="1282" max="1282" width="58.85546875" style="171" customWidth="1"/>
    <col min="1283" max="1283" width="32.85546875" style="171" customWidth="1"/>
    <col min="1284" max="1536" width="9.140625" style="171"/>
    <col min="1537" max="1537" width="4.140625" style="171" customWidth="1"/>
    <col min="1538" max="1538" width="58.85546875" style="171" customWidth="1"/>
    <col min="1539" max="1539" width="32.85546875" style="171" customWidth="1"/>
    <col min="1540" max="1792" width="9.140625" style="171"/>
    <col min="1793" max="1793" width="4.140625" style="171" customWidth="1"/>
    <col min="1794" max="1794" width="58.85546875" style="171" customWidth="1"/>
    <col min="1795" max="1795" width="32.85546875" style="171" customWidth="1"/>
    <col min="1796" max="2048" width="9.140625" style="171"/>
    <col min="2049" max="2049" width="4.140625" style="171" customWidth="1"/>
    <col min="2050" max="2050" width="58.85546875" style="171" customWidth="1"/>
    <col min="2051" max="2051" width="32.85546875" style="171" customWidth="1"/>
    <col min="2052" max="2304" width="9.140625" style="171"/>
    <col min="2305" max="2305" width="4.140625" style="171" customWidth="1"/>
    <col min="2306" max="2306" width="58.85546875" style="171" customWidth="1"/>
    <col min="2307" max="2307" width="32.85546875" style="171" customWidth="1"/>
    <col min="2308" max="2560" width="9.140625" style="171"/>
    <col min="2561" max="2561" width="4.140625" style="171" customWidth="1"/>
    <col min="2562" max="2562" width="58.85546875" style="171" customWidth="1"/>
    <col min="2563" max="2563" width="32.85546875" style="171" customWidth="1"/>
    <col min="2564" max="2816" width="9.140625" style="171"/>
    <col min="2817" max="2817" width="4.140625" style="171" customWidth="1"/>
    <col min="2818" max="2818" width="58.85546875" style="171" customWidth="1"/>
    <col min="2819" max="2819" width="32.85546875" style="171" customWidth="1"/>
    <col min="2820" max="3072" width="9.140625" style="171"/>
    <col min="3073" max="3073" width="4.140625" style="171" customWidth="1"/>
    <col min="3074" max="3074" width="58.85546875" style="171" customWidth="1"/>
    <col min="3075" max="3075" width="32.85546875" style="171" customWidth="1"/>
    <col min="3076" max="3328" width="9.140625" style="171"/>
    <col min="3329" max="3329" width="4.140625" style="171" customWidth="1"/>
    <col min="3330" max="3330" width="58.85546875" style="171" customWidth="1"/>
    <col min="3331" max="3331" width="32.85546875" style="171" customWidth="1"/>
    <col min="3332" max="3584" width="9.140625" style="171"/>
    <col min="3585" max="3585" width="4.140625" style="171" customWidth="1"/>
    <col min="3586" max="3586" width="58.85546875" style="171" customWidth="1"/>
    <col min="3587" max="3587" width="32.85546875" style="171" customWidth="1"/>
    <col min="3588" max="3840" width="9.140625" style="171"/>
    <col min="3841" max="3841" width="4.140625" style="171" customWidth="1"/>
    <col min="3842" max="3842" width="58.85546875" style="171" customWidth="1"/>
    <col min="3843" max="3843" width="32.85546875" style="171" customWidth="1"/>
    <col min="3844" max="4096" width="9.140625" style="171"/>
    <col min="4097" max="4097" width="4.140625" style="171" customWidth="1"/>
    <col min="4098" max="4098" width="58.85546875" style="171" customWidth="1"/>
    <col min="4099" max="4099" width="32.85546875" style="171" customWidth="1"/>
    <col min="4100" max="4352" width="9.140625" style="171"/>
    <col min="4353" max="4353" width="4.140625" style="171" customWidth="1"/>
    <col min="4354" max="4354" width="58.85546875" style="171" customWidth="1"/>
    <col min="4355" max="4355" width="32.85546875" style="171" customWidth="1"/>
    <col min="4356" max="4608" width="9.140625" style="171"/>
    <col min="4609" max="4609" width="4.140625" style="171" customWidth="1"/>
    <col min="4610" max="4610" width="58.85546875" style="171" customWidth="1"/>
    <col min="4611" max="4611" width="32.85546875" style="171" customWidth="1"/>
    <col min="4612" max="4864" width="9.140625" style="171"/>
    <col min="4865" max="4865" width="4.140625" style="171" customWidth="1"/>
    <col min="4866" max="4866" width="58.85546875" style="171" customWidth="1"/>
    <col min="4867" max="4867" width="32.85546875" style="171" customWidth="1"/>
    <col min="4868" max="5120" width="9.140625" style="171"/>
    <col min="5121" max="5121" width="4.140625" style="171" customWidth="1"/>
    <col min="5122" max="5122" width="58.85546875" style="171" customWidth="1"/>
    <col min="5123" max="5123" width="32.85546875" style="171" customWidth="1"/>
    <col min="5124" max="5376" width="9.140625" style="171"/>
    <col min="5377" max="5377" width="4.140625" style="171" customWidth="1"/>
    <col min="5378" max="5378" width="58.85546875" style="171" customWidth="1"/>
    <col min="5379" max="5379" width="32.85546875" style="171" customWidth="1"/>
    <col min="5380" max="5632" width="9.140625" style="171"/>
    <col min="5633" max="5633" width="4.140625" style="171" customWidth="1"/>
    <col min="5634" max="5634" width="58.85546875" style="171" customWidth="1"/>
    <col min="5635" max="5635" width="32.85546875" style="171" customWidth="1"/>
    <col min="5636" max="5888" width="9.140625" style="171"/>
    <col min="5889" max="5889" width="4.140625" style="171" customWidth="1"/>
    <col min="5890" max="5890" width="58.85546875" style="171" customWidth="1"/>
    <col min="5891" max="5891" width="32.85546875" style="171" customWidth="1"/>
    <col min="5892" max="6144" width="9.140625" style="171"/>
    <col min="6145" max="6145" width="4.140625" style="171" customWidth="1"/>
    <col min="6146" max="6146" width="58.85546875" style="171" customWidth="1"/>
    <col min="6147" max="6147" width="32.85546875" style="171" customWidth="1"/>
    <col min="6148" max="6400" width="9.140625" style="171"/>
    <col min="6401" max="6401" width="4.140625" style="171" customWidth="1"/>
    <col min="6402" max="6402" width="58.85546875" style="171" customWidth="1"/>
    <col min="6403" max="6403" width="32.85546875" style="171" customWidth="1"/>
    <col min="6404" max="6656" width="9.140625" style="171"/>
    <col min="6657" max="6657" width="4.140625" style="171" customWidth="1"/>
    <col min="6658" max="6658" width="58.85546875" style="171" customWidth="1"/>
    <col min="6659" max="6659" width="32.85546875" style="171" customWidth="1"/>
    <col min="6660" max="6912" width="9.140625" style="171"/>
    <col min="6913" max="6913" width="4.140625" style="171" customWidth="1"/>
    <col min="6914" max="6914" width="58.85546875" style="171" customWidth="1"/>
    <col min="6915" max="6915" width="32.85546875" style="171" customWidth="1"/>
    <col min="6916" max="7168" width="9.140625" style="171"/>
    <col min="7169" max="7169" width="4.140625" style="171" customWidth="1"/>
    <col min="7170" max="7170" width="58.85546875" style="171" customWidth="1"/>
    <col min="7171" max="7171" width="32.85546875" style="171" customWidth="1"/>
    <col min="7172" max="7424" width="9.140625" style="171"/>
    <col min="7425" max="7425" width="4.140625" style="171" customWidth="1"/>
    <col min="7426" max="7426" width="58.85546875" style="171" customWidth="1"/>
    <col min="7427" max="7427" width="32.85546875" style="171" customWidth="1"/>
    <col min="7428" max="7680" width="9.140625" style="171"/>
    <col min="7681" max="7681" width="4.140625" style="171" customWidth="1"/>
    <col min="7682" max="7682" width="58.85546875" style="171" customWidth="1"/>
    <col min="7683" max="7683" width="32.85546875" style="171" customWidth="1"/>
    <col min="7684" max="7936" width="9.140625" style="171"/>
    <col min="7937" max="7937" width="4.140625" style="171" customWidth="1"/>
    <col min="7938" max="7938" width="58.85546875" style="171" customWidth="1"/>
    <col min="7939" max="7939" width="32.85546875" style="171" customWidth="1"/>
    <col min="7940" max="8192" width="9.140625" style="171"/>
    <col min="8193" max="8193" width="4.140625" style="171" customWidth="1"/>
    <col min="8194" max="8194" width="58.85546875" style="171" customWidth="1"/>
    <col min="8195" max="8195" width="32.85546875" style="171" customWidth="1"/>
    <col min="8196" max="8448" width="9.140625" style="171"/>
    <col min="8449" max="8449" width="4.140625" style="171" customWidth="1"/>
    <col min="8450" max="8450" width="58.85546875" style="171" customWidth="1"/>
    <col min="8451" max="8451" width="32.85546875" style="171" customWidth="1"/>
    <col min="8452" max="8704" width="9.140625" style="171"/>
    <col min="8705" max="8705" width="4.140625" style="171" customWidth="1"/>
    <col min="8706" max="8706" width="58.85546875" style="171" customWidth="1"/>
    <col min="8707" max="8707" width="32.85546875" style="171" customWidth="1"/>
    <col min="8708" max="8960" width="9.140625" style="171"/>
    <col min="8961" max="8961" width="4.140625" style="171" customWidth="1"/>
    <col min="8962" max="8962" width="58.85546875" style="171" customWidth="1"/>
    <col min="8963" max="8963" width="32.85546875" style="171" customWidth="1"/>
    <col min="8964" max="9216" width="9.140625" style="171"/>
    <col min="9217" max="9217" width="4.140625" style="171" customWidth="1"/>
    <col min="9218" max="9218" width="58.85546875" style="171" customWidth="1"/>
    <col min="9219" max="9219" width="32.85546875" style="171" customWidth="1"/>
    <col min="9220" max="9472" width="9.140625" style="171"/>
    <col min="9473" max="9473" width="4.140625" style="171" customWidth="1"/>
    <col min="9474" max="9474" width="58.85546875" style="171" customWidth="1"/>
    <col min="9475" max="9475" width="32.85546875" style="171" customWidth="1"/>
    <col min="9476" max="9728" width="9.140625" style="171"/>
    <col min="9729" max="9729" width="4.140625" style="171" customWidth="1"/>
    <col min="9730" max="9730" width="58.85546875" style="171" customWidth="1"/>
    <col min="9731" max="9731" width="32.85546875" style="171" customWidth="1"/>
    <col min="9732" max="9984" width="9.140625" style="171"/>
    <col min="9985" max="9985" width="4.140625" style="171" customWidth="1"/>
    <col min="9986" max="9986" width="58.85546875" style="171" customWidth="1"/>
    <col min="9987" max="9987" width="32.85546875" style="171" customWidth="1"/>
    <col min="9988" max="10240" width="9.140625" style="171"/>
    <col min="10241" max="10241" width="4.140625" style="171" customWidth="1"/>
    <col min="10242" max="10242" width="58.85546875" style="171" customWidth="1"/>
    <col min="10243" max="10243" width="32.85546875" style="171" customWidth="1"/>
    <col min="10244" max="10496" width="9.140625" style="171"/>
    <col min="10497" max="10497" width="4.140625" style="171" customWidth="1"/>
    <col min="10498" max="10498" width="58.85546875" style="171" customWidth="1"/>
    <col min="10499" max="10499" width="32.85546875" style="171" customWidth="1"/>
    <col min="10500" max="10752" width="9.140625" style="171"/>
    <col min="10753" max="10753" width="4.140625" style="171" customWidth="1"/>
    <col min="10754" max="10754" width="58.85546875" style="171" customWidth="1"/>
    <col min="10755" max="10755" width="32.85546875" style="171" customWidth="1"/>
    <col min="10756" max="11008" width="9.140625" style="171"/>
    <col min="11009" max="11009" width="4.140625" style="171" customWidth="1"/>
    <col min="11010" max="11010" width="58.85546875" style="171" customWidth="1"/>
    <col min="11011" max="11011" width="32.85546875" style="171" customWidth="1"/>
    <col min="11012" max="11264" width="9.140625" style="171"/>
    <col min="11265" max="11265" width="4.140625" style="171" customWidth="1"/>
    <col min="11266" max="11266" width="58.85546875" style="171" customWidth="1"/>
    <col min="11267" max="11267" width="32.85546875" style="171" customWidth="1"/>
    <col min="11268" max="11520" width="9.140625" style="171"/>
    <col min="11521" max="11521" width="4.140625" style="171" customWidth="1"/>
    <col min="11522" max="11522" width="58.85546875" style="171" customWidth="1"/>
    <col min="11523" max="11523" width="32.85546875" style="171" customWidth="1"/>
    <col min="11524" max="11776" width="9.140625" style="171"/>
    <col min="11777" max="11777" width="4.140625" style="171" customWidth="1"/>
    <col min="11778" max="11778" width="58.85546875" style="171" customWidth="1"/>
    <col min="11779" max="11779" width="32.85546875" style="171" customWidth="1"/>
    <col min="11780" max="12032" width="9.140625" style="171"/>
    <col min="12033" max="12033" width="4.140625" style="171" customWidth="1"/>
    <col min="12034" max="12034" width="58.85546875" style="171" customWidth="1"/>
    <col min="12035" max="12035" width="32.85546875" style="171" customWidth="1"/>
    <col min="12036" max="12288" width="9.140625" style="171"/>
    <col min="12289" max="12289" width="4.140625" style="171" customWidth="1"/>
    <col min="12290" max="12290" width="58.85546875" style="171" customWidth="1"/>
    <col min="12291" max="12291" width="32.85546875" style="171" customWidth="1"/>
    <col min="12292" max="12544" width="9.140625" style="171"/>
    <col min="12545" max="12545" width="4.140625" style="171" customWidth="1"/>
    <col min="12546" max="12546" width="58.85546875" style="171" customWidth="1"/>
    <col min="12547" max="12547" width="32.85546875" style="171" customWidth="1"/>
    <col min="12548" max="12800" width="9.140625" style="171"/>
    <col min="12801" max="12801" width="4.140625" style="171" customWidth="1"/>
    <col min="12802" max="12802" width="58.85546875" style="171" customWidth="1"/>
    <col min="12803" max="12803" width="32.85546875" style="171" customWidth="1"/>
    <col min="12804" max="13056" width="9.140625" style="171"/>
    <col min="13057" max="13057" width="4.140625" style="171" customWidth="1"/>
    <col min="13058" max="13058" width="58.85546875" style="171" customWidth="1"/>
    <col min="13059" max="13059" width="32.85546875" style="171" customWidth="1"/>
    <col min="13060" max="13312" width="9.140625" style="171"/>
    <col min="13313" max="13313" width="4.140625" style="171" customWidth="1"/>
    <col min="13314" max="13314" width="58.85546875" style="171" customWidth="1"/>
    <col min="13315" max="13315" width="32.85546875" style="171" customWidth="1"/>
    <col min="13316" max="13568" width="9.140625" style="171"/>
    <col min="13569" max="13569" width="4.140625" style="171" customWidth="1"/>
    <col min="13570" max="13570" width="58.85546875" style="171" customWidth="1"/>
    <col min="13571" max="13571" width="32.85546875" style="171" customWidth="1"/>
    <col min="13572" max="13824" width="9.140625" style="171"/>
    <col min="13825" max="13825" width="4.140625" style="171" customWidth="1"/>
    <col min="13826" max="13826" width="58.85546875" style="171" customWidth="1"/>
    <col min="13827" max="13827" width="32.85546875" style="171" customWidth="1"/>
    <col min="13828" max="14080" width="9.140625" style="171"/>
    <col min="14081" max="14081" width="4.140625" style="171" customWidth="1"/>
    <col min="14082" max="14082" width="58.85546875" style="171" customWidth="1"/>
    <col min="14083" max="14083" width="32.85546875" style="171" customWidth="1"/>
    <col min="14084" max="14336" width="9.140625" style="171"/>
    <col min="14337" max="14337" width="4.140625" style="171" customWidth="1"/>
    <col min="14338" max="14338" width="58.85546875" style="171" customWidth="1"/>
    <col min="14339" max="14339" width="32.85546875" style="171" customWidth="1"/>
    <col min="14340" max="14592" width="9.140625" style="171"/>
    <col min="14593" max="14593" width="4.140625" style="171" customWidth="1"/>
    <col min="14594" max="14594" width="58.85546875" style="171" customWidth="1"/>
    <col min="14595" max="14595" width="32.85546875" style="171" customWidth="1"/>
    <col min="14596" max="14848" width="9.140625" style="171"/>
    <col min="14849" max="14849" width="4.140625" style="171" customWidth="1"/>
    <col min="14850" max="14850" width="58.85546875" style="171" customWidth="1"/>
    <col min="14851" max="14851" width="32.85546875" style="171" customWidth="1"/>
    <col min="14852" max="15104" width="9.140625" style="171"/>
    <col min="15105" max="15105" width="4.140625" style="171" customWidth="1"/>
    <col min="15106" max="15106" width="58.85546875" style="171" customWidth="1"/>
    <col min="15107" max="15107" width="32.85546875" style="171" customWidth="1"/>
    <col min="15108" max="15360" width="9.140625" style="171"/>
    <col min="15361" max="15361" width="4.140625" style="171" customWidth="1"/>
    <col min="15362" max="15362" width="58.85546875" style="171" customWidth="1"/>
    <col min="15363" max="15363" width="32.85546875" style="171" customWidth="1"/>
    <col min="15364" max="15616" width="9.140625" style="171"/>
    <col min="15617" max="15617" width="4.140625" style="171" customWidth="1"/>
    <col min="15618" max="15618" width="58.85546875" style="171" customWidth="1"/>
    <col min="15619" max="15619" width="32.85546875" style="171" customWidth="1"/>
    <col min="15620" max="15872" width="9.140625" style="171"/>
    <col min="15873" max="15873" width="4.140625" style="171" customWidth="1"/>
    <col min="15874" max="15874" width="58.85546875" style="171" customWidth="1"/>
    <col min="15875" max="15875" width="32.85546875" style="171" customWidth="1"/>
    <col min="15876" max="16128" width="9.140625" style="171"/>
    <col min="16129" max="16129" width="4.140625" style="171" customWidth="1"/>
    <col min="16130" max="16130" width="58.85546875" style="171" customWidth="1"/>
    <col min="16131" max="16131" width="32.85546875" style="171" customWidth="1"/>
    <col min="16132" max="16384" width="9.140625" style="171"/>
  </cols>
  <sheetData>
    <row r="1" spans="1:5" ht="30" customHeight="1" x14ac:dyDescent="0.2">
      <c r="A1" s="168"/>
      <c r="B1" s="169"/>
      <c r="C1" s="170" t="s">
        <v>641</v>
      </c>
      <c r="D1" s="169"/>
      <c r="E1" s="169"/>
    </row>
    <row r="2" spans="1:5" ht="44.25" customHeight="1" x14ac:dyDescent="0.2">
      <c r="A2" s="168"/>
      <c r="B2" s="169"/>
      <c r="C2" s="544" t="s">
        <v>306</v>
      </c>
      <c r="D2" s="544"/>
      <c r="E2" s="169"/>
    </row>
    <row r="3" spans="1:5" x14ac:dyDescent="0.2">
      <c r="A3" s="168"/>
      <c r="B3" s="169"/>
      <c r="C3" s="130" t="s">
        <v>629</v>
      </c>
      <c r="D3" s="169"/>
      <c r="E3" s="169"/>
    </row>
    <row r="4" spans="1:5" ht="19.5" customHeight="1" x14ac:dyDescent="0.2">
      <c r="A4" s="168"/>
      <c r="B4" s="169"/>
      <c r="C4" s="173"/>
      <c r="D4" s="169"/>
      <c r="E4" s="169"/>
    </row>
    <row r="5" spans="1:5" ht="51.75" customHeight="1" x14ac:dyDescent="0.2">
      <c r="A5" s="168"/>
      <c r="B5" s="537" t="s">
        <v>653</v>
      </c>
      <c r="C5" s="537"/>
      <c r="D5" s="537"/>
      <c r="E5" s="169"/>
    </row>
    <row r="6" spans="1:5" ht="15" x14ac:dyDescent="0.2">
      <c r="A6" s="168"/>
      <c r="B6" s="174"/>
      <c r="C6" s="174"/>
      <c r="D6" s="169" t="s">
        <v>305</v>
      </c>
      <c r="E6" s="169"/>
    </row>
    <row r="7" spans="1:5" s="89" customFormat="1" x14ac:dyDescent="0.25">
      <c r="A7" s="538" t="s">
        <v>630</v>
      </c>
      <c r="B7" s="538" t="s">
        <v>631</v>
      </c>
      <c r="C7" s="539" t="s">
        <v>622</v>
      </c>
      <c r="D7" s="539" t="s">
        <v>623</v>
      </c>
      <c r="E7" s="176"/>
    </row>
    <row r="8" spans="1:5" s="89" customFormat="1" x14ac:dyDescent="0.25">
      <c r="A8" s="538"/>
      <c r="B8" s="538"/>
      <c r="C8" s="539"/>
      <c r="D8" s="539"/>
      <c r="E8" s="176"/>
    </row>
    <row r="9" spans="1:5" ht="33.75" customHeight="1" x14ac:dyDescent="0.2">
      <c r="A9" s="177">
        <v>1</v>
      </c>
      <c r="B9" s="178" t="s">
        <v>633</v>
      </c>
      <c r="C9" s="184">
        <v>4824000</v>
      </c>
      <c r="D9" s="184">
        <v>5369000</v>
      </c>
      <c r="E9" s="169"/>
    </row>
    <row r="10" spans="1:5" ht="33.75" customHeight="1" x14ac:dyDescent="0.2">
      <c r="A10" s="177">
        <v>2</v>
      </c>
      <c r="B10" s="178" t="s">
        <v>634</v>
      </c>
      <c r="C10" s="184">
        <v>754000</v>
      </c>
      <c r="D10" s="184">
        <v>827000</v>
      </c>
      <c r="E10" s="169"/>
    </row>
    <row r="11" spans="1:5" ht="33.75" customHeight="1" x14ac:dyDescent="0.2">
      <c r="A11" s="177">
        <v>3</v>
      </c>
      <c r="B11" s="178" t="s">
        <v>635</v>
      </c>
      <c r="C11" s="184">
        <v>975000</v>
      </c>
      <c r="D11" s="184">
        <v>1057000</v>
      </c>
      <c r="E11" s="179"/>
    </row>
    <row r="12" spans="1:5" ht="33.75" customHeight="1" x14ac:dyDescent="0.2">
      <c r="A12" s="177">
        <v>4</v>
      </c>
      <c r="B12" s="178" t="s">
        <v>636</v>
      </c>
      <c r="C12" s="184">
        <v>1423000</v>
      </c>
      <c r="D12" s="184">
        <v>1553000</v>
      </c>
      <c r="E12" s="169"/>
    </row>
    <row r="13" spans="1:5" ht="33.75" customHeight="1" x14ac:dyDescent="0.2">
      <c r="A13" s="177">
        <v>5</v>
      </c>
      <c r="B13" s="178" t="s">
        <v>637</v>
      </c>
      <c r="C13" s="184">
        <v>718000</v>
      </c>
      <c r="D13" s="184">
        <v>784000</v>
      </c>
      <c r="E13" s="169"/>
    </row>
    <row r="14" spans="1:5" ht="33.75" customHeight="1" x14ac:dyDescent="0.2">
      <c r="A14" s="177">
        <v>6</v>
      </c>
      <c r="B14" s="178" t="s">
        <v>638</v>
      </c>
      <c r="C14" s="184">
        <v>526000</v>
      </c>
      <c r="D14" s="184">
        <v>575000</v>
      </c>
      <c r="E14" s="169"/>
    </row>
    <row r="15" spans="1:5" s="183" customFormat="1" ht="33.75" customHeight="1" x14ac:dyDescent="0.25">
      <c r="A15" s="180"/>
      <c r="B15" s="181" t="s">
        <v>639</v>
      </c>
      <c r="C15" s="185">
        <f>SUM(C9:C14)</f>
        <v>9220000</v>
      </c>
      <c r="D15" s="185">
        <f>SUM(D9:D14)</f>
        <v>10165000</v>
      </c>
      <c r="E15" s="182"/>
    </row>
  </sheetData>
  <mergeCells count="6">
    <mergeCell ref="C2:D2"/>
    <mergeCell ref="A7:A8"/>
    <mergeCell ref="B7:B8"/>
    <mergeCell ref="C7:C8"/>
    <mergeCell ref="D7:D8"/>
    <mergeCell ref="B5:D5"/>
  </mergeCells>
  <pageMargins left="0.70866141732283472" right="0.31496062992125984" top="0.74803149606299213" bottom="0.74803149606299213" header="0.31496062992125984" footer="0.31496062992125984"/>
  <pageSetup paperSize="9" scale="9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C13" sqref="C13"/>
    </sheetView>
  </sheetViews>
  <sheetFormatPr defaultRowHeight="12.75" x14ac:dyDescent="0.2"/>
  <cols>
    <col min="1" max="1" width="4.140625" style="171" customWidth="1"/>
    <col min="2" max="2" width="42.42578125" style="171" customWidth="1"/>
    <col min="3" max="4" width="23.85546875" style="171" customWidth="1"/>
    <col min="5" max="256" width="9.140625" style="171"/>
    <col min="257" max="257" width="4.140625" style="171" customWidth="1"/>
    <col min="258" max="258" width="58.85546875" style="171" customWidth="1"/>
    <col min="259" max="259" width="32.85546875" style="171" customWidth="1"/>
    <col min="260" max="512" width="9.140625" style="171"/>
    <col min="513" max="513" width="4.140625" style="171" customWidth="1"/>
    <col min="514" max="514" width="58.85546875" style="171" customWidth="1"/>
    <col min="515" max="515" width="32.85546875" style="171" customWidth="1"/>
    <col min="516" max="768" width="9.140625" style="171"/>
    <col min="769" max="769" width="4.140625" style="171" customWidth="1"/>
    <col min="770" max="770" width="58.85546875" style="171" customWidth="1"/>
    <col min="771" max="771" width="32.85546875" style="171" customWidth="1"/>
    <col min="772" max="1024" width="9.140625" style="171"/>
    <col min="1025" max="1025" width="4.140625" style="171" customWidth="1"/>
    <col min="1026" max="1026" width="58.85546875" style="171" customWidth="1"/>
    <col min="1027" max="1027" width="32.85546875" style="171" customWidth="1"/>
    <col min="1028" max="1280" width="9.140625" style="171"/>
    <col min="1281" max="1281" width="4.140625" style="171" customWidth="1"/>
    <col min="1282" max="1282" width="58.85546875" style="171" customWidth="1"/>
    <col min="1283" max="1283" width="32.85546875" style="171" customWidth="1"/>
    <col min="1284" max="1536" width="9.140625" style="171"/>
    <col min="1537" max="1537" width="4.140625" style="171" customWidth="1"/>
    <col min="1538" max="1538" width="58.85546875" style="171" customWidth="1"/>
    <col min="1539" max="1539" width="32.85546875" style="171" customWidth="1"/>
    <col min="1540" max="1792" width="9.140625" style="171"/>
    <col min="1793" max="1793" width="4.140625" style="171" customWidth="1"/>
    <col min="1794" max="1794" width="58.85546875" style="171" customWidth="1"/>
    <col min="1795" max="1795" width="32.85546875" style="171" customWidth="1"/>
    <col min="1796" max="2048" width="9.140625" style="171"/>
    <col min="2049" max="2049" width="4.140625" style="171" customWidth="1"/>
    <col min="2050" max="2050" width="58.85546875" style="171" customWidth="1"/>
    <col min="2051" max="2051" width="32.85546875" style="171" customWidth="1"/>
    <col min="2052" max="2304" width="9.140625" style="171"/>
    <col min="2305" max="2305" width="4.140625" style="171" customWidth="1"/>
    <col min="2306" max="2306" width="58.85546875" style="171" customWidth="1"/>
    <col min="2307" max="2307" width="32.85546875" style="171" customWidth="1"/>
    <col min="2308" max="2560" width="9.140625" style="171"/>
    <col min="2561" max="2561" width="4.140625" style="171" customWidth="1"/>
    <col min="2562" max="2562" width="58.85546875" style="171" customWidth="1"/>
    <col min="2563" max="2563" width="32.85546875" style="171" customWidth="1"/>
    <col min="2564" max="2816" width="9.140625" style="171"/>
    <col min="2817" max="2817" width="4.140625" style="171" customWidth="1"/>
    <col min="2818" max="2818" width="58.85546875" style="171" customWidth="1"/>
    <col min="2819" max="2819" width="32.85546875" style="171" customWidth="1"/>
    <col min="2820" max="3072" width="9.140625" style="171"/>
    <col min="3073" max="3073" width="4.140625" style="171" customWidth="1"/>
    <col min="3074" max="3074" width="58.85546875" style="171" customWidth="1"/>
    <col min="3075" max="3075" width="32.85546875" style="171" customWidth="1"/>
    <col min="3076" max="3328" width="9.140625" style="171"/>
    <col min="3329" max="3329" width="4.140625" style="171" customWidth="1"/>
    <col min="3330" max="3330" width="58.85546875" style="171" customWidth="1"/>
    <col min="3331" max="3331" width="32.85546875" style="171" customWidth="1"/>
    <col min="3332" max="3584" width="9.140625" style="171"/>
    <col min="3585" max="3585" width="4.140625" style="171" customWidth="1"/>
    <col min="3586" max="3586" width="58.85546875" style="171" customWidth="1"/>
    <col min="3587" max="3587" width="32.85546875" style="171" customWidth="1"/>
    <col min="3588" max="3840" width="9.140625" style="171"/>
    <col min="3841" max="3841" width="4.140625" style="171" customWidth="1"/>
    <col min="3842" max="3842" width="58.85546875" style="171" customWidth="1"/>
    <col min="3843" max="3843" width="32.85546875" style="171" customWidth="1"/>
    <col min="3844" max="4096" width="9.140625" style="171"/>
    <col min="4097" max="4097" width="4.140625" style="171" customWidth="1"/>
    <col min="4098" max="4098" width="58.85546875" style="171" customWidth="1"/>
    <col min="4099" max="4099" width="32.85546875" style="171" customWidth="1"/>
    <col min="4100" max="4352" width="9.140625" style="171"/>
    <col min="4353" max="4353" width="4.140625" style="171" customWidth="1"/>
    <col min="4354" max="4354" width="58.85546875" style="171" customWidth="1"/>
    <col min="4355" max="4355" width="32.85546875" style="171" customWidth="1"/>
    <col min="4356" max="4608" width="9.140625" style="171"/>
    <col min="4609" max="4609" width="4.140625" style="171" customWidth="1"/>
    <col min="4610" max="4610" width="58.85546875" style="171" customWidth="1"/>
    <col min="4611" max="4611" width="32.85546875" style="171" customWidth="1"/>
    <col min="4612" max="4864" width="9.140625" style="171"/>
    <col min="4865" max="4865" width="4.140625" style="171" customWidth="1"/>
    <col min="4866" max="4866" width="58.85546875" style="171" customWidth="1"/>
    <col min="4867" max="4867" width="32.85546875" style="171" customWidth="1"/>
    <col min="4868" max="5120" width="9.140625" style="171"/>
    <col min="5121" max="5121" width="4.140625" style="171" customWidth="1"/>
    <col min="5122" max="5122" width="58.85546875" style="171" customWidth="1"/>
    <col min="5123" max="5123" width="32.85546875" style="171" customWidth="1"/>
    <col min="5124" max="5376" width="9.140625" style="171"/>
    <col min="5377" max="5377" width="4.140625" style="171" customWidth="1"/>
    <col min="5378" max="5378" width="58.85546875" style="171" customWidth="1"/>
    <col min="5379" max="5379" width="32.85546875" style="171" customWidth="1"/>
    <col min="5380" max="5632" width="9.140625" style="171"/>
    <col min="5633" max="5633" width="4.140625" style="171" customWidth="1"/>
    <col min="5634" max="5634" width="58.85546875" style="171" customWidth="1"/>
    <col min="5635" max="5635" width="32.85546875" style="171" customWidth="1"/>
    <col min="5636" max="5888" width="9.140625" style="171"/>
    <col min="5889" max="5889" width="4.140625" style="171" customWidth="1"/>
    <col min="5890" max="5890" width="58.85546875" style="171" customWidth="1"/>
    <col min="5891" max="5891" width="32.85546875" style="171" customWidth="1"/>
    <col min="5892" max="6144" width="9.140625" style="171"/>
    <col min="6145" max="6145" width="4.140625" style="171" customWidth="1"/>
    <col min="6146" max="6146" width="58.85546875" style="171" customWidth="1"/>
    <col min="6147" max="6147" width="32.85546875" style="171" customWidth="1"/>
    <col min="6148" max="6400" width="9.140625" style="171"/>
    <col min="6401" max="6401" width="4.140625" style="171" customWidth="1"/>
    <col min="6402" max="6402" width="58.85546875" style="171" customWidth="1"/>
    <col min="6403" max="6403" width="32.85546875" style="171" customWidth="1"/>
    <col min="6404" max="6656" width="9.140625" style="171"/>
    <col min="6657" max="6657" width="4.140625" style="171" customWidth="1"/>
    <col min="6658" max="6658" width="58.85546875" style="171" customWidth="1"/>
    <col min="6659" max="6659" width="32.85546875" style="171" customWidth="1"/>
    <col min="6660" max="6912" width="9.140625" style="171"/>
    <col min="6913" max="6913" width="4.140625" style="171" customWidth="1"/>
    <col min="6914" max="6914" width="58.85546875" style="171" customWidth="1"/>
    <col min="6915" max="6915" width="32.85546875" style="171" customWidth="1"/>
    <col min="6916" max="7168" width="9.140625" style="171"/>
    <col min="7169" max="7169" width="4.140625" style="171" customWidth="1"/>
    <col min="7170" max="7170" width="58.85546875" style="171" customWidth="1"/>
    <col min="7171" max="7171" width="32.85546875" style="171" customWidth="1"/>
    <col min="7172" max="7424" width="9.140625" style="171"/>
    <col min="7425" max="7425" width="4.140625" style="171" customWidth="1"/>
    <col min="7426" max="7426" width="58.85546875" style="171" customWidth="1"/>
    <col min="7427" max="7427" width="32.85546875" style="171" customWidth="1"/>
    <col min="7428" max="7680" width="9.140625" style="171"/>
    <col min="7681" max="7681" width="4.140625" style="171" customWidth="1"/>
    <col min="7682" max="7682" width="58.85546875" style="171" customWidth="1"/>
    <col min="7683" max="7683" width="32.85546875" style="171" customWidth="1"/>
    <col min="7684" max="7936" width="9.140625" style="171"/>
    <col min="7937" max="7937" width="4.140625" style="171" customWidth="1"/>
    <col min="7938" max="7938" width="58.85546875" style="171" customWidth="1"/>
    <col min="7939" max="7939" width="32.85546875" style="171" customWidth="1"/>
    <col min="7940" max="8192" width="9.140625" style="171"/>
    <col min="8193" max="8193" width="4.140625" style="171" customWidth="1"/>
    <col min="8194" max="8194" width="58.85546875" style="171" customWidth="1"/>
    <col min="8195" max="8195" width="32.85546875" style="171" customWidth="1"/>
    <col min="8196" max="8448" width="9.140625" style="171"/>
    <col min="8449" max="8449" width="4.140625" style="171" customWidth="1"/>
    <col min="8450" max="8450" width="58.85546875" style="171" customWidth="1"/>
    <col min="8451" max="8451" width="32.85546875" style="171" customWidth="1"/>
    <col min="8452" max="8704" width="9.140625" style="171"/>
    <col min="8705" max="8705" width="4.140625" style="171" customWidth="1"/>
    <col min="8706" max="8706" width="58.85546875" style="171" customWidth="1"/>
    <col min="8707" max="8707" width="32.85546875" style="171" customWidth="1"/>
    <col min="8708" max="8960" width="9.140625" style="171"/>
    <col min="8961" max="8961" width="4.140625" style="171" customWidth="1"/>
    <col min="8962" max="8962" width="58.85546875" style="171" customWidth="1"/>
    <col min="8963" max="8963" width="32.85546875" style="171" customWidth="1"/>
    <col min="8964" max="9216" width="9.140625" style="171"/>
    <col min="9217" max="9217" width="4.140625" style="171" customWidth="1"/>
    <col min="9218" max="9218" width="58.85546875" style="171" customWidth="1"/>
    <col min="9219" max="9219" width="32.85546875" style="171" customWidth="1"/>
    <col min="9220" max="9472" width="9.140625" style="171"/>
    <col min="9473" max="9473" width="4.140625" style="171" customWidth="1"/>
    <col min="9474" max="9474" width="58.85546875" style="171" customWidth="1"/>
    <col min="9475" max="9475" width="32.85546875" style="171" customWidth="1"/>
    <col min="9476" max="9728" width="9.140625" style="171"/>
    <col min="9729" max="9729" width="4.140625" style="171" customWidth="1"/>
    <col min="9730" max="9730" width="58.85546875" style="171" customWidth="1"/>
    <col min="9731" max="9731" width="32.85546875" style="171" customWidth="1"/>
    <col min="9732" max="9984" width="9.140625" style="171"/>
    <col min="9985" max="9985" width="4.140625" style="171" customWidth="1"/>
    <col min="9986" max="9986" width="58.85546875" style="171" customWidth="1"/>
    <col min="9987" max="9987" width="32.85546875" style="171" customWidth="1"/>
    <col min="9988" max="10240" width="9.140625" style="171"/>
    <col min="10241" max="10241" width="4.140625" style="171" customWidth="1"/>
    <col min="10242" max="10242" width="58.85546875" style="171" customWidth="1"/>
    <col min="10243" max="10243" width="32.85546875" style="171" customWidth="1"/>
    <col min="10244" max="10496" width="9.140625" style="171"/>
    <col min="10497" max="10497" width="4.140625" style="171" customWidth="1"/>
    <col min="10498" max="10498" width="58.85546875" style="171" customWidth="1"/>
    <col min="10499" max="10499" width="32.85546875" style="171" customWidth="1"/>
    <col min="10500" max="10752" width="9.140625" style="171"/>
    <col min="10753" max="10753" width="4.140625" style="171" customWidth="1"/>
    <col min="10754" max="10754" width="58.85546875" style="171" customWidth="1"/>
    <col min="10755" max="10755" width="32.85546875" style="171" customWidth="1"/>
    <col min="10756" max="11008" width="9.140625" style="171"/>
    <col min="11009" max="11009" width="4.140625" style="171" customWidth="1"/>
    <col min="11010" max="11010" width="58.85546875" style="171" customWidth="1"/>
    <col min="11011" max="11011" width="32.85546875" style="171" customWidth="1"/>
    <col min="11012" max="11264" width="9.140625" style="171"/>
    <col min="11265" max="11265" width="4.140625" style="171" customWidth="1"/>
    <col min="11266" max="11266" width="58.85546875" style="171" customWidth="1"/>
    <col min="11267" max="11267" width="32.85546875" style="171" customWidth="1"/>
    <col min="11268" max="11520" width="9.140625" style="171"/>
    <col min="11521" max="11521" width="4.140625" style="171" customWidth="1"/>
    <col min="11522" max="11522" width="58.85546875" style="171" customWidth="1"/>
    <col min="11523" max="11523" width="32.85546875" style="171" customWidth="1"/>
    <col min="11524" max="11776" width="9.140625" style="171"/>
    <col min="11777" max="11777" width="4.140625" style="171" customWidth="1"/>
    <col min="11778" max="11778" width="58.85546875" style="171" customWidth="1"/>
    <col min="11779" max="11779" width="32.85546875" style="171" customWidth="1"/>
    <col min="11780" max="12032" width="9.140625" style="171"/>
    <col min="12033" max="12033" width="4.140625" style="171" customWidth="1"/>
    <col min="12034" max="12034" width="58.85546875" style="171" customWidth="1"/>
    <col min="12035" max="12035" width="32.85546875" style="171" customWidth="1"/>
    <col min="12036" max="12288" width="9.140625" style="171"/>
    <col min="12289" max="12289" width="4.140625" style="171" customWidth="1"/>
    <col min="12290" max="12290" width="58.85546875" style="171" customWidth="1"/>
    <col min="12291" max="12291" width="32.85546875" style="171" customWidth="1"/>
    <col min="12292" max="12544" width="9.140625" style="171"/>
    <col min="12545" max="12545" width="4.140625" style="171" customWidth="1"/>
    <col min="12546" max="12546" width="58.85546875" style="171" customWidth="1"/>
    <col min="12547" max="12547" width="32.85546875" style="171" customWidth="1"/>
    <col min="12548" max="12800" width="9.140625" style="171"/>
    <col min="12801" max="12801" width="4.140625" style="171" customWidth="1"/>
    <col min="12802" max="12802" width="58.85546875" style="171" customWidth="1"/>
    <col min="12803" max="12803" width="32.85546875" style="171" customWidth="1"/>
    <col min="12804" max="13056" width="9.140625" style="171"/>
    <col min="13057" max="13057" width="4.140625" style="171" customWidth="1"/>
    <col min="13058" max="13058" width="58.85546875" style="171" customWidth="1"/>
    <col min="13059" max="13059" width="32.85546875" style="171" customWidth="1"/>
    <col min="13060" max="13312" width="9.140625" style="171"/>
    <col min="13313" max="13313" width="4.140625" style="171" customWidth="1"/>
    <col min="13314" max="13314" width="58.85546875" style="171" customWidth="1"/>
    <col min="13315" max="13315" width="32.85546875" style="171" customWidth="1"/>
    <col min="13316" max="13568" width="9.140625" style="171"/>
    <col min="13569" max="13569" width="4.140625" style="171" customWidth="1"/>
    <col min="13570" max="13570" width="58.85546875" style="171" customWidth="1"/>
    <col min="13571" max="13571" width="32.85546875" style="171" customWidth="1"/>
    <col min="13572" max="13824" width="9.140625" style="171"/>
    <col min="13825" max="13825" width="4.140625" style="171" customWidth="1"/>
    <col min="13826" max="13826" width="58.85546875" style="171" customWidth="1"/>
    <col min="13827" max="13827" width="32.85546875" style="171" customWidth="1"/>
    <col min="13828" max="14080" width="9.140625" style="171"/>
    <col min="14081" max="14081" width="4.140625" style="171" customWidth="1"/>
    <col min="14082" max="14082" width="58.85546875" style="171" customWidth="1"/>
    <col min="14083" max="14083" width="32.85546875" style="171" customWidth="1"/>
    <col min="14084" max="14336" width="9.140625" style="171"/>
    <col min="14337" max="14337" width="4.140625" style="171" customWidth="1"/>
    <col min="14338" max="14338" width="58.85546875" style="171" customWidth="1"/>
    <col min="14339" max="14339" width="32.85546875" style="171" customWidth="1"/>
    <col min="14340" max="14592" width="9.140625" style="171"/>
    <col min="14593" max="14593" width="4.140625" style="171" customWidth="1"/>
    <col min="14594" max="14594" width="58.85546875" style="171" customWidth="1"/>
    <col min="14595" max="14595" width="32.85546875" style="171" customWidth="1"/>
    <col min="14596" max="14848" width="9.140625" style="171"/>
    <col min="14849" max="14849" width="4.140625" style="171" customWidth="1"/>
    <col min="14850" max="14850" width="58.85546875" style="171" customWidth="1"/>
    <col min="14851" max="14851" width="32.85546875" style="171" customWidth="1"/>
    <col min="14852" max="15104" width="9.140625" style="171"/>
    <col min="15105" max="15105" width="4.140625" style="171" customWidth="1"/>
    <col min="15106" max="15106" width="58.85546875" style="171" customWidth="1"/>
    <col min="15107" max="15107" width="32.85546875" style="171" customWidth="1"/>
    <col min="15108" max="15360" width="9.140625" style="171"/>
    <col min="15361" max="15361" width="4.140625" style="171" customWidth="1"/>
    <col min="15362" max="15362" width="58.85546875" style="171" customWidth="1"/>
    <col min="15363" max="15363" width="32.85546875" style="171" customWidth="1"/>
    <col min="15364" max="15616" width="9.140625" style="171"/>
    <col min="15617" max="15617" width="4.140625" style="171" customWidth="1"/>
    <col min="15618" max="15618" width="58.85546875" style="171" customWidth="1"/>
    <col min="15619" max="15619" width="32.85546875" style="171" customWidth="1"/>
    <col min="15620" max="15872" width="9.140625" style="171"/>
    <col min="15873" max="15873" width="4.140625" style="171" customWidth="1"/>
    <col min="15874" max="15874" width="58.85546875" style="171" customWidth="1"/>
    <col min="15875" max="15875" width="32.85546875" style="171" customWidth="1"/>
    <col min="15876" max="16128" width="9.140625" style="171"/>
    <col min="16129" max="16129" width="4.140625" style="171" customWidth="1"/>
    <col min="16130" max="16130" width="58.85546875" style="171" customWidth="1"/>
    <col min="16131" max="16131" width="32.85546875" style="171" customWidth="1"/>
    <col min="16132" max="16384" width="9.140625" style="171"/>
  </cols>
  <sheetData>
    <row r="1" spans="1:5" ht="30" customHeight="1" x14ac:dyDescent="0.2">
      <c r="A1" s="168"/>
      <c r="B1" s="169"/>
      <c r="C1" s="170" t="s">
        <v>641</v>
      </c>
      <c r="D1" s="169"/>
      <c r="E1" s="169"/>
    </row>
    <row r="2" spans="1:5" ht="44.25" customHeight="1" x14ac:dyDescent="0.2">
      <c r="A2" s="168"/>
      <c r="B2" s="169"/>
      <c r="C2" s="544" t="s">
        <v>306</v>
      </c>
      <c r="D2" s="544"/>
      <c r="E2" s="169"/>
    </row>
    <row r="3" spans="1:5" x14ac:dyDescent="0.2">
      <c r="A3" s="168"/>
      <c r="B3" s="169"/>
      <c r="C3" s="130" t="s">
        <v>643</v>
      </c>
      <c r="D3" s="169"/>
      <c r="E3" s="169"/>
    </row>
    <row r="4" spans="1:5" ht="19.5" customHeight="1" x14ac:dyDescent="0.2">
      <c r="A4" s="168"/>
      <c r="B4" s="169"/>
      <c r="C4" s="173"/>
      <c r="D4" s="169"/>
      <c r="E4" s="169"/>
    </row>
    <row r="5" spans="1:5" ht="67.5" customHeight="1" x14ac:dyDescent="0.2">
      <c r="A5" s="168"/>
      <c r="B5" s="540" t="s">
        <v>654</v>
      </c>
      <c r="C5" s="540"/>
      <c r="D5" s="540"/>
      <c r="E5" s="169"/>
    </row>
    <row r="6" spans="1:5" ht="15" x14ac:dyDescent="0.2">
      <c r="A6" s="168"/>
      <c r="B6" s="174"/>
      <c r="C6" s="174"/>
      <c r="D6" s="169" t="s">
        <v>305</v>
      </c>
      <c r="E6" s="169"/>
    </row>
    <row r="7" spans="1:5" s="89" customFormat="1" x14ac:dyDescent="0.25">
      <c r="A7" s="538" t="s">
        <v>630</v>
      </c>
      <c r="B7" s="538" t="s">
        <v>631</v>
      </c>
      <c r="C7" s="539" t="s">
        <v>622</v>
      </c>
      <c r="D7" s="539" t="s">
        <v>623</v>
      </c>
      <c r="E7" s="176"/>
    </row>
    <row r="8" spans="1:5" s="89" customFormat="1" x14ac:dyDescent="0.25">
      <c r="A8" s="538"/>
      <c r="B8" s="538"/>
      <c r="C8" s="539"/>
      <c r="D8" s="539"/>
      <c r="E8" s="176"/>
    </row>
    <row r="9" spans="1:5" ht="33.75" customHeight="1" x14ac:dyDescent="0.2">
      <c r="A9" s="177">
        <v>1</v>
      </c>
      <c r="B9" s="178" t="s">
        <v>633</v>
      </c>
      <c r="C9" s="184">
        <v>7518000</v>
      </c>
      <c r="D9" s="184">
        <v>7796600</v>
      </c>
      <c r="E9" s="169"/>
    </row>
    <row r="10" spans="1:5" ht="33.75" customHeight="1" x14ac:dyDescent="0.2">
      <c r="A10" s="177">
        <v>2</v>
      </c>
      <c r="B10" s="178" t="s">
        <v>634</v>
      </c>
      <c r="C10" s="184">
        <v>1152400</v>
      </c>
      <c r="D10" s="184">
        <v>1169500</v>
      </c>
      <c r="E10" s="169"/>
    </row>
    <row r="11" spans="1:5" ht="33.75" customHeight="1" x14ac:dyDescent="0.2">
      <c r="A11" s="177">
        <v>3</v>
      </c>
      <c r="B11" s="178" t="s">
        <v>635</v>
      </c>
      <c r="C11" s="184">
        <v>1911300</v>
      </c>
      <c r="D11" s="184">
        <v>2014900</v>
      </c>
      <c r="E11" s="179"/>
    </row>
    <row r="12" spans="1:5" ht="33.75" customHeight="1" x14ac:dyDescent="0.2">
      <c r="A12" s="177">
        <v>4</v>
      </c>
      <c r="B12" s="178" t="s">
        <v>636</v>
      </c>
      <c r="C12" s="184">
        <v>1693800</v>
      </c>
      <c r="D12" s="184">
        <v>1688300</v>
      </c>
      <c r="E12" s="169"/>
    </row>
    <row r="13" spans="1:5" ht="33.75" customHeight="1" x14ac:dyDescent="0.2">
      <c r="A13" s="177">
        <v>5</v>
      </c>
      <c r="B13" s="178" t="s">
        <v>637</v>
      </c>
      <c r="C13" s="184">
        <v>1273000</v>
      </c>
      <c r="D13" s="184">
        <v>1284900</v>
      </c>
      <c r="E13" s="169"/>
    </row>
    <row r="14" spans="1:5" ht="33.75" customHeight="1" x14ac:dyDescent="0.2">
      <c r="A14" s="177">
        <v>6</v>
      </c>
      <c r="B14" s="178" t="s">
        <v>638</v>
      </c>
      <c r="C14" s="184">
        <v>1184500</v>
      </c>
      <c r="D14" s="184">
        <v>1228800</v>
      </c>
      <c r="E14" s="169"/>
    </row>
    <row r="15" spans="1:5" s="183" customFormat="1" ht="33.75" customHeight="1" x14ac:dyDescent="0.25">
      <c r="A15" s="180"/>
      <c r="B15" s="181" t="s">
        <v>639</v>
      </c>
      <c r="C15" s="185">
        <f>SUM(C9:C14)</f>
        <v>14733000</v>
      </c>
      <c r="D15" s="185">
        <f>SUM(D9:D14)</f>
        <v>15183000</v>
      </c>
      <c r="E15" s="182"/>
    </row>
  </sheetData>
  <mergeCells count="6">
    <mergeCell ref="C2:D2"/>
    <mergeCell ref="B5:D5"/>
    <mergeCell ref="A7:A8"/>
    <mergeCell ref="B7:B8"/>
    <mergeCell ref="C7:C8"/>
    <mergeCell ref="D7:D8"/>
  </mergeCells>
  <pageMargins left="0.70866141732283472" right="0.5118110236220472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workbookViewId="0">
      <selection activeCell="B125" sqref="B125"/>
    </sheetView>
  </sheetViews>
  <sheetFormatPr defaultRowHeight="12.75" x14ac:dyDescent="0.25"/>
  <cols>
    <col min="1" max="1" width="22" style="57" customWidth="1"/>
    <col min="2" max="2" width="66.85546875" style="1" customWidth="1"/>
    <col min="3" max="3" width="16.140625" style="1" hidden="1" customWidth="1"/>
    <col min="4" max="5" width="14.140625" style="1" customWidth="1"/>
    <col min="6" max="6" width="10.7109375" style="1" customWidth="1"/>
    <col min="7" max="251" width="9.140625" style="1"/>
    <col min="252" max="252" width="23.7109375" style="1" customWidth="1"/>
    <col min="253" max="253" width="73.7109375" style="1" customWidth="1"/>
    <col min="254" max="254" width="13.7109375" style="1" customWidth="1"/>
    <col min="255" max="507" width="9.140625" style="1"/>
    <col min="508" max="508" width="23.7109375" style="1" customWidth="1"/>
    <col min="509" max="509" width="73.7109375" style="1" customWidth="1"/>
    <col min="510" max="510" width="13.7109375" style="1" customWidth="1"/>
    <col min="511" max="763" width="9.140625" style="1"/>
    <col min="764" max="764" width="23.7109375" style="1" customWidth="1"/>
    <col min="765" max="765" width="73.7109375" style="1" customWidth="1"/>
    <col min="766" max="766" width="13.7109375" style="1" customWidth="1"/>
    <col min="767" max="1019" width="9.140625" style="1"/>
    <col min="1020" max="1020" width="23.7109375" style="1" customWidth="1"/>
    <col min="1021" max="1021" width="73.7109375" style="1" customWidth="1"/>
    <col min="1022" max="1022" width="13.7109375" style="1" customWidth="1"/>
    <col min="1023" max="1275" width="9.140625" style="1"/>
    <col min="1276" max="1276" width="23.7109375" style="1" customWidth="1"/>
    <col min="1277" max="1277" width="73.7109375" style="1" customWidth="1"/>
    <col min="1278" max="1278" width="13.7109375" style="1" customWidth="1"/>
    <col min="1279" max="1531" width="9.140625" style="1"/>
    <col min="1532" max="1532" width="23.7109375" style="1" customWidth="1"/>
    <col min="1533" max="1533" width="73.7109375" style="1" customWidth="1"/>
    <col min="1534" max="1534" width="13.7109375" style="1" customWidth="1"/>
    <col min="1535" max="1787" width="9.140625" style="1"/>
    <col min="1788" max="1788" width="23.7109375" style="1" customWidth="1"/>
    <col min="1789" max="1789" width="73.7109375" style="1" customWidth="1"/>
    <col min="1790" max="1790" width="13.7109375" style="1" customWidth="1"/>
    <col min="1791" max="2043" width="9.140625" style="1"/>
    <col min="2044" max="2044" width="23.7109375" style="1" customWidth="1"/>
    <col min="2045" max="2045" width="73.7109375" style="1" customWidth="1"/>
    <col min="2046" max="2046" width="13.7109375" style="1" customWidth="1"/>
    <col min="2047" max="2299" width="9.140625" style="1"/>
    <col min="2300" max="2300" width="23.7109375" style="1" customWidth="1"/>
    <col min="2301" max="2301" width="73.7109375" style="1" customWidth="1"/>
    <col min="2302" max="2302" width="13.7109375" style="1" customWidth="1"/>
    <col min="2303" max="2555" width="9.140625" style="1"/>
    <col min="2556" max="2556" width="23.7109375" style="1" customWidth="1"/>
    <col min="2557" max="2557" width="73.7109375" style="1" customWidth="1"/>
    <col min="2558" max="2558" width="13.7109375" style="1" customWidth="1"/>
    <col min="2559" max="2811" width="9.140625" style="1"/>
    <col min="2812" max="2812" width="23.7109375" style="1" customWidth="1"/>
    <col min="2813" max="2813" width="73.7109375" style="1" customWidth="1"/>
    <col min="2814" max="2814" width="13.7109375" style="1" customWidth="1"/>
    <col min="2815" max="3067" width="9.140625" style="1"/>
    <col min="3068" max="3068" width="23.7109375" style="1" customWidth="1"/>
    <col min="3069" max="3069" width="73.7109375" style="1" customWidth="1"/>
    <col min="3070" max="3070" width="13.7109375" style="1" customWidth="1"/>
    <col min="3071" max="3323" width="9.140625" style="1"/>
    <col min="3324" max="3324" width="23.7109375" style="1" customWidth="1"/>
    <col min="3325" max="3325" width="73.7109375" style="1" customWidth="1"/>
    <col min="3326" max="3326" width="13.7109375" style="1" customWidth="1"/>
    <col min="3327" max="3579" width="9.140625" style="1"/>
    <col min="3580" max="3580" width="23.7109375" style="1" customWidth="1"/>
    <col min="3581" max="3581" width="73.7109375" style="1" customWidth="1"/>
    <col min="3582" max="3582" width="13.7109375" style="1" customWidth="1"/>
    <col min="3583" max="3835" width="9.140625" style="1"/>
    <col min="3836" max="3836" width="23.7109375" style="1" customWidth="1"/>
    <col min="3837" max="3837" width="73.7109375" style="1" customWidth="1"/>
    <col min="3838" max="3838" width="13.7109375" style="1" customWidth="1"/>
    <col min="3839" max="4091" width="9.140625" style="1"/>
    <col min="4092" max="4092" width="23.7109375" style="1" customWidth="1"/>
    <col min="4093" max="4093" width="73.7109375" style="1" customWidth="1"/>
    <col min="4094" max="4094" width="13.7109375" style="1" customWidth="1"/>
    <col min="4095" max="4347" width="9.140625" style="1"/>
    <col min="4348" max="4348" width="23.7109375" style="1" customWidth="1"/>
    <col min="4349" max="4349" width="73.7109375" style="1" customWidth="1"/>
    <col min="4350" max="4350" width="13.7109375" style="1" customWidth="1"/>
    <col min="4351" max="4603" width="9.140625" style="1"/>
    <col min="4604" max="4604" width="23.7109375" style="1" customWidth="1"/>
    <col min="4605" max="4605" width="73.7109375" style="1" customWidth="1"/>
    <col min="4606" max="4606" width="13.7109375" style="1" customWidth="1"/>
    <col min="4607" max="4859" width="9.140625" style="1"/>
    <col min="4860" max="4860" width="23.7109375" style="1" customWidth="1"/>
    <col min="4861" max="4861" width="73.7109375" style="1" customWidth="1"/>
    <col min="4862" max="4862" width="13.7109375" style="1" customWidth="1"/>
    <col min="4863" max="5115" width="9.140625" style="1"/>
    <col min="5116" max="5116" width="23.7109375" style="1" customWidth="1"/>
    <col min="5117" max="5117" width="73.7109375" style="1" customWidth="1"/>
    <col min="5118" max="5118" width="13.7109375" style="1" customWidth="1"/>
    <col min="5119" max="5371" width="9.140625" style="1"/>
    <col min="5372" max="5372" width="23.7109375" style="1" customWidth="1"/>
    <col min="5373" max="5373" width="73.7109375" style="1" customWidth="1"/>
    <col min="5374" max="5374" width="13.7109375" style="1" customWidth="1"/>
    <col min="5375" max="5627" width="9.140625" style="1"/>
    <col min="5628" max="5628" width="23.7109375" style="1" customWidth="1"/>
    <col min="5629" max="5629" width="73.7109375" style="1" customWidth="1"/>
    <col min="5630" max="5630" width="13.7109375" style="1" customWidth="1"/>
    <col min="5631" max="5883" width="9.140625" style="1"/>
    <col min="5884" max="5884" width="23.7109375" style="1" customWidth="1"/>
    <col min="5885" max="5885" width="73.7109375" style="1" customWidth="1"/>
    <col min="5886" max="5886" width="13.7109375" style="1" customWidth="1"/>
    <col min="5887" max="6139" width="9.140625" style="1"/>
    <col min="6140" max="6140" width="23.7109375" style="1" customWidth="1"/>
    <col min="6141" max="6141" width="73.7109375" style="1" customWidth="1"/>
    <col min="6142" max="6142" width="13.7109375" style="1" customWidth="1"/>
    <col min="6143" max="6395" width="9.140625" style="1"/>
    <col min="6396" max="6396" width="23.7109375" style="1" customWidth="1"/>
    <col min="6397" max="6397" width="73.7109375" style="1" customWidth="1"/>
    <col min="6398" max="6398" width="13.7109375" style="1" customWidth="1"/>
    <col min="6399" max="6651" width="9.140625" style="1"/>
    <col min="6652" max="6652" width="23.7109375" style="1" customWidth="1"/>
    <col min="6653" max="6653" width="73.7109375" style="1" customWidth="1"/>
    <col min="6654" max="6654" width="13.7109375" style="1" customWidth="1"/>
    <col min="6655" max="6907" width="9.140625" style="1"/>
    <col min="6908" max="6908" width="23.7109375" style="1" customWidth="1"/>
    <col min="6909" max="6909" width="73.7109375" style="1" customWidth="1"/>
    <col min="6910" max="6910" width="13.7109375" style="1" customWidth="1"/>
    <col min="6911" max="7163" width="9.140625" style="1"/>
    <col min="7164" max="7164" width="23.7109375" style="1" customWidth="1"/>
    <col min="7165" max="7165" width="73.7109375" style="1" customWidth="1"/>
    <col min="7166" max="7166" width="13.7109375" style="1" customWidth="1"/>
    <col min="7167" max="7419" width="9.140625" style="1"/>
    <col min="7420" max="7420" width="23.7109375" style="1" customWidth="1"/>
    <col min="7421" max="7421" width="73.7109375" style="1" customWidth="1"/>
    <col min="7422" max="7422" width="13.7109375" style="1" customWidth="1"/>
    <col min="7423" max="7675" width="9.140625" style="1"/>
    <col min="7676" max="7676" width="23.7109375" style="1" customWidth="1"/>
    <col min="7677" max="7677" width="73.7109375" style="1" customWidth="1"/>
    <col min="7678" max="7678" width="13.7109375" style="1" customWidth="1"/>
    <col min="7679" max="7931" width="9.140625" style="1"/>
    <col min="7932" max="7932" width="23.7109375" style="1" customWidth="1"/>
    <col min="7933" max="7933" width="73.7109375" style="1" customWidth="1"/>
    <col min="7934" max="7934" width="13.7109375" style="1" customWidth="1"/>
    <col min="7935" max="8187" width="9.140625" style="1"/>
    <col min="8188" max="8188" width="23.7109375" style="1" customWidth="1"/>
    <col min="8189" max="8189" width="73.7109375" style="1" customWidth="1"/>
    <col min="8190" max="8190" width="13.7109375" style="1" customWidth="1"/>
    <col min="8191" max="8443" width="9.140625" style="1"/>
    <col min="8444" max="8444" width="23.7109375" style="1" customWidth="1"/>
    <col min="8445" max="8445" width="73.7109375" style="1" customWidth="1"/>
    <col min="8446" max="8446" width="13.7109375" style="1" customWidth="1"/>
    <col min="8447" max="8699" width="9.140625" style="1"/>
    <col min="8700" max="8700" width="23.7109375" style="1" customWidth="1"/>
    <col min="8701" max="8701" width="73.7109375" style="1" customWidth="1"/>
    <col min="8702" max="8702" width="13.7109375" style="1" customWidth="1"/>
    <col min="8703" max="8955" width="9.140625" style="1"/>
    <col min="8956" max="8956" width="23.7109375" style="1" customWidth="1"/>
    <col min="8957" max="8957" width="73.7109375" style="1" customWidth="1"/>
    <col min="8958" max="8958" width="13.7109375" style="1" customWidth="1"/>
    <col min="8959" max="9211" width="9.140625" style="1"/>
    <col min="9212" max="9212" width="23.7109375" style="1" customWidth="1"/>
    <col min="9213" max="9213" width="73.7109375" style="1" customWidth="1"/>
    <col min="9214" max="9214" width="13.7109375" style="1" customWidth="1"/>
    <col min="9215" max="9467" width="9.140625" style="1"/>
    <col min="9468" max="9468" width="23.7109375" style="1" customWidth="1"/>
    <col min="9469" max="9469" width="73.7109375" style="1" customWidth="1"/>
    <col min="9470" max="9470" width="13.7109375" style="1" customWidth="1"/>
    <col min="9471" max="9723" width="9.140625" style="1"/>
    <col min="9724" max="9724" width="23.7109375" style="1" customWidth="1"/>
    <col min="9725" max="9725" width="73.7109375" style="1" customWidth="1"/>
    <col min="9726" max="9726" width="13.7109375" style="1" customWidth="1"/>
    <col min="9727" max="9979" width="9.140625" style="1"/>
    <col min="9980" max="9980" width="23.7109375" style="1" customWidth="1"/>
    <col min="9981" max="9981" width="73.7109375" style="1" customWidth="1"/>
    <col min="9982" max="9982" width="13.7109375" style="1" customWidth="1"/>
    <col min="9983" max="10235" width="9.140625" style="1"/>
    <col min="10236" max="10236" width="23.7109375" style="1" customWidth="1"/>
    <col min="10237" max="10237" width="73.7109375" style="1" customWidth="1"/>
    <col min="10238" max="10238" width="13.7109375" style="1" customWidth="1"/>
    <col min="10239" max="10491" width="9.140625" style="1"/>
    <col min="10492" max="10492" width="23.7109375" style="1" customWidth="1"/>
    <col min="10493" max="10493" width="73.7109375" style="1" customWidth="1"/>
    <col min="10494" max="10494" width="13.7109375" style="1" customWidth="1"/>
    <col min="10495" max="10747" width="9.140625" style="1"/>
    <col min="10748" max="10748" width="23.7109375" style="1" customWidth="1"/>
    <col min="10749" max="10749" width="73.7109375" style="1" customWidth="1"/>
    <col min="10750" max="10750" width="13.7109375" style="1" customWidth="1"/>
    <col min="10751" max="11003" width="9.140625" style="1"/>
    <col min="11004" max="11004" width="23.7109375" style="1" customWidth="1"/>
    <col min="11005" max="11005" width="73.7109375" style="1" customWidth="1"/>
    <col min="11006" max="11006" width="13.7109375" style="1" customWidth="1"/>
    <col min="11007" max="11259" width="9.140625" style="1"/>
    <col min="11260" max="11260" width="23.7109375" style="1" customWidth="1"/>
    <col min="11261" max="11261" width="73.7109375" style="1" customWidth="1"/>
    <col min="11262" max="11262" width="13.7109375" style="1" customWidth="1"/>
    <col min="11263" max="11515" width="9.140625" style="1"/>
    <col min="11516" max="11516" width="23.7109375" style="1" customWidth="1"/>
    <col min="11517" max="11517" width="73.7109375" style="1" customWidth="1"/>
    <col min="11518" max="11518" width="13.7109375" style="1" customWidth="1"/>
    <col min="11519" max="11771" width="9.140625" style="1"/>
    <col min="11772" max="11772" width="23.7109375" style="1" customWidth="1"/>
    <col min="11773" max="11773" width="73.7109375" style="1" customWidth="1"/>
    <col min="11774" max="11774" width="13.7109375" style="1" customWidth="1"/>
    <col min="11775" max="12027" width="9.140625" style="1"/>
    <col min="12028" max="12028" width="23.7109375" style="1" customWidth="1"/>
    <col min="12029" max="12029" width="73.7109375" style="1" customWidth="1"/>
    <col min="12030" max="12030" width="13.7109375" style="1" customWidth="1"/>
    <col min="12031" max="12283" width="9.140625" style="1"/>
    <col min="12284" max="12284" width="23.7109375" style="1" customWidth="1"/>
    <col min="12285" max="12285" width="73.7109375" style="1" customWidth="1"/>
    <col min="12286" max="12286" width="13.7109375" style="1" customWidth="1"/>
    <col min="12287" max="12539" width="9.140625" style="1"/>
    <col min="12540" max="12540" width="23.7109375" style="1" customWidth="1"/>
    <col min="12541" max="12541" width="73.7109375" style="1" customWidth="1"/>
    <col min="12542" max="12542" width="13.7109375" style="1" customWidth="1"/>
    <col min="12543" max="12795" width="9.140625" style="1"/>
    <col min="12796" max="12796" width="23.7109375" style="1" customWidth="1"/>
    <col min="12797" max="12797" width="73.7109375" style="1" customWidth="1"/>
    <col min="12798" max="12798" width="13.7109375" style="1" customWidth="1"/>
    <col min="12799" max="13051" width="9.140625" style="1"/>
    <col min="13052" max="13052" width="23.7109375" style="1" customWidth="1"/>
    <col min="13053" max="13053" width="73.7109375" style="1" customWidth="1"/>
    <col min="13054" max="13054" width="13.7109375" style="1" customWidth="1"/>
    <col min="13055" max="13307" width="9.140625" style="1"/>
    <col min="13308" max="13308" width="23.7109375" style="1" customWidth="1"/>
    <col min="13309" max="13309" width="73.7109375" style="1" customWidth="1"/>
    <col min="13310" max="13310" width="13.7109375" style="1" customWidth="1"/>
    <col min="13311" max="13563" width="9.140625" style="1"/>
    <col min="13564" max="13564" width="23.7109375" style="1" customWidth="1"/>
    <col min="13565" max="13565" width="73.7109375" style="1" customWidth="1"/>
    <col min="13566" max="13566" width="13.7109375" style="1" customWidth="1"/>
    <col min="13567" max="13819" width="9.140625" style="1"/>
    <col min="13820" max="13820" width="23.7109375" style="1" customWidth="1"/>
    <col min="13821" max="13821" width="73.7109375" style="1" customWidth="1"/>
    <col min="13822" max="13822" width="13.7109375" style="1" customWidth="1"/>
    <col min="13823" max="14075" width="9.140625" style="1"/>
    <col min="14076" max="14076" width="23.7109375" style="1" customWidth="1"/>
    <col min="14077" max="14077" width="73.7109375" style="1" customWidth="1"/>
    <col min="14078" max="14078" width="13.7109375" style="1" customWidth="1"/>
    <col min="14079" max="14331" width="9.140625" style="1"/>
    <col min="14332" max="14332" width="23.7109375" style="1" customWidth="1"/>
    <col min="14333" max="14333" width="73.7109375" style="1" customWidth="1"/>
    <col min="14334" max="14334" width="13.7109375" style="1" customWidth="1"/>
    <col min="14335" max="14587" width="9.140625" style="1"/>
    <col min="14588" max="14588" width="23.7109375" style="1" customWidth="1"/>
    <col min="14589" max="14589" width="73.7109375" style="1" customWidth="1"/>
    <col min="14590" max="14590" width="13.7109375" style="1" customWidth="1"/>
    <col min="14591" max="14843" width="9.140625" style="1"/>
    <col min="14844" max="14844" width="23.7109375" style="1" customWidth="1"/>
    <col min="14845" max="14845" width="73.7109375" style="1" customWidth="1"/>
    <col min="14846" max="14846" width="13.7109375" style="1" customWidth="1"/>
    <col min="14847" max="15099" width="9.140625" style="1"/>
    <col min="15100" max="15100" width="23.7109375" style="1" customWidth="1"/>
    <col min="15101" max="15101" width="73.7109375" style="1" customWidth="1"/>
    <col min="15102" max="15102" width="13.7109375" style="1" customWidth="1"/>
    <col min="15103" max="15355" width="9.140625" style="1"/>
    <col min="15356" max="15356" width="23.7109375" style="1" customWidth="1"/>
    <col min="15357" max="15357" width="73.7109375" style="1" customWidth="1"/>
    <col min="15358" max="15358" width="13.7109375" style="1" customWidth="1"/>
    <col min="15359" max="15611" width="9.140625" style="1"/>
    <col min="15612" max="15612" width="23.7109375" style="1" customWidth="1"/>
    <col min="15613" max="15613" width="73.7109375" style="1" customWidth="1"/>
    <col min="15614" max="15614" width="13.7109375" style="1" customWidth="1"/>
    <col min="15615" max="15867" width="9.140625" style="1"/>
    <col min="15868" max="15868" width="23.7109375" style="1" customWidth="1"/>
    <col min="15869" max="15869" width="73.7109375" style="1" customWidth="1"/>
    <col min="15870" max="15870" width="13.7109375" style="1" customWidth="1"/>
    <col min="15871" max="16123" width="9.140625" style="1"/>
    <col min="16124" max="16124" width="23.7109375" style="1" customWidth="1"/>
    <col min="16125" max="16125" width="73.7109375" style="1" customWidth="1"/>
    <col min="16126" max="16126" width="13.7109375" style="1" customWidth="1"/>
    <col min="16127" max="16384" width="9.140625" style="1"/>
  </cols>
  <sheetData>
    <row r="1" spans="1:6" ht="12.75" customHeight="1" x14ac:dyDescent="0.25">
      <c r="A1" s="56"/>
      <c r="B1" s="423" t="s">
        <v>598</v>
      </c>
      <c r="C1" s="423"/>
      <c r="D1" s="423"/>
      <c r="E1" s="423"/>
    </row>
    <row r="2" spans="1:6" ht="32.25" customHeight="1" x14ac:dyDescent="0.25">
      <c r="A2" s="56"/>
      <c r="B2" s="421" t="s">
        <v>308</v>
      </c>
      <c r="C2" s="421"/>
      <c r="D2" s="421"/>
      <c r="E2" s="421"/>
    </row>
    <row r="3" spans="1:6" ht="31.5" customHeight="1" x14ac:dyDescent="0.25">
      <c r="A3" s="422" t="s">
        <v>597</v>
      </c>
      <c r="B3" s="422"/>
      <c r="C3" s="422"/>
      <c r="D3" s="422"/>
      <c r="E3" s="422"/>
    </row>
    <row r="4" spans="1:6" x14ac:dyDescent="0.25">
      <c r="A4" s="57" t="s">
        <v>310</v>
      </c>
      <c r="B4" s="49" t="s">
        <v>310</v>
      </c>
      <c r="D4" s="68"/>
      <c r="E4" s="57" t="s">
        <v>0</v>
      </c>
    </row>
    <row r="5" spans="1:6" s="59" customFormat="1" ht="23.25" customHeight="1" x14ac:dyDescent="0.25">
      <c r="A5" s="58" t="s">
        <v>311</v>
      </c>
      <c r="B5" s="58" t="s">
        <v>1</v>
      </c>
      <c r="C5" s="51" t="s">
        <v>312</v>
      </c>
      <c r="D5" s="51" t="s">
        <v>480</v>
      </c>
      <c r="E5" s="51" t="s">
        <v>495</v>
      </c>
    </row>
    <row r="6" spans="1:6" s="2" customFormat="1" x14ac:dyDescent="0.25">
      <c r="A6" s="48">
        <v>1</v>
      </c>
      <c r="B6" s="48">
        <v>2</v>
      </c>
      <c r="C6" s="48">
        <v>3</v>
      </c>
      <c r="D6" s="48">
        <v>4</v>
      </c>
      <c r="E6" s="48">
        <v>5</v>
      </c>
    </row>
    <row r="7" spans="1:6" s="60" customFormat="1" x14ac:dyDescent="0.25">
      <c r="A7" s="50" t="s">
        <v>313</v>
      </c>
      <c r="B7" s="54" t="s">
        <v>314</v>
      </c>
      <c r="C7" s="67">
        <f>C8+C14+C31+C34+C43+C49+C52+C56</f>
        <v>48500000</v>
      </c>
      <c r="D7" s="67">
        <f>D8+D14+D31+D34+D43+D49+D52+D56</f>
        <v>51526300</v>
      </c>
      <c r="E7" s="67">
        <f>E8+E14+E31+E34+E43+E49+E52+E56</f>
        <v>54493200</v>
      </c>
    </row>
    <row r="8" spans="1:6" s="69" customFormat="1" x14ac:dyDescent="0.25">
      <c r="A8" s="50" t="s">
        <v>315</v>
      </c>
      <c r="B8" s="54" t="s">
        <v>316</v>
      </c>
      <c r="C8" s="67">
        <f>C9</f>
        <v>35828000</v>
      </c>
      <c r="D8" s="67">
        <f>D9</f>
        <v>38283300</v>
      </c>
      <c r="E8" s="67">
        <f>E9</f>
        <v>40734000</v>
      </c>
      <c r="F8" s="60"/>
    </row>
    <row r="9" spans="1:6" s="71" customFormat="1" x14ac:dyDescent="0.25">
      <c r="A9" s="70" t="s">
        <v>317</v>
      </c>
      <c r="B9" s="54" t="s">
        <v>318</v>
      </c>
      <c r="C9" s="67">
        <f xml:space="preserve"> C10+C11+C12+C13</f>
        <v>35828000</v>
      </c>
      <c r="D9" s="67">
        <f xml:space="preserve"> D10+D11+D12+D13</f>
        <v>38283300</v>
      </c>
      <c r="E9" s="67">
        <f xml:space="preserve"> E10+E11+E12+E13</f>
        <v>40734000</v>
      </c>
      <c r="F9" s="60"/>
    </row>
    <row r="10" spans="1:6" s="69" customFormat="1" ht="54" customHeight="1" x14ac:dyDescent="0.25">
      <c r="A10" s="72" t="s">
        <v>319</v>
      </c>
      <c r="B10" s="73" t="s">
        <v>483</v>
      </c>
      <c r="C10" s="21">
        <v>35278000</v>
      </c>
      <c r="D10" s="74">
        <v>37673300</v>
      </c>
      <c r="E10" s="74">
        <v>40064000</v>
      </c>
      <c r="F10" s="60"/>
    </row>
    <row r="11" spans="1:6" s="69" customFormat="1" ht="78.75" customHeight="1" x14ac:dyDescent="0.25">
      <c r="A11" s="72" t="s">
        <v>320</v>
      </c>
      <c r="B11" s="73" t="s">
        <v>484</v>
      </c>
      <c r="C11" s="21">
        <v>110000</v>
      </c>
      <c r="D11" s="74">
        <v>130000</v>
      </c>
      <c r="E11" s="74">
        <v>150000</v>
      </c>
      <c r="F11" s="60"/>
    </row>
    <row r="12" spans="1:6" s="69" customFormat="1" ht="39.75" customHeight="1" x14ac:dyDescent="0.25">
      <c r="A12" s="72" t="s">
        <v>321</v>
      </c>
      <c r="B12" s="75" t="s">
        <v>485</v>
      </c>
      <c r="C12" s="21">
        <v>320000</v>
      </c>
      <c r="D12" s="74">
        <v>340000</v>
      </c>
      <c r="E12" s="74">
        <v>360000</v>
      </c>
      <c r="F12" s="60"/>
    </row>
    <row r="13" spans="1:6" s="69" customFormat="1" ht="64.5" customHeight="1" x14ac:dyDescent="0.25">
      <c r="A13" s="72" t="s">
        <v>322</v>
      </c>
      <c r="B13" s="76" t="s">
        <v>486</v>
      </c>
      <c r="C13" s="21">
        <v>120000</v>
      </c>
      <c r="D13" s="74">
        <v>140000</v>
      </c>
      <c r="E13" s="74">
        <v>160000</v>
      </c>
      <c r="F13" s="60"/>
    </row>
    <row r="14" spans="1:6" s="69" customFormat="1" ht="14.25" customHeight="1" x14ac:dyDescent="0.25">
      <c r="A14" s="50" t="s">
        <v>323</v>
      </c>
      <c r="B14" s="54" t="s">
        <v>324</v>
      </c>
      <c r="C14" s="67">
        <f>C15+C25+C28</f>
        <v>9235400</v>
      </c>
      <c r="D14" s="67">
        <f>D15+D25+D28</f>
        <v>9695500</v>
      </c>
      <c r="E14" s="67">
        <f>E15+E25+E28</f>
        <v>10169200</v>
      </c>
      <c r="F14" s="60"/>
    </row>
    <row r="15" spans="1:6" s="69" customFormat="1" ht="25.5" x14ac:dyDescent="0.25">
      <c r="A15" s="50" t="s">
        <v>325</v>
      </c>
      <c r="B15" s="54" t="s">
        <v>326</v>
      </c>
      <c r="C15" s="67">
        <f>C16+C19+C23+C24</f>
        <v>3135400</v>
      </c>
      <c r="D15" s="67">
        <f>D16+D19+D23+D24</f>
        <v>3344500</v>
      </c>
      <c r="E15" s="67">
        <f>E16+E19+E23+E24</f>
        <v>3505200</v>
      </c>
      <c r="F15" s="60"/>
    </row>
    <row r="16" spans="1:6" s="69" customFormat="1" ht="25.5" x14ac:dyDescent="0.25">
      <c r="A16" s="72" t="s">
        <v>327</v>
      </c>
      <c r="B16" s="73" t="s">
        <v>328</v>
      </c>
      <c r="C16" s="21">
        <f>C17+C18</f>
        <v>1205000</v>
      </c>
      <c r="D16" s="74">
        <f>D17+D18</f>
        <v>1268000</v>
      </c>
      <c r="E16" s="74">
        <f>E17+E18</f>
        <v>1326000</v>
      </c>
      <c r="F16" s="60"/>
    </row>
    <row r="17" spans="1:6" s="69" customFormat="1" ht="25.5" x14ac:dyDescent="0.25">
      <c r="A17" s="48" t="s">
        <v>329</v>
      </c>
      <c r="B17" s="55" t="s">
        <v>328</v>
      </c>
      <c r="C17" s="21">
        <v>1204500</v>
      </c>
      <c r="D17" s="21">
        <v>1267500</v>
      </c>
      <c r="E17" s="21">
        <v>1325500</v>
      </c>
      <c r="F17" s="60"/>
    </row>
    <row r="18" spans="1:6" s="69" customFormat="1" ht="40.5" customHeight="1" x14ac:dyDescent="0.25">
      <c r="A18" s="48" t="s">
        <v>330</v>
      </c>
      <c r="B18" s="55" t="s">
        <v>331</v>
      </c>
      <c r="C18" s="21">
        <v>500</v>
      </c>
      <c r="D18" s="21">
        <v>500</v>
      </c>
      <c r="E18" s="21">
        <v>500</v>
      </c>
      <c r="F18" s="60"/>
    </row>
    <row r="19" spans="1:6" s="69" customFormat="1" ht="27.75" customHeight="1" x14ac:dyDescent="0.25">
      <c r="A19" s="72" t="s">
        <v>332</v>
      </c>
      <c r="B19" s="73" t="s">
        <v>487</v>
      </c>
      <c r="C19" s="21">
        <f>C20+C21</f>
        <v>460000</v>
      </c>
      <c r="D19" s="74">
        <f>D20+D21</f>
        <v>484000</v>
      </c>
      <c r="E19" s="74">
        <f>E20+E21</f>
        <v>508000</v>
      </c>
      <c r="F19" s="60"/>
    </row>
    <row r="20" spans="1:6" s="69" customFormat="1" ht="27.75" customHeight="1" x14ac:dyDescent="0.25">
      <c r="A20" s="48" t="s">
        <v>333</v>
      </c>
      <c r="B20" s="55" t="s">
        <v>487</v>
      </c>
      <c r="C20" s="21">
        <v>458000</v>
      </c>
      <c r="D20" s="21">
        <v>482000</v>
      </c>
      <c r="E20" s="74">
        <v>506000</v>
      </c>
      <c r="F20" s="60"/>
    </row>
    <row r="21" spans="1:6" s="69" customFormat="1" ht="39.75" customHeight="1" x14ac:dyDescent="0.25">
      <c r="A21" s="48" t="s">
        <v>334</v>
      </c>
      <c r="B21" s="55" t="s">
        <v>488</v>
      </c>
      <c r="C21" s="21">
        <v>2000</v>
      </c>
      <c r="D21" s="21">
        <v>2000</v>
      </c>
      <c r="E21" s="74">
        <v>2000</v>
      </c>
      <c r="F21" s="60"/>
    </row>
    <row r="22" spans="1:6" s="69" customFormat="1" ht="25.5" x14ac:dyDescent="0.25">
      <c r="A22" s="77">
        <v>1.05010400200001E+16</v>
      </c>
      <c r="B22" s="55" t="s">
        <v>335</v>
      </c>
      <c r="C22" s="21">
        <f>C23</f>
        <v>138400</v>
      </c>
      <c r="D22" s="21">
        <f t="shared" ref="D22:E22" si="0">D23</f>
        <v>145500</v>
      </c>
      <c r="E22" s="21">
        <f t="shared" si="0"/>
        <v>153200</v>
      </c>
      <c r="F22" s="60"/>
    </row>
    <row r="23" spans="1:6" s="69" customFormat="1" ht="25.5" x14ac:dyDescent="0.25">
      <c r="A23" s="77">
        <v>1.05010410200001E+16</v>
      </c>
      <c r="B23" s="55" t="s">
        <v>489</v>
      </c>
      <c r="C23" s="21">
        <v>138400</v>
      </c>
      <c r="D23" s="21">
        <v>145500</v>
      </c>
      <c r="E23" s="21">
        <v>153200</v>
      </c>
      <c r="F23" s="60"/>
    </row>
    <row r="24" spans="1:6" s="69" customFormat="1" ht="25.5" x14ac:dyDescent="0.25">
      <c r="A24" s="48" t="s">
        <v>336</v>
      </c>
      <c r="B24" s="55" t="s">
        <v>337</v>
      </c>
      <c r="C24" s="21">
        <v>1332000</v>
      </c>
      <c r="D24" s="21">
        <v>1447000</v>
      </c>
      <c r="E24" s="21">
        <v>1518000</v>
      </c>
      <c r="F24" s="60"/>
    </row>
    <row r="25" spans="1:6" s="69" customFormat="1" ht="25.5" x14ac:dyDescent="0.25">
      <c r="A25" s="50" t="s">
        <v>338</v>
      </c>
      <c r="B25" s="54" t="s">
        <v>339</v>
      </c>
      <c r="C25" s="67">
        <f>C26+C27</f>
        <v>6072000</v>
      </c>
      <c r="D25" s="67">
        <f>D26+D27</f>
        <v>6320000</v>
      </c>
      <c r="E25" s="67">
        <f>E26+E27</f>
        <v>6630000</v>
      </c>
      <c r="F25" s="60"/>
    </row>
    <row r="26" spans="1:6" s="69" customFormat="1" ht="14.25" customHeight="1" x14ac:dyDescent="0.25">
      <c r="A26" s="48" t="s">
        <v>340</v>
      </c>
      <c r="B26" s="55" t="s">
        <v>339</v>
      </c>
      <c r="C26" s="21">
        <v>6067000</v>
      </c>
      <c r="D26" s="21">
        <v>6315000</v>
      </c>
      <c r="E26" s="21">
        <v>6625000</v>
      </c>
      <c r="F26" s="60"/>
    </row>
    <row r="27" spans="1:6" s="69" customFormat="1" ht="27.75" customHeight="1" x14ac:dyDescent="0.25">
      <c r="A27" s="48" t="s">
        <v>341</v>
      </c>
      <c r="B27" s="55" t="s">
        <v>342</v>
      </c>
      <c r="C27" s="21">
        <v>5000</v>
      </c>
      <c r="D27" s="21">
        <v>5000</v>
      </c>
      <c r="E27" s="21">
        <v>5000</v>
      </c>
      <c r="F27" s="60"/>
    </row>
    <row r="28" spans="1:6" s="69" customFormat="1" ht="13.5" customHeight="1" x14ac:dyDescent="0.25">
      <c r="A28" s="50" t="s">
        <v>343</v>
      </c>
      <c r="B28" s="54" t="s">
        <v>344</v>
      </c>
      <c r="C28" s="67">
        <f>C29</f>
        <v>28000</v>
      </c>
      <c r="D28" s="67">
        <f t="shared" ref="D28:E28" si="1">D29</f>
        <v>31000</v>
      </c>
      <c r="E28" s="67">
        <f t="shared" si="1"/>
        <v>34000</v>
      </c>
      <c r="F28" s="60"/>
    </row>
    <row r="29" spans="1:6" s="69" customFormat="1" ht="13.5" customHeight="1" x14ac:dyDescent="0.25">
      <c r="A29" s="48" t="s">
        <v>345</v>
      </c>
      <c r="B29" s="55" t="s">
        <v>344</v>
      </c>
      <c r="C29" s="21">
        <v>28000</v>
      </c>
      <c r="D29" s="21">
        <v>31000</v>
      </c>
      <c r="E29" s="21">
        <v>34000</v>
      </c>
      <c r="F29" s="60"/>
    </row>
    <row r="30" spans="1:6" s="69" customFormat="1" ht="25.5" x14ac:dyDescent="0.25">
      <c r="A30" s="48" t="s">
        <v>346</v>
      </c>
      <c r="B30" s="55" t="s">
        <v>490</v>
      </c>
      <c r="C30" s="21">
        <v>0</v>
      </c>
      <c r="D30" s="21">
        <v>0</v>
      </c>
      <c r="E30" s="21">
        <v>0</v>
      </c>
      <c r="F30" s="60"/>
    </row>
    <row r="31" spans="1:6" s="69" customFormat="1" x14ac:dyDescent="0.25">
      <c r="A31" s="50" t="s">
        <v>347</v>
      </c>
      <c r="B31" s="54" t="s">
        <v>348</v>
      </c>
      <c r="C31" s="67">
        <f t="shared" ref="C31:E32" si="2">C32</f>
        <v>555000</v>
      </c>
      <c r="D31" s="67">
        <f t="shared" si="2"/>
        <v>565000</v>
      </c>
      <c r="E31" s="67">
        <f t="shared" si="2"/>
        <v>565000</v>
      </c>
      <c r="F31" s="60"/>
    </row>
    <row r="32" spans="1:6" s="69" customFormat="1" ht="27.75" customHeight="1" x14ac:dyDescent="0.25">
      <c r="A32" s="48" t="s">
        <v>349</v>
      </c>
      <c r="B32" s="55" t="s">
        <v>350</v>
      </c>
      <c r="C32" s="21">
        <f t="shared" si="2"/>
        <v>555000</v>
      </c>
      <c r="D32" s="21">
        <f t="shared" si="2"/>
        <v>565000</v>
      </c>
      <c r="E32" s="21">
        <f t="shared" si="2"/>
        <v>565000</v>
      </c>
      <c r="F32" s="2"/>
    </row>
    <row r="33" spans="1:6" s="69" customFormat="1" ht="38.25" x14ac:dyDescent="0.25">
      <c r="A33" s="72" t="s">
        <v>351</v>
      </c>
      <c r="B33" s="73" t="s">
        <v>492</v>
      </c>
      <c r="C33" s="21">
        <v>555000</v>
      </c>
      <c r="D33" s="74">
        <v>565000</v>
      </c>
      <c r="E33" s="74">
        <v>565000</v>
      </c>
      <c r="F33" s="2"/>
    </row>
    <row r="34" spans="1:6" s="69" customFormat="1" ht="25.5" x14ac:dyDescent="0.25">
      <c r="A34" s="50" t="s">
        <v>352</v>
      </c>
      <c r="B34" s="54" t="s">
        <v>353</v>
      </c>
      <c r="C34" s="67">
        <f>C35+C40</f>
        <v>1687000</v>
      </c>
      <c r="D34" s="67">
        <f t="shared" ref="D34:E34" si="3">D35+D40</f>
        <v>1743500</v>
      </c>
      <c r="E34" s="67">
        <f t="shared" si="3"/>
        <v>1783000</v>
      </c>
      <c r="F34" s="60"/>
    </row>
    <row r="35" spans="1:6" s="71" customFormat="1" ht="81" customHeight="1" x14ac:dyDescent="0.25">
      <c r="A35" s="50" t="s">
        <v>354</v>
      </c>
      <c r="B35" s="78" t="s">
        <v>491</v>
      </c>
      <c r="C35" s="67">
        <f>C36+C38</f>
        <v>1508000</v>
      </c>
      <c r="D35" s="67">
        <f>D36+D38</f>
        <v>1564500</v>
      </c>
      <c r="E35" s="67">
        <f>E36+E38</f>
        <v>1604000</v>
      </c>
      <c r="F35" s="60"/>
    </row>
    <row r="36" spans="1:6" s="69" customFormat="1" ht="51" x14ac:dyDescent="0.25">
      <c r="A36" s="48" t="s">
        <v>355</v>
      </c>
      <c r="B36" s="73" t="s">
        <v>356</v>
      </c>
      <c r="C36" s="21">
        <f>C37</f>
        <v>556000</v>
      </c>
      <c r="D36" s="74">
        <f>D37</f>
        <v>612500</v>
      </c>
      <c r="E36" s="74">
        <f>E37</f>
        <v>652000</v>
      </c>
      <c r="F36" s="60"/>
    </row>
    <row r="37" spans="1:6" s="69" customFormat="1" ht="53.25" customHeight="1" x14ac:dyDescent="0.25">
      <c r="A37" s="48" t="s">
        <v>357</v>
      </c>
      <c r="B37" s="76" t="s">
        <v>358</v>
      </c>
      <c r="C37" s="21">
        <v>556000</v>
      </c>
      <c r="D37" s="74">
        <v>612500</v>
      </c>
      <c r="E37" s="74">
        <v>652000</v>
      </c>
      <c r="F37" s="60"/>
    </row>
    <row r="38" spans="1:6" s="69" customFormat="1" ht="66" customHeight="1" x14ac:dyDescent="0.25">
      <c r="A38" s="72" t="s">
        <v>359</v>
      </c>
      <c r="B38" s="75" t="s">
        <v>494</v>
      </c>
      <c r="C38" s="21">
        <f>C39</f>
        <v>952000</v>
      </c>
      <c r="D38" s="21">
        <f>D39</f>
        <v>952000</v>
      </c>
      <c r="E38" s="21">
        <f>E39</f>
        <v>952000</v>
      </c>
      <c r="F38" s="60"/>
    </row>
    <row r="39" spans="1:6" s="69" customFormat="1" ht="51.75" customHeight="1" x14ac:dyDescent="0.25">
      <c r="A39" s="48" t="s">
        <v>360</v>
      </c>
      <c r="B39" s="55" t="s">
        <v>493</v>
      </c>
      <c r="C39" s="21">
        <v>952000</v>
      </c>
      <c r="D39" s="74">
        <v>952000</v>
      </c>
      <c r="E39" s="74">
        <v>952000</v>
      </c>
      <c r="F39" s="60"/>
    </row>
    <row r="40" spans="1:6" s="69" customFormat="1" ht="66" customHeight="1" x14ac:dyDescent="0.25">
      <c r="A40" s="50" t="s">
        <v>361</v>
      </c>
      <c r="B40" s="54" t="s">
        <v>362</v>
      </c>
      <c r="C40" s="67">
        <f t="shared" ref="C40:E41" si="4">C41</f>
        <v>179000</v>
      </c>
      <c r="D40" s="67">
        <f t="shared" si="4"/>
        <v>179000</v>
      </c>
      <c r="E40" s="67">
        <f t="shared" si="4"/>
        <v>179000</v>
      </c>
      <c r="F40" s="60"/>
    </row>
    <row r="41" spans="1:6" s="69" customFormat="1" ht="63.75" x14ac:dyDescent="0.25">
      <c r="A41" s="48" t="s">
        <v>363</v>
      </c>
      <c r="B41" s="55" t="s">
        <v>364</v>
      </c>
      <c r="C41" s="21">
        <f t="shared" si="4"/>
        <v>179000</v>
      </c>
      <c r="D41" s="74">
        <f t="shared" si="4"/>
        <v>179000</v>
      </c>
      <c r="E41" s="74">
        <f t="shared" si="4"/>
        <v>179000</v>
      </c>
      <c r="F41" s="60"/>
    </row>
    <row r="42" spans="1:6" s="69" customFormat="1" ht="50.25" customHeight="1" x14ac:dyDescent="0.25">
      <c r="A42" s="52" t="s">
        <v>365</v>
      </c>
      <c r="B42" s="55" t="s">
        <v>366</v>
      </c>
      <c r="C42" s="21">
        <v>179000</v>
      </c>
      <c r="D42" s="74">
        <v>179000</v>
      </c>
      <c r="E42" s="74">
        <v>179000</v>
      </c>
      <c r="F42" s="60"/>
    </row>
    <row r="43" spans="1:6" s="69" customFormat="1" ht="13.5" customHeight="1" x14ac:dyDescent="0.25">
      <c r="A43" s="50" t="s">
        <v>367</v>
      </c>
      <c r="B43" s="54" t="s">
        <v>368</v>
      </c>
      <c r="C43" s="67">
        <f>C44</f>
        <v>232000</v>
      </c>
      <c r="D43" s="67">
        <f>D44</f>
        <v>243000</v>
      </c>
      <c r="E43" s="67">
        <f>E44</f>
        <v>246000</v>
      </c>
      <c r="F43" s="60"/>
    </row>
    <row r="44" spans="1:6" s="69" customFormat="1" ht="13.5" customHeight="1" x14ac:dyDescent="0.25">
      <c r="A44" s="48" t="s">
        <v>369</v>
      </c>
      <c r="B44" s="55" t="s">
        <v>370</v>
      </c>
      <c r="C44" s="21">
        <f>SUM(C45:C48)</f>
        <v>232000</v>
      </c>
      <c r="D44" s="21">
        <f>SUM(D45:D48)</f>
        <v>243000</v>
      </c>
      <c r="E44" s="21">
        <f>SUM(E45:E48)</f>
        <v>246000</v>
      </c>
      <c r="F44" s="2"/>
    </row>
    <row r="45" spans="1:6" s="69" customFormat="1" ht="27" customHeight="1" x14ac:dyDescent="0.25">
      <c r="A45" s="48" t="s">
        <v>371</v>
      </c>
      <c r="B45" s="55" t="s">
        <v>372</v>
      </c>
      <c r="C45" s="21">
        <v>6200</v>
      </c>
      <c r="D45" s="21">
        <v>6500</v>
      </c>
      <c r="E45" s="21">
        <v>6800</v>
      </c>
      <c r="F45" s="2"/>
    </row>
    <row r="46" spans="1:6" s="69" customFormat="1" ht="25.5" x14ac:dyDescent="0.25">
      <c r="A46" s="48" t="s">
        <v>373</v>
      </c>
      <c r="B46" s="55" t="s">
        <v>374</v>
      </c>
      <c r="C46" s="21">
        <v>4800</v>
      </c>
      <c r="D46" s="21">
        <v>5100</v>
      </c>
      <c r="E46" s="21">
        <v>5300</v>
      </c>
      <c r="F46" s="2"/>
    </row>
    <row r="47" spans="1:6" s="69" customFormat="1" x14ac:dyDescent="0.25">
      <c r="A47" s="48" t="s">
        <v>375</v>
      </c>
      <c r="B47" s="55" t="s">
        <v>376</v>
      </c>
      <c r="C47" s="21">
        <v>2300</v>
      </c>
      <c r="D47" s="21">
        <v>2400</v>
      </c>
      <c r="E47" s="21">
        <v>2500</v>
      </c>
      <c r="F47" s="2"/>
    </row>
    <row r="48" spans="1:6" s="69" customFormat="1" x14ac:dyDescent="0.25">
      <c r="A48" s="48" t="s">
        <v>377</v>
      </c>
      <c r="B48" s="55" t="s">
        <v>378</v>
      </c>
      <c r="C48" s="21">
        <v>218700</v>
      </c>
      <c r="D48" s="21">
        <v>229000</v>
      </c>
      <c r="E48" s="21">
        <v>231400</v>
      </c>
      <c r="F48" s="2"/>
    </row>
    <row r="49" spans="1:6" s="69" customFormat="1" ht="27.75" customHeight="1" x14ac:dyDescent="0.25">
      <c r="A49" s="50" t="s">
        <v>379</v>
      </c>
      <c r="B49" s="53" t="s">
        <v>478</v>
      </c>
      <c r="C49" s="67">
        <f t="shared" ref="C49:E50" si="5">C50</f>
        <v>281600</v>
      </c>
      <c r="D49" s="67">
        <f t="shared" si="5"/>
        <v>295000</v>
      </c>
      <c r="E49" s="67">
        <f t="shared" si="5"/>
        <v>295000</v>
      </c>
      <c r="F49" s="60"/>
    </row>
    <row r="50" spans="1:6" s="69" customFormat="1" ht="27.75" customHeight="1" x14ac:dyDescent="0.25">
      <c r="A50" s="48" t="s">
        <v>380</v>
      </c>
      <c r="B50" s="55" t="s">
        <v>381</v>
      </c>
      <c r="C50" s="21">
        <f t="shared" si="5"/>
        <v>281600</v>
      </c>
      <c r="D50" s="21">
        <f t="shared" si="5"/>
        <v>295000</v>
      </c>
      <c r="E50" s="21">
        <f t="shared" si="5"/>
        <v>295000</v>
      </c>
      <c r="F50" s="2"/>
    </row>
    <row r="51" spans="1:6" s="69" customFormat="1" ht="18" customHeight="1" x14ac:dyDescent="0.25">
      <c r="A51" s="48" t="s">
        <v>382</v>
      </c>
      <c r="B51" s="55" t="s">
        <v>383</v>
      </c>
      <c r="C51" s="21">
        <v>281600</v>
      </c>
      <c r="D51" s="21">
        <v>295000</v>
      </c>
      <c r="E51" s="21">
        <v>295000</v>
      </c>
      <c r="F51" s="2"/>
    </row>
    <row r="52" spans="1:6" s="69" customFormat="1" ht="25.5" x14ac:dyDescent="0.25">
      <c r="A52" s="50" t="s">
        <v>384</v>
      </c>
      <c r="B52" s="54" t="s">
        <v>385</v>
      </c>
      <c r="C52" s="67">
        <f>C53</f>
        <v>100000</v>
      </c>
      <c r="D52" s="67">
        <f t="shared" ref="D52:E54" si="6">D53</f>
        <v>100000</v>
      </c>
      <c r="E52" s="67">
        <f t="shared" si="6"/>
        <v>100000</v>
      </c>
      <c r="F52" s="60"/>
    </row>
    <row r="53" spans="1:6" s="69" customFormat="1" ht="38.25" x14ac:dyDescent="0.25">
      <c r="A53" s="48" t="s">
        <v>386</v>
      </c>
      <c r="B53" s="55" t="s">
        <v>479</v>
      </c>
      <c r="C53" s="21">
        <f t="shared" ref="C53:C54" si="7">C54</f>
        <v>100000</v>
      </c>
      <c r="D53" s="21">
        <f t="shared" si="6"/>
        <v>100000</v>
      </c>
      <c r="E53" s="21">
        <f t="shared" si="6"/>
        <v>100000</v>
      </c>
      <c r="F53" s="2"/>
    </row>
    <row r="54" spans="1:6" s="69" customFormat="1" ht="25.5" x14ac:dyDescent="0.25">
      <c r="A54" s="72" t="s">
        <v>387</v>
      </c>
      <c r="B54" s="73" t="s">
        <v>388</v>
      </c>
      <c r="C54" s="21">
        <f t="shared" si="7"/>
        <v>100000</v>
      </c>
      <c r="D54" s="74">
        <f t="shared" si="6"/>
        <v>100000</v>
      </c>
      <c r="E54" s="74">
        <f t="shared" si="6"/>
        <v>100000</v>
      </c>
      <c r="F54" s="60"/>
    </row>
    <row r="55" spans="1:6" s="69" customFormat="1" ht="38.25" x14ac:dyDescent="0.25">
      <c r="A55" s="48" t="s">
        <v>389</v>
      </c>
      <c r="B55" s="55" t="s">
        <v>390</v>
      </c>
      <c r="C55" s="21">
        <v>100000</v>
      </c>
      <c r="D55" s="74">
        <v>100000</v>
      </c>
      <c r="E55" s="74">
        <v>100000</v>
      </c>
      <c r="F55" s="60"/>
    </row>
    <row r="56" spans="1:6" s="69" customFormat="1" x14ac:dyDescent="0.25">
      <c r="A56" s="50" t="s">
        <v>391</v>
      </c>
      <c r="B56" s="54" t="s">
        <v>392</v>
      </c>
      <c r="C56" s="67">
        <f>C57+C60+C62+C64+C65</f>
        <v>581000</v>
      </c>
      <c r="D56" s="67">
        <f t="shared" ref="D56:E56" si="8">D57+D60+D62+D64+D65</f>
        <v>601000</v>
      </c>
      <c r="E56" s="67">
        <f t="shared" si="8"/>
        <v>601000</v>
      </c>
      <c r="F56" s="60"/>
    </row>
    <row r="57" spans="1:6" s="69" customFormat="1" ht="25.5" x14ac:dyDescent="0.25">
      <c r="A57" s="48" t="s">
        <v>393</v>
      </c>
      <c r="B57" s="55" t="s">
        <v>394</v>
      </c>
      <c r="C57" s="21">
        <f>C58+C59</f>
        <v>11000</v>
      </c>
      <c r="D57" s="21">
        <f>D58+D59</f>
        <v>11000</v>
      </c>
      <c r="E57" s="21">
        <f>E58+E59</f>
        <v>11000</v>
      </c>
      <c r="F57" s="60"/>
    </row>
    <row r="58" spans="1:6" s="69" customFormat="1" ht="78.75" customHeight="1" x14ac:dyDescent="0.25">
      <c r="A58" s="48" t="s">
        <v>395</v>
      </c>
      <c r="B58" s="55" t="s">
        <v>396</v>
      </c>
      <c r="C58" s="21">
        <v>8000</v>
      </c>
      <c r="D58" s="74">
        <v>8000</v>
      </c>
      <c r="E58" s="74">
        <v>8000</v>
      </c>
      <c r="F58" s="60"/>
    </row>
    <row r="59" spans="1:6" s="69" customFormat="1" ht="42" customHeight="1" x14ac:dyDescent="0.25">
      <c r="A59" s="48" t="s">
        <v>397</v>
      </c>
      <c r="B59" s="55" t="s">
        <v>398</v>
      </c>
      <c r="C59" s="21">
        <v>3000</v>
      </c>
      <c r="D59" s="74">
        <v>3000</v>
      </c>
      <c r="E59" s="74">
        <v>3000</v>
      </c>
      <c r="F59" s="60"/>
    </row>
    <row r="60" spans="1:6" s="69" customFormat="1" ht="40.5" customHeight="1" x14ac:dyDescent="0.25">
      <c r="A60" s="48" t="s">
        <v>399</v>
      </c>
      <c r="B60" s="55" t="s">
        <v>400</v>
      </c>
      <c r="C60" s="21">
        <f>C61</f>
        <v>20000</v>
      </c>
      <c r="D60" s="21">
        <f>D61</f>
        <v>20000</v>
      </c>
      <c r="E60" s="21">
        <f>E61</f>
        <v>20000</v>
      </c>
      <c r="F60" s="60"/>
    </row>
    <row r="61" spans="1:6" s="69" customFormat="1" ht="40.5" customHeight="1" x14ac:dyDescent="0.25">
      <c r="A61" s="48" t="s">
        <v>401</v>
      </c>
      <c r="B61" s="55" t="s">
        <v>400</v>
      </c>
      <c r="C61" s="21">
        <v>20000</v>
      </c>
      <c r="D61" s="21">
        <v>20000</v>
      </c>
      <c r="E61" s="21">
        <v>20000</v>
      </c>
      <c r="F61" s="60"/>
    </row>
    <row r="62" spans="1:6" s="69" customFormat="1" ht="63.75" x14ac:dyDescent="0.25">
      <c r="A62" s="48" t="s">
        <v>402</v>
      </c>
      <c r="B62" s="76" t="s">
        <v>403</v>
      </c>
      <c r="C62" s="21">
        <f>C63</f>
        <v>15000</v>
      </c>
      <c r="D62" s="21">
        <f>D63</f>
        <v>15000</v>
      </c>
      <c r="E62" s="21">
        <f>E63</f>
        <v>15000</v>
      </c>
      <c r="F62" s="60"/>
    </row>
    <row r="63" spans="1:6" s="69" customFormat="1" ht="25.5" x14ac:dyDescent="0.25">
      <c r="A63" s="48" t="s">
        <v>404</v>
      </c>
      <c r="B63" s="55" t="s">
        <v>405</v>
      </c>
      <c r="C63" s="21">
        <v>15000</v>
      </c>
      <c r="D63" s="74">
        <v>15000</v>
      </c>
      <c r="E63" s="74">
        <v>15000</v>
      </c>
      <c r="F63" s="60"/>
    </row>
    <row r="64" spans="1:6" s="69" customFormat="1" ht="40.5" customHeight="1" x14ac:dyDescent="0.25">
      <c r="A64" s="48" t="s">
        <v>406</v>
      </c>
      <c r="B64" s="55" t="s">
        <v>407</v>
      </c>
      <c r="C64" s="21">
        <v>100000</v>
      </c>
      <c r="D64" s="21">
        <v>100000</v>
      </c>
      <c r="E64" s="21">
        <v>100000</v>
      </c>
      <c r="F64" s="60"/>
    </row>
    <row r="65" spans="1:13" s="69" customFormat="1" ht="25.5" x14ac:dyDescent="0.25">
      <c r="A65" s="48" t="s">
        <v>408</v>
      </c>
      <c r="B65" s="55" t="s">
        <v>409</v>
      </c>
      <c r="C65" s="21">
        <f>C66</f>
        <v>435000</v>
      </c>
      <c r="D65" s="21">
        <f t="shared" ref="D65:E65" si="9">D66</f>
        <v>455000</v>
      </c>
      <c r="E65" s="21">
        <f t="shared" si="9"/>
        <v>455000</v>
      </c>
      <c r="F65" s="60"/>
    </row>
    <row r="66" spans="1:13" s="69" customFormat="1" ht="27.75" customHeight="1" x14ac:dyDescent="0.25">
      <c r="A66" s="48" t="s">
        <v>410</v>
      </c>
      <c r="B66" s="55" t="s">
        <v>411</v>
      </c>
      <c r="C66" s="21">
        <v>435000</v>
      </c>
      <c r="D66" s="21">
        <v>455000</v>
      </c>
      <c r="E66" s="21">
        <v>455000</v>
      </c>
      <c r="F66" s="60"/>
    </row>
    <row r="67" spans="1:13" s="23" customFormat="1" ht="15" customHeight="1" x14ac:dyDescent="0.25">
      <c r="A67" s="50" t="s">
        <v>412</v>
      </c>
      <c r="B67" s="54" t="s">
        <v>413</v>
      </c>
      <c r="C67" s="67">
        <f>C68</f>
        <v>135509789.22999999</v>
      </c>
      <c r="D67" s="67">
        <f t="shared" ref="D67:E67" si="10">D68</f>
        <v>139354062.09999999</v>
      </c>
      <c r="E67" s="67">
        <f t="shared" si="10"/>
        <v>152624180.72999999</v>
      </c>
      <c r="F67" s="60"/>
      <c r="G67" s="63"/>
      <c r="H67" s="63"/>
      <c r="I67" s="63"/>
      <c r="J67" s="63"/>
      <c r="K67" s="63"/>
      <c r="L67" s="63"/>
      <c r="M67" s="63"/>
    </row>
    <row r="68" spans="1:13" s="24" customFormat="1" ht="25.5" x14ac:dyDescent="0.25">
      <c r="A68" s="48" t="s">
        <v>414</v>
      </c>
      <c r="B68" s="55" t="s">
        <v>415</v>
      </c>
      <c r="C68" s="21">
        <f>C69+C74+C105</f>
        <v>135509789.22999999</v>
      </c>
      <c r="D68" s="21">
        <f t="shared" ref="D68:E68" si="11">D69+D74+D105</f>
        <v>139354062.09999999</v>
      </c>
      <c r="E68" s="21">
        <f t="shared" si="11"/>
        <v>152624180.72999999</v>
      </c>
      <c r="F68" s="60"/>
      <c r="G68" s="64"/>
      <c r="H68" s="64"/>
      <c r="I68" s="64"/>
      <c r="J68" s="64"/>
      <c r="K68" s="64"/>
      <c r="L68" s="64"/>
      <c r="M68" s="64"/>
    </row>
    <row r="69" spans="1:13" s="23" customFormat="1" ht="25.5" x14ac:dyDescent="0.25">
      <c r="A69" s="50" t="s">
        <v>416</v>
      </c>
      <c r="B69" s="54" t="s">
        <v>417</v>
      </c>
      <c r="C69" s="67">
        <f>C70+C72</f>
        <v>29780000</v>
      </c>
      <c r="D69" s="67">
        <f t="shared" ref="D69:E69" si="12">D70+D72</f>
        <v>29067000</v>
      </c>
      <c r="E69" s="67">
        <f t="shared" si="12"/>
        <v>35743000</v>
      </c>
      <c r="F69" s="60"/>
      <c r="G69" s="63"/>
      <c r="H69" s="63"/>
      <c r="I69" s="63"/>
      <c r="J69" s="63"/>
      <c r="K69" s="63"/>
      <c r="L69" s="63"/>
      <c r="M69" s="63"/>
    </row>
    <row r="70" spans="1:13" s="24" customFormat="1" x14ac:dyDescent="0.25">
      <c r="A70" s="48" t="s">
        <v>418</v>
      </c>
      <c r="B70" s="55" t="s">
        <v>419</v>
      </c>
      <c r="C70" s="21">
        <f>C71</f>
        <v>18638000</v>
      </c>
      <c r="D70" s="21">
        <f t="shared" ref="D70:E70" si="13">D71</f>
        <v>22726000</v>
      </c>
      <c r="E70" s="21">
        <f t="shared" si="13"/>
        <v>33851000</v>
      </c>
      <c r="F70" s="60"/>
      <c r="G70" s="64"/>
      <c r="H70" s="64"/>
      <c r="I70" s="64"/>
      <c r="J70" s="64"/>
      <c r="K70" s="64"/>
      <c r="L70" s="64"/>
      <c r="M70" s="64"/>
    </row>
    <row r="71" spans="1:13" s="24" customFormat="1" ht="25.5" x14ac:dyDescent="0.25">
      <c r="A71" s="48" t="s">
        <v>420</v>
      </c>
      <c r="B71" s="55" t="s">
        <v>421</v>
      </c>
      <c r="C71" s="21">
        <v>18638000</v>
      </c>
      <c r="D71" s="21">
        <v>22726000</v>
      </c>
      <c r="E71" s="21">
        <v>33851000</v>
      </c>
      <c r="F71" s="60"/>
      <c r="H71" s="65"/>
      <c r="I71" s="65"/>
      <c r="J71" s="65"/>
    </row>
    <row r="72" spans="1:13" s="24" customFormat="1" ht="25.5" x14ac:dyDescent="0.25">
      <c r="A72" s="48" t="s">
        <v>422</v>
      </c>
      <c r="B72" s="55" t="s">
        <v>423</v>
      </c>
      <c r="C72" s="21">
        <f>C73</f>
        <v>11142000</v>
      </c>
      <c r="D72" s="21">
        <f t="shared" ref="D72:E72" si="14">D73</f>
        <v>6341000</v>
      </c>
      <c r="E72" s="21">
        <f t="shared" si="14"/>
        <v>1892000</v>
      </c>
      <c r="F72" s="60"/>
      <c r="G72" s="64"/>
      <c r="H72" s="64"/>
      <c r="I72" s="64"/>
      <c r="J72" s="64"/>
      <c r="K72" s="64"/>
      <c r="L72" s="64"/>
    </row>
    <row r="73" spans="1:13" s="24" customFormat="1" ht="25.5" x14ac:dyDescent="0.25">
      <c r="A73" s="48" t="s">
        <v>424</v>
      </c>
      <c r="B73" s="55" t="s">
        <v>425</v>
      </c>
      <c r="C73" s="21">
        <v>11142000</v>
      </c>
      <c r="D73" s="21">
        <v>6341000</v>
      </c>
      <c r="E73" s="21">
        <v>1892000</v>
      </c>
      <c r="F73" s="60"/>
      <c r="H73" s="65"/>
      <c r="I73" s="65"/>
      <c r="J73" s="65"/>
    </row>
    <row r="74" spans="1:13" s="23" customFormat="1" ht="25.5" x14ac:dyDescent="0.25">
      <c r="A74" s="50" t="s">
        <v>426</v>
      </c>
      <c r="B74" s="54" t="s">
        <v>427</v>
      </c>
      <c r="C74" s="67">
        <f>C75+C77+C79+C81+C96+C98+C100+C102</f>
        <v>105729789.22999999</v>
      </c>
      <c r="D74" s="67">
        <f t="shared" ref="D74:E74" si="15">D75+D77+D79+D81+D96+D98+D100+D102</f>
        <v>110287062.09999999</v>
      </c>
      <c r="E74" s="67">
        <f t="shared" si="15"/>
        <v>116881180.72999999</v>
      </c>
      <c r="F74" s="60"/>
      <c r="G74" s="63"/>
      <c r="H74" s="63"/>
      <c r="I74" s="63"/>
      <c r="J74" s="63"/>
      <c r="K74" s="63"/>
    </row>
    <row r="75" spans="1:13" s="24" customFormat="1" ht="25.5" x14ac:dyDescent="0.25">
      <c r="A75" s="48" t="s">
        <v>429</v>
      </c>
      <c r="B75" s="55" t="s">
        <v>430</v>
      </c>
      <c r="C75" s="21">
        <f>C76</f>
        <v>714300</v>
      </c>
      <c r="D75" s="21">
        <f t="shared" ref="D75:E75" si="16">D76</f>
        <v>728300</v>
      </c>
      <c r="E75" s="21">
        <f t="shared" si="16"/>
        <v>729700</v>
      </c>
      <c r="F75" s="64"/>
      <c r="G75" s="64"/>
      <c r="H75" s="64"/>
      <c r="I75" s="64"/>
      <c r="J75" s="64"/>
      <c r="K75" s="64"/>
      <c r="L75" s="64"/>
    </row>
    <row r="76" spans="1:13" s="24" customFormat="1" ht="42" customHeight="1" x14ac:dyDescent="0.25">
      <c r="A76" s="48" t="s">
        <v>431</v>
      </c>
      <c r="B76" s="55" t="s">
        <v>432</v>
      </c>
      <c r="C76" s="21">
        <v>714300</v>
      </c>
      <c r="D76" s="21">
        <v>728300</v>
      </c>
      <c r="E76" s="21">
        <v>729700</v>
      </c>
      <c r="F76" s="65"/>
      <c r="H76" s="65"/>
      <c r="J76" s="65"/>
    </row>
    <row r="77" spans="1:13" s="24" customFormat="1" ht="28.5" customHeight="1" x14ac:dyDescent="0.25">
      <c r="A77" s="48" t="s">
        <v>433</v>
      </c>
      <c r="B77" s="55" t="s">
        <v>434</v>
      </c>
      <c r="C77" s="21">
        <f>C78</f>
        <v>132400</v>
      </c>
      <c r="D77" s="21">
        <f t="shared" ref="D77:E77" si="17">D78</f>
        <v>139000</v>
      </c>
      <c r="E77" s="21">
        <f t="shared" si="17"/>
        <v>146000</v>
      </c>
      <c r="F77" s="64"/>
      <c r="G77" s="64"/>
      <c r="H77" s="64"/>
      <c r="I77" s="64"/>
      <c r="J77" s="64"/>
      <c r="K77" s="64"/>
      <c r="L77" s="64"/>
    </row>
    <row r="78" spans="1:13" s="66" customFormat="1" ht="39.75" customHeight="1" x14ac:dyDescent="0.25">
      <c r="A78" s="48" t="s">
        <v>435</v>
      </c>
      <c r="B78" s="55" t="s">
        <v>436</v>
      </c>
      <c r="C78" s="21">
        <v>132400</v>
      </c>
      <c r="D78" s="21">
        <v>139000</v>
      </c>
      <c r="E78" s="21">
        <v>146000</v>
      </c>
      <c r="F78" s="65"/>
      <c r="H78" s="65"/>
      <c r="J78" s="65"/>
    </row>
    <row r="79" spans="1:13" s="24" customFormat="1" ht="27.75" customHeight="1" x14ac:dyDescent="0.25">
      <c r="A79" s="48" t="s">
        <v>437</v>
      </c>
      <c r="B79" s="55" t="s">
        <v>438</v>
      </c>
      <c r="C79" s="21">
        <f>C80</f>
        <v>1172900</v>
      </c>
      <c r="D79" s="21">
        <f t="shared" ref="D79:E79" si="18">D80</f>
        <v>1172900</v>
      </c>
      <c r="E79" s="21">
        <f t="shared" si="18"/>
        <v>1172900</v>
      </c>
      <c r="F79" s="65"/>
      <c r="G79" s="65"/>
      <c r="H79" s="65"/>
      <c r="I79" s="65"/>
      <c r="J79" s="65"/>
      <c r="K79" s="65"/>
      <c r="L79" s="65"/>
    </row>
    <row r="80" spans="1:13" s="24" customFormat="1" ht="27.75" customHeight="1" x14ac:dyDescent="0.25">
      <c r="A80" s="48" t="s">
        <v>439</v>
      </c>
      <c r="B80" s="55" t="s">
        <v>440</v>
      </c>
      <c r="C80" s="21">
        <v>1172900</v>
      </c>
      <c r="D80" s="21">
        <v>1172900</v>
      </c>
      <c r="E80" s="21">
        <v>1172900</v>
      </c>
      <c r="F80" s="65"/>
      <c r="H80" s="65"/>
      <c r="J80" s="65"/>
    </row>
    <row r="81" spans="1:12" s="24" customFormat="1" ht="27.75" customHeight="1" x14ac:dyDescent="0.25">
      <c r="A81" s="50" t="s">
        <v>441</v>
      </c>
      <c r="B81" s="54" t="s">
        <v>442</v>
      </c>
      <c r="C81" s="67">
        <f>C82</f>
        <v>33720740</v>
      </c>
      <c r="D81" s="67">
        <f t="shared" ref="D81:E81" si="19">D82</f>
        <v>36248840</v>
      </c>
      <c r="E81" s="67">
        <f t="shared" si="19"/>
        <v>38963340</v>
      </c>
      <c r="F81" s="64"/>
      <c r="G81" s="64"/>
      <c r="H81" s="64"/>
      <c r="I81" s="64"/>
      <c r="J81" s="64"/>
      <c r="K81" s="64"/>
      <c r="L81" s="64"/>
    </row>
    <row r="82" spans="1:12" s="24" customFormat="1" ht="27.75" customHeight="1" x14ac:dyDescent="0.25">
      <c r="A82" s="48" t="s">
        <v>443</v>
      </c>
      <c r="B82" s="55" t="s">
        <v>444</v>
      </c>
      <c r="C82" s="21">
        <f>SUM(C83:C95)</f>
        <v>33720740</v>
      </c>
      <c r="D82" s="21">
        <f t="shared" ref="D82:E82" si="20">SUM(D83:D95)</f>
        <v>36248840</v>
      </c>
      <c r="E82" s="21">
        <f t="shared" si="20"/>
        <v>38963340</v>
      </c>
      <c r="F82" s="64"/>
      <c r="G82" s="64"/>
      <c r="H82" s="64"/>
      <c r="I82" s="64"/>
      <c r="J82" s="64"/>
      <c r="K82" s="64"/>
      <c r="L82" s="64"/>
    </row>
    <row r="83" spans="1:12" s="24" customFormat="1" ht="51" customHeight="1" x14ac:dyDescent="0.25">
      <c r="A83" s="48"/>
      <c r="B83" s="55" t="s">
        <v>445</v>
      </c>
      <c r="C83" s="21">
        <v>8781000</v>
      </c>
      <c r="D83" s="21">
        <v>9220000</v>
      </c>
      <c r="E83" s="21">
        <v>10165000</v>
      </c>
      <c r="F83" s="65"/>
      <c r="H83" s="65"/>
      <c r="J83" s="65"/>
    </row>
    <row r="84" spans="1:12" s="24" customFormat="1" ht="63.75" x14ac:dyDescent="0.25">
      <c r="A84" s="48"/>
      <c r="B84" s="55" t="s">
        <v>446</v>
      </c>
      <c r="C84" s="21">
        <v>124020</v>
      </c>
      <c r="D84" s="21">
        <v>124020</v>
      </c>
      <c r="E84" s="21">
        <v>124020</v>
      </c>
      <c r="F84" s="65"/>
      <c r="H84" s="65"/>
      <c r="J84" s="65"/>
    </row>
    <row r="85" spans="1:12" s="24" customFormat="1" ht="25.5" x14ac:dyDescent="0.25">
      <c r="A85" s="48"/>
      <c r="B85" s="55" t="s">
        <v>447</v>
      </c>
      <c r="C85" s="21">
        <v>13690000</v>
      </c>
      <c r="D85" s="21">
        <v>14733000</v>
      </c>
      <c r="E85" s="21">
        <v>15183000</v>
      </c>
      <c r="F85" s="65"/>
      <c r="H85" s="65"/>
      <c r="J85" s="65"/>
    </row>
    <row r="86" spans="1:12" s="24" customFormat="1" ht="38.25" x14ac:dyDescent="0.25">
      <c r="A86" s="48"/>
      <c r="B86" s="55" t="s">
        <v>482</v>
      </c>
      <c r="C86" s="21">
        <v>4433800</v>
      </c>
      <c r="D86" s="21">
        <v>5497900</v>
      </c>
      <c r="E86" s="21">
        <v>6817400</v>
      </c>
      <c r="F86" s="65"/>
      <c r="H86" s="65"/>
      <c r="J86" s="65"/>
    </row>
    <row r="87" spans="1:12" s="24" customFormat="1" ht="66" customHeight="1" x14ac:dyDescent="0.25">
      <c r="A87" s="48"/>
      <c r="B87" s="55" t="s">
        <v>448</v>
      </c>
      <c r="C87" s="21">
        <v>200</v>
      </c>
      <c r="D87" s="21">
        <v>200</v>
      </c>
      <c r="E87" s="21">
        <v>200</v>
      </c>
      <c r="F87" s="65"/>
      <c r="H87" s="65"/>
      <c r="J87" s="65"/>
    </row>
    <row r="88" spans="1:12" s="24" customFormat="1" ht="51.75" customHeight="1" x14ac:dyDescent="0.25">
      <c r="A88" s="48"/>
      <c r="B88" s="55" t="s">
        <v>449</v>
      </c>
      <c r="C88" s="21">
        <v>35000</v>
      </c>
      <c r="D88" s="21">
        <v>35000</v>
      </c>
      <c r="E88" s="21">
        <v>35000</v>
      </c>
      <c r="F88" s="65"/>
      <c r="H88" s="65"/>
      <c r="J88" s="65"/>
    </row>
    <row r="89" spans="1:12" s="24" customFormat="1" ht="52.5" customHeight="1" x14ac:dyDescent="0.25">
      <c r="A89" s="48"/>
      <c r="B89" s="55" t="s">
        <v>450</v>
      </c>
      <c r="C89" s="21">
        <v>12720</v>
      </c>
      <c r="D89" s="21">
        <v>12720</v>
      </c>
      <c r="E89" s="21">
        <v>12720</v>
      </c>
      <c r="F89" s="65"/>
      <c r="H89" s="65"/>
      <c r="J89" s="65"/>
    </row>
    <row r="90" spans="1:12" s="24" customFormat="1" ht="90.75" customHeight="1" x14ac:dyDescent="0.25">
      <c r="A90" s="48"/>
      <c r="B90" s="55" t="s">
        <v>481</v>
      </c>
      <c r="C90" s="21">
        <v>5076800</v>
      </c>
      <c r="D90" s="21">
        <v>5076800</v>
      </c>
      <c r="E90" s="21">
        <v>5076800</v>
      </c>
      <c r="F90" s="65"/>
      <c r="H90" s="65"/>
      <c r="I90" s="65"/>
      <c r="J90" s="65"/>
    </row>
    <row r="91" spans="1:12" s="24" customFormat="1" ht="51" x14ac:dyDescent="0.25">
      <c r="A91" s="48"/>
      <c r="B91" s="55" t="s">
        <v>451</v>
      </c>
      <c r="C91" s="21">
        <v>430500</v>
      </c>
      <c r="D91" s="21">
        <v>430500</v>
      </c>
      <c r="E91" s="21">
        <v>430500</v>
      </c>
      <c r="F91" s="65"/>
      <c r="H91" s="65"/>
      <c r="J91" s="65"/>
    </row>
    <row r="92" spans="1:12" s="24" customFormat="1" ht="77.25" customHeight="1" x14ac:dyDescent="0.25">
      <c r="A92" s="48"/>
      <c r="B92" s="55" t="s">
        <v>452</v>
      </c>
      <c r="C92" s="21">
        <v>287200</v>
      </c>
      <c r="D92" s="21">
        <v>287200</v>
      </c>
      <c r="E92" s="21">
        <v>287200</v>
      </c>
      <c r="F92" s="65"/>
      <c r="H92" s="65"/>
      <c r="J92" s="65"/>
    </row>
    <row r="93" spans="1:12" s="24" customFormat="1" ht="38.25" x14ac:dyDescent="0.25">
      <c r="A93" s="48"/>
      <c r="B93" s="55" t="s">
        <v>453</v>
      </c>
      <c r="C93" s="21">
        <v>574000</v>
      </c>
      <c r="D93" s="21">
        <v>574000</v>
      </c>
      <c r="E93" s="21">
        <v>574000</v>
      </c>
      <c r="F93" s="65"/>
      <c r="H93" s="65"/>
      <c r="J93" s="65"/>
    </row>
    <row r="94" spans="1:12" s="24" customFormat="1" ht="38.25" x14ac:dyDescent="0.25">
      <c r="A94" s="48"/>
      <c r="B94" s="55" t="s">
        <v>454</v>
      </c>
      <c r="C94" s="21">
        <v>143500</v>
      </c>
      <c r="D94" s="21">
        <v>143500</v>
      </c>
      <c r="E94" s="21">
        <v>143500</v>
      </c>
      <c r="F94" s="65"/>
      <c r="H94" s="65"/>
      <c r="J94" s="65"/>
    </row>
    <row r="95" spans="1:12" s="24" customFormat="1" ht="38.25" x14ac:dyDescent="0.25">
      <c r="A95" s="48"/>
      <c r="B95" s="55" t="s">
        <v>455</v>
      </c>
      <c r="C95" s="21">
        <v>132000</v>
      </c>
      <c r="D95" s="21">
        <v>114000</v>
      </c>
      <c r="E95" s="21">
        <v>114000</v>
      </c>
      <c r="F95" s="65"/>
      <c r="H95" s="65"/>
      <c r="J95" s="65"/>
    </row>
    <row r="96" spans="1:12" s="23" customFormat="1" ht="51.75" customHeight="1" x14ac:dyDescent="0.25">
      <c r="A96" s="50" t="s">
        <v>456</v>
      </c>
      <c r="B96" s="54" t="s">
        <v>659</v>
      </c>
      <c r="C96" s="67">
        <f>C97</f>
        <v>3544200</v>
      </c>
      <c r="D96" s="67">
        <f t="shared" ref="D96:E96" si="21">D97</f>
        <v>3544200</v>
      </c>
      <c r="E96" s="67">
        <f t="shared" si="21"/>
        <v>3544200</v>
      </c>
      <c r="F96" s="79"/>
      <c r="H96" s="79"/>
      <c r="J96" s="79"/>
    </row>
    <row r="97" spans="1:13" s="24" customFormat="1" ht="51" x14ac:dyDescent="0.25">
      <c r="A97" s="48" t="s">
        <v>458</v>
      </c>
      <c r="B97" s="55" t="s">
        <v>457</v>
      </c>
      <c r="C97" s="21">
        <v>3544200</v>
      </c>
      <c r="D97" s="21">
        <v>3544200</v>
      </c>
      <c r="E97" s="21">
        <v>3544200</v>
      </c>
      <c r="F97" s="65"/>
      <c r="H97" s="65"/>
      <c r="J97" s="65"/>
    </row>
    <row r="98" spans="1:13" s="23" customFormat="1" ht="38.25" x14ac:dyDescent="0.25">
      <c r="A98" s="50" t="s">
        <v>459</v>
      </c>
      <c r="B98" s="54" t="s">
        <v>460</v>
      </c>
      <c r="C98" s="67">
        <f>C99</f>
        <v>6529500</v>
      </c>
      <c r="D98" s="67">
        <f t="shared" ref="D98:E98" si="22">D99</f>
        <v>7341200</v>
      </c>
      <c r="E98" s="67">
        <f t="shared" si="22"/>
        <v>7621800</v>
      </c>
      <c r="F98" s="63"/>
      <c r="G98" s="63"/>
      <c r="H98" s="63"/>
      <c r="I98" s="63"/>
      <c r="J98" s="63"/>
      <c r="K98" s="63"/>
    </row>
    <row r="99" spans="1:13" s="24" customFormat="1" ht="38.25" x14ac:dyDescent="0.25">
      <c r="A99" s="48" t="s">
        <v>461</v>
      </c>
      <c r="B99" s="55" t="s">
        <v>462</v>
      </c>
      <c r="C99" s="21">
        <v>6529500</v>
      </c>
      <c r="D99" s="21">
        <v>7341200</v>
      </c>
      <c r="E99" s="21">
        <v>7621800</v>
      </c>
      <c r="F99" s="64"/>
      <c r="G99" s="64"/>
      <c r="H99" s="64"/>
      <c r="I99" s="64"/>
      <c r="J99" s="64"/>
      <c r="K99" s="64"/>
    </row>
    <row r="100" spans="1:13" s="23" customFormat="1" ht="54.75" customHeight="1" x14ac:dyDescent="0.25">
      <c r="A100" s="50" t="s">
        <v>463</v>
      </c>
      <c r="B100" s="54" t="s">
        <v>464</v>
      </c>
      <c r="C100" s="67">
        <f>C101</f>
        <v>652000</v>
      </c>
      <c r="D100" s="67">
        <f t="shared" ref="D100:E100" si="23">D101</f>
        <v>652000</v>
      </c>
      <c r="E100" s="67">
        <f t="shared" si="23"/>
        <v>652000</v>
      </c>
      <c r="F100" s="63"/>
      <c r="G100" s="63"/>
      <c r="H100" s="63"/>
      <c r="I100" s="63"/>
      <c r="J100" s="63"/>
      <c r="K100" s="63"/>
      <c r="L100" s="63"/>
    </row>
    <row r="101" spans="1:13" s="24" customFormat="1" ht="54.75" customHeight="1" x14ac:dyDescent="0.25">
      <c r="A101" s="48" t="s">
        <v>465</v>
      </c>
      <c r="B101" s="55" t="s">
        <v>466</v>
      </c>
      <c r="C101" s="21">
        <v>652000</v>
      </c>
      <c r="D101" s="21">
        <v>652000</v>
      </c>
      <c r="E101" s="21">
        <v>652000</v>
      </c>
      <c r="F101" s="65"/>
      <c r="H101" s="65"/>
      <c r="J101" s="65"/>
    </row>
    <row r="102" spans="1:13" s="23" customFormat="1" x14ac:dyDescent="0.25">
      <c r="A102" s="50" t="s">
        <v>467</v>
      </c>
      <c r="B102" s="54" t="s">
        <v>468</v>
      </c>
      <c r="C102" s="67">
        <f>C103</f>
        <v>59263749.229999997</v>
      </c>
      <c r="D102" s="67">
        <f t="shared" ref="D102:E103" si="24">D103</f>
        <v>60460622.100000001</v>
      </c>
      <c r="E102" s="67">
        <f t="shared" si="24"/>
        <v>64051240.729999997</v>
      </c>
      <c r="F102" s="63"/>
      <c r="G102" s="63"/>
      <c r="H102" s="63"/>
      <c r="I102" s="63"/>
      <c r="J102" s="63"/>
      <c r="K102" s="63"/>
      <c r="L102" s="63"/>
      <c r="M102" s="63"/>
    </row>
    <row r="103" spans="1:13" s="24" customFormat="1" x14ac:dyDescent="0.25">
      <c r="A103" s="48" t="s">
        <v>469</v>
      </c>
      <c r="B103" s="55" t="s">
        <v>470</v>
      </c>
      <c r="C103" s="21">
        <f>C104</f>
        <v>59263749.229999997</v>
      </c>
      <c r="D103" s="21">
        <f t="shared" si="24"/>
        <v>60460622.100000001</v>
      </c>
      <c r="E103" s="21">
        <f t="shared" si="24"/>
        <v>64051240.729999997</v>
      </c>
      <c r="F103" s="64"/>
      <c r="G103" s="64"/>
      <c r="H103" s="64"/>
      <c r="I103" s="64"/>
      <c r="J103" s="64"/>
      <c r="K103" s="64"/>
      <c r="L103" s="64"/>
      <c r="M103" s="64"/>
    </row>
    <row r="104" spans="1:13" s="24" customFormat="1" ht="38.25" x14ac:dyDescent="0.25">
      <c r="A104" s="48"/>
      <c r="B104" s="55" t="s">
        <v>471</v>
      </c>
      <c r="C104" s="21">
        <v>59263749.229999997</v>
      </c>
      <c r="D104" s="21">
        <v>60460622.100000001</v>
      </c>
      <c r="E104" s="21">
        <v>64051240.729999997</v>
      </c>
      <c r="F104" s="65"/>
      <c r="H104" s="65"/>
      <c r="J104" s="65"/>
    </row>
    <row r="105" spans="1:13" s="24" customFormat="1" hidden="1" x14ac:dyDescent="0.25">
      <c r="A105" s="54" t="s">
        <v>472</v>
      </c>
      <c r="B105" s="54" t="s">
        <v>222</v>
      </c>
      <c r="C105" s="67">
        <f>C106</f>
        <v>0</v>
      </c>
      <c r="D105" s="67">
        <f t="shared" ref="D105:E106" si="25">D106</f>
        <v>0</v>
      </c>
      <c r="E105" s="67">
        <f t="shared" si="25"/>
        <v>0</v>
      </c>
      <c r="F105" s="65"/>
      <c r="H105" s="65"/>
      <c r="J105" s="65"/>
    </row>
    <row r="106" spans="1:13" s="24" customFormat="1" ht="40.5" hidden="1" customHeight="1" x14ac:dyDescent="0.25">
      <c r="A106" s="55" t="s">
        <v>473</v>
      </c>
      <c r="B106" s="55" t="s">
        <v>474</v>
      </c>
      <c r="C106" s="21">
        <f>C107</f>
        <v>0</v>
      </c>
      <c r="D106" s="21">
        <f t="shared" si="25"/>
        <v>0</v>
      </c>
      <c r="E106" s="21">
        <f t="shared" si="25"/>
        <v>0</v>
      </c>
      <c r="F106" s="65"/>
      <c r="H106" s="65"/>
      <c r="J106" s="65"/>
    </row>
    <row r="107" spans="1:13" s="24" customFormat="1" ht="51" hidden="1" x14ac:dyDescent="0.25">
      <c r="A107" s="55" t="s">
        <v>475</v>
      </c>
      <c r="B107" s="55" t="s">
        <v>476</v>
      </c>
      <c r="C107" s="21"/>
      <c r="D107" s="67"/>
      <c r="E107" s="67"/>
      <c r="F107" s="65"/>
      <c r="H107" s="65"/>
      <c r="J107" s="65"/>
    </row>
    <row r="108" spans="1:13" s="23" customFormat="1" ht="18" customHeight="1" x14ac:dyDescent="0.25">
      <c r="A108" s="50"/>
      <c r="B108" s="54" t="s">
        <v>477</v>
      </c>
      <c r="C108" s="67">
        <f>C7+C67</f>
        <v>184009789.22999999</v>
      </c>
      <c r="D108" s="67">
        <f t="shared" ref="D108:E108" si="26">D7+D67</f>
        <v>190880362.09999999</v>
      </c>
      <c r="E108" s="67">
        <f t="shared" si="26"/>
        <v>207117380.72999999</v>
      </c>
      <c r="F108" s="63"/>
      <c r="G108" s="63"/>
      <c r="H108" s="63"/>
      <c r="I108" s="63"/>
      <c r="J108" s="63"/>
      <c r="K108" s="63"/>
    </row>
  </sheetData>
  <mergeCells count="3">
    <mergeCell ref="A3:E3"/>
    <mergeCell ref="B2:E2"/>
    <mergeCell ref="B1:E1"/>
  </mergeCells>
  <pageMargins left="0.70866141732283472" right="0.31496062992125984" top="0.15748031496062992" bottom="0.15748031496062992" header="0.31496062992125984" footer="0.31496062992125984"/>
  <pageSetup paperSize="9" scale="7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C13" sqref="C13"/>
    </sheetView>
  </sheetViews>
  <sheetFormatPr defaultRowHeight="12.75" x14ac:dyDescent="0.2"/>
  <cols>
    <col min="1" max="1" width="4.140625" style="171" customWidth="1"/>
    <col min="2" max="2" width="42.42578125" style="171" customWidth="1"/>
    <col min="3" max="4" width="23.85546875" style="171" customWidth="1"/>
    <col min="5" max="256" width="9.140625" style="171"/>
    <col min="257" max="257" width="4.140625" style="171" customWidth="1"/>
    <col min="258" max="258" width="58.85546875" style="171" customWidth="1"/>
    <col min="259" max="259" width="32.85546875" style="171" customWidth="1"/>
    <col min="260" max="512" width="9.140625" style="171"/>
    <col min="513" max="513" width="4.140625" style="171" customWidth="1"/>
    <col min="514" max="514" width="58.85546875" style="171" customWidth="1"/>
    <col min="515" max="515" width="32.85546875" style="171" customWidth="1"/>
    <col min="516" max="768" width="9.140625" style="171"/>
    <col min="769" max="769" width="4.140625" style="171" customWidth="1"/>
    <col min="770" max="770" width="58.85546875" style="171" customWidth="1"/>
    <col min="771" max="771" width="32.85546875" style="171" customWidth="1"/>
    <col min="772" max="1024" width="9.140625" style="171"/>
    <col min="1025" max="1025" width="4.140625" style="171" customWidth="1"/>
    <col min="1026" max="1026" width="58.85546875" style="171" customWidth="1"/>
    <col min="1027" max="1027" width="32.85546875" style="171" customWidth="1"/>
    <col min="1028" max="1280" width="9.140625" style="171"/>
    <col min="1281" max="1281" width="4.140625" style="171" customWidth="1"/>
    <col min="1282" max="1282" width="58.85546875" style="171" customWidth="1"/>
    <col min="1283" max="1283" width="32.85546875" style="171" customWidth="1"/>
    <col min="1284" max="1536" width="9.140625" style="171"/>
    <col min="1537" max="1537" width="4.140625" style="171" customWidth="1"/>
    <col min="1538" max="1538" width="58.85546875" style="171" customWidth="1"/>
    <col min="1539" max="1539" width="32.85546875" style="171" customWidth="1"/>
    <col min="1540" max="1792" width="9.140625" style="171"/>
    <col min="1793" max="1793" width="4.140625" style="171" customWidth="1"/>
    <col min="1794" max="1794" width="58.85546875" style="171" customWidth="1"/>
    <col min="1795" max="1795" width="32.85546875" style="171" customWidth="1"/>
    <col min="1796" max="2048" width="9.140625" style="171"/>
    <col min="2049" max="2049" width="4.140625" style="171" customWidth="1"/>
    <col min="2050" max="2050" width="58.85546875" style="171" customWidth="1"/>
    <col min="2051" max="2051" width="32.85546875" style="171" customWidth="1"/>
    <col min="2052" max="2304" width="9.140625" style="171"/>
    <col min="2305" max="2305" width="4.140625" style="171" customWidth="1"/>
    <col min="2306" max="2306" width="58.85546875" style="171" customWidth="1"/>
    <col min="2307" max="2307" width="32.85546875" style="171" customWidth="1"/>
    <col min="2308" max="2560" width="9.140625" style="171"/>
    <col min="2561" max="2561" width="4.140625" style="171" customWidth="1"/>
    <col min="2562" max="2562" width="58.85546875" style="171" customWidth="1"/>
    <col min="2563" max="2563" width="32.85546875" style="171" customWidth="1"/>
    <col min="2564" max="2816" width="9.140625" style="171"/>
    <col min="2817" max="2817" width="4.140625" style="171" customWidth="1"/>
    <col min="2818" max="2818" width="58.85546875" style="171" customWidth="1"/>
    <col min="2819" max="2819" width="32.85546875" style="171" customWidth="1"/>
    <col min="2820" max="3072" width="9.140625" style="171"/>
    <col min="3073" max="3073" width="4.140625" style="171" customWidth="1"/>
    <col min="3074" max="3074" width="58.85546875" style="171" customWidth="1"/>
    <col min="3075" max="3075" width="32.85546875" style="171" customWidth="1"/>
    <col min="3076" max="3328" width="9.140625" style="171"/>
    <col min="3329" max="3329" width="4.140625" style="171" customWidth="1"/>
    <col min="3330" max="3330" width="58.85546875" style="171" customWidth="1"/>
    <col min="3331" max="3331" width="32.85546875" style="171" customWidth="1"/>
    <col min="3332" max="3584" width="9.140625" style="171"/>
    <col min="3585" max="3585" width="4.140625" style="171" customWidth="1"/>
    <col min="3586" max="3586" width="58.85546875" style="171" customWidth="1"/>
    <col min="3587" max="3587" width="32.85546875" style="171" customWidth="1"/>
    <col min="3588" max="3840" width="9.140625" style="171"/>
    <col min="3841" max="3841" width="4.140625" style="171" customWidth="1"/>
    <col min="3842" max="3842" width="58.85546875" style="171" customWidth="1"/>
    <col min="3843" max="3843" width="32.85546875" style="171" customWidth="1"/>
    <col min="3844" max="4096" width="9.140625" style="171"/>
    <col min="4097" max="4097" width="4.140625" style="171" customWidth="1"/>
    <col min="4098" max="4098" width="58.85546875" style="171" customWidth="1"/>
    <col min="4099" max="4099" width="32.85546875" style="171" customWidth="1"/>
    <col min="4100" max="4352" width="9.140625" style="171"/>
    <col min="4353" max="4353" width="4.140625" style="171" customWidth="1"/>
    <col min="4354" max="4354" width="58.85546875" style="171" customWidth="1"/>
    <col min="4355" max="4355" width="32.85546875" style="171" customWidth="1"/>
    <col min="4356" max="4608" width="9.140625" style="171"/>
    <col min="4609" max="4609" width="4.140625" style="171" customWidth="1"/>
    <col min="4610" max="4610" width="58.85546875" style="171" customWidth="1"/>
    <col min="4611" max="4611" width="32.85546875" style="171" customWidth="1"/>
    <col min="4612" max="4864" width="9.140625" style="171"/>
    <col min="4865" max="4865" width="4.140625" style="171" customWidth="1"/>
    <col min="4866" max="4866" width="58.85546875" style="171" customWidth="1"/>
    <col min="4867" max="4867" width="32.85546875" style="171" customWidth="1"/>
    <col min="4868" max="5120" width="9.140625" style="171"/>
    <col min="5121" max="5121" width="4.140625" style="171" customWidth="1"/>
    <col min="5122" max="5122" width="58.85546875" style="171" customWidth="1"/>
    <col min="5123" max="5123" width="32.85546875" style="171" customWidth="1"/>
    <col min="5124" max="5376" width="9.140625" style="171"/>
    <col min="5377" max="5377" width="4.140625" style="171" customWidth="1"/>
    <col min="5378" max="5378" width="58.85546875" style="171" customWidth="1"/>
    <col min="5379" max="5379" width="32.85546875" style="171" customWidth="1"/>
    <col min="5380" max="5632" width="9.140625" style="171"/>
    <col min="5633" max="5633" width="4.140625" style="171" customWidth="1"/>
    <col min="5634" max="5634" width="58.85546875" style="171" customWidth="1"/>
    <col min="5635" max="5635" width="32.85546875" style="171" customWidth="1"/>
    <col min="5636" max="5888" width="9.140625" style="171"/>
    <col min="5889" max="5889" width="4.140625" style="171" customWidth="1"/>
    <col min="5890" max="5890" width="58.85546875" style="171" customWidth="1"/>
    <col min="5891" max="5891" width="32.85546875" style="171" customWidth="1"/>
    <col min="5892" max="6144" width="9.140625" style="171"/>
    <col min="6145" max="6145" width="4.140625" style="171" customWidth="1"/>
    <col min="6146" max="6146" width="58.85546875" style="171" customWidth="1"/>
    <col min="6147" max="6147" width="32.85546875" style="171" customWidth="1"/>
    <col min="6148" max="6400" width="9.140625" style="171"/>
    <col min="6401" max="6401" width="4.140625" style="171" customWidth="1"/>
    <col min="6402" max="6402" width="58.85546875" style="171" customWidth="1"/>
    <col min="6403" max="6403" width="32.85546875" style="171" customWidth="1"/>
    <col min="6404" max="6656" width="9.140625" style="171"/>
    <col min="6657" max="6657" width="4.140625" style="171" customWidth="1"/>
    <col min="6658" max="6658" width="58.85546875" style="171" customWidth="1"/>
    <col min="6659" max="6659" width="32.85546875" style="171" customWidth="1"/>
    <col min="6660" max="6912" width="9.140625" style="171"/>
    <col min="6913" max="6913" width="4.140625" style="171" customWidth="1"/>
    <col min="6914" max="6914" width="58.85546875" style="171" customWidth="1"/>
    <col min="6915" max="6915" width="32.85546875" style="171" customWidth="1"/>
    <col min="6916" max="7168" width="9.140625" style="171"/>
    <col min="7169" max="7169" width="4.140625" style="171" customWidth="1"/>
    <col min="7170" max="7170" width="58.85546875" style="171" customWidth="1"/>
    <col min="7171" max="7171" width="32.85546875" style="171" customWidth="1"/>
    <col min="7172" max="7424" width="9.140625" style="171"/>
    <col min="7425" max="7425" width="4.140625" style="171" customWidth="1"/>
    <col min="7426" max="7426" width="58.85546875" style="171" customWidth="1"/>
    <col min="7427" max="7427" width="32.85546875" style="171" customWidth="1"/>
    <col min="7428" max="7680" width="9.140625" style="171"/>
    <col min="7681" max="7681" width="4.140625" style="171" customWidth="1"/>
    <col min="7682" max="7682" width="58.85546875" style="171" customWidth="1"/>
    <col min="7683" max="7683" width="32.85546875" style="171" customWidth="1"/>
    <col min="7684" max="7936" width="9.140625" style="171"/>
    <col min="7937" max="7937" width="4.140625" style="171" customWidth="1"/>
    <col min="7938" max="7938" width="58.85546875" style="171" customWidth="1"/>
    <col min="7939" max="7939" width="32.85546875" style="171" customWidth="1"/>
    <col min="7940" max="8192" width="9.140625" style="171"/>
    <col min="8193" max="8193" width="4.140625" style="171" customWidth="1"/>
    <col min="8194" max="8194" width="58.85546875" style="171" customWidth="1"/>
    <col min="8195" max="8195" width="32.85546875" style="171" customWidth="1"/>
    <col min="8196" max="8448" width="9.140625" style="171"/>
    <col min="8449" max="8449" width="4.140625" style="171" customWidth="1"/>
    <col min="8450" max="8450" width="58.85546875" style="171" customWidth="1"/>
    <col min="8451" max="8451" width="32.85546875" style="171" customWidth="1"/>
    <col min="8452" max="8704" width="9.140625" style="171"/>
    <col min="8705" max="8705" width="4.140625" style="171" customWidth="1"/>
    <col min="8706" max="8706" width="58.85546875" style="171" customWidth="1"/>
    <col min="8707" max="8707" width="32.85546875" style="171" customWidth="1"/>
    <col min="8708" max="8960" width="9.140625" style="171"/>
    <col min="8961" max="8961" width="4.140625" style="171" customWidth="1"/>
    <col min="8962" max="8962" width="58.85546875" style="171" customWidth="1"/>
    <col min="8963" max="8963" width="32.85546875" style="171" customWidth="1"/>
    <col min="8964" max="9216" width="9.140625" style="171"/>
    <col min="9217" max="9217" width="4.140625" style="171" customWidth="1"/>
    <col min="9218" max="9218" width="58.85546875" style="171" customWidth="1"/>
    <col min="9219" max="9219" width="32.85546875" style="171" customWidth="1"/>
    <col min="9220" max="9472" width="9.140625" style="171"/>
    <col min="9473" max="9473" width="4.140625" style="171" customWidth="1"/>
    <col min="9474" max="9474" width="58.85546875" style="171" customWidth="1"/>
    <col min="9475" max="9475" width="32.85546875" style="171" customWidth="1"/>
    <col min="9476" max="9728" width="9.140625" style="171"/>
    <col min="9729" max="9729" width="4.140625" style="171" customWidth="1"/>
    <col min="9730" max="9730" width="58.85546875" style="171" customWidth="1"/>
    <col min="9731" max="9731" width="32.85546875" style="171" customWidth="1"/>
    <col min="9732" max="9984" width="9.140625" style="171"/>
    <col min="9985" max="9985" width="4.140625" style="171" customWidth="1"/>
    <col min="9986" max="9986" width="58.85546875" style="171" customWidth="1"/>
    <col min="9987" max="9987" width="32.85546875" style="171" customWidth="1"/>
    <col min="9988" max="10240" width="9.140625" style="171"/>
    <col min="10241" max="10241" width="4.140625" style="171" customWidth="1"/>
    <col min="10242" max="10242" width="58.85546875" style="171" customWidth="1"/>
    <col min="10243" max="10243" width="32.85546875" style="171" customWidth="1"/>
    <col min="10244" max="10496" width="9.140625" style="171"/>
    <col min="10497" max="10497" width="4.140625" style="171" customWidth="1"/>
    <col min="10498" max="10498" width="58.85546875" style="171" customWidth="1"/>
    <col min="10499" max="10499" width="32.85546875" style="171" customWidth="1"/>
    <col min="10500" max="10752" width="9.140625" style="171"/>
    <col min="10753" max="10753" width="4.140625" style="171" customWidth="1"/>
    <col min="10754" max="10754" width="58.85546875" style="171" customWidth="1"/>
    <col min="10755" max="10755" width="32.85546875" style="171" customWidth="1"/>
    <col min="10756" max="11008" width="9.140625" style="171"/>
    <col min="11009" max="11009" width="4.140625" style="171" customWidth="1"/>
    <col min="11010" max="11010" width="58.85546875" style="171" customWidth="1"/>
    <col min="11011" max="11011" width="32.85546875" style="171" customWidth="1"/>
    <col min="11012" max="11264" width="9.140625" style="171"/>
    <col min="11265" max="11265" width="4.140625" style="171" customWidth="1"/>
    <col min="11266" max="11266" width="58.85546875" style="171" customWidth="1"/>
    <col min="11267" max="11267" width="32.85546875" style="171" customWidth="1"/>
    <col min="11268" max="11520" width="9.140625" style="171"/>
    <col min="11521" max="11521" width="4.140625" style="171" customWidth="1"/>
    <col min="11522" max="11522" width="58.85546875" style="171" customWidth="1"/>
    <col min="11523" max="11523" width="32.85546875" style="171" customWidth="1"/>
    <col min="11524" max="11776" width="9.140625" style="171"/>
    <col min="11777" max="11777" width="4.140625" style="171" customWidth="1"/>
    <col min="11778" max="11778" width="58.85546875" style="171" customWidth="1"/>
    <col min="11779" max="11779" width="32.85546875" style="171" customWidth="1"/>
    <col min="11780" max="12032" width="9.140625" style="171"/>
    <col min="12033" max="12033" width="4.140625" style="171" customWidth="1"/>
    <col min="12034" max="12034" width="58.85546875" style="171" customWidth="1"/>
    <col min="12035" max="12035" width="32.85546875" style="171" customWidth="1"/>
    <col min="12036" max="12288" width="9.140625" style="171"/>
    <col min="12289" max="12289" width="4.140625" style="171" customWidth="1"/>
    <col min="12290" max="12290" width="58.85546875" style="171" customWidth="1"/>
    <col min="12291" max="12291" width="32.85546875" style="171" customWidth="1"/>
    <col min="12292" max="12544" width="9.140625" style="171"/>
    <col min="12545" max="12545" width="4.140625" style="171" customWidth="1"/>
    <col min="12546" max="12546" width="58.85546875" style="171" customWidth="1"/>
    <col min="12547" max="12547" width="32.85546875" style="171" customWidth="1"/>
    <col min="12548" max="12800" width="9.140625" style="171"/>
    <col min="12801" max="12801" width="4.140625" style="171" customWidth="1"/>
    <col min="12802" max="12802" width="58.85546875" style="171" customWidth="1"/>
    <col min="12803" max="12803" width="32.85546875" style="171" customWidth="1"/>
    <col min="12804" max="13056" width="9.140625" style="171"/>
    <col min="13057" max="13057" width="4.140625" style="171" customWidth="1"/>
    <col min="13058" max="13058" width="58.85546875" style="171" customWidth="1"/>
    <col min="13059" max="13059" width="32.85546875" style="171" customWidth="1"/>
    <col min="13060" max="13312" width="9.140625" style="171"/>
    <col min="13313" max="13313" width="4.140625" style="171" customWidth="1"/>
    <col min="13314" max="13314" width="58.85546875" style="171" customWidth="1"/>
    <col min="13315" max="13315" width="32.85546875" style="171" customWidth="1"/>
    <col min="13316" max="13568" width="9.140625" style="171"/>
    <col min="13569" max="13569" width="4.140625" style="171" customWidth="1"/>
    <col min="13570" max="13570" width="58.85546875" style="171" customWidth="1"/>
    <col min="13571" max="13571" width="32.85546875" style="171" customWidth="1"/>
    <col min="13572" max="13824" width="9.140625" style="171"/>
    <col min="13825" max="13825" width="4.140625" style="171" customWidth="1"/>
    <col min="13826" max="13826" width="58.85546875" style="171" customWidth="1"/>
    <col min="13827" max="13827" width="32.85546875" style="171" customWidth="1"/>
    <col min="13828" max="14080" width="9.140625" style="171"/>
    <col min="14081" max="14081" width="4.140625" style="171" customWidth="1"/>
    <col min="14082" max="14082" width="58.85546875" style="171" customWidth="1"/>
    <col min="14083" max="14083" width="32.85546875" style="171" customWidth="1"/>
    <col min="14084" max="14336" width="9.140625" style="171"/>
    <col min="14337" max="14337" width="4.140625" style="171" customWidth="1"/>
    <col min="14338" max="14338" width="58.85546875" style="171" customWidth="1"/>
    <col min="14339" max="14339" width="32.85546875" style="171" customWidth="1"/>
    <col min="14340" max="14592" width="9.140625" style="171"/>
    <col min="14593" max="14593" width="4.140625" style="171" customWidth="1"/>
    <col min="14594" max="14594" width="58.85546875" style="171" customWidth="1"/>
    <col min="14595" max="14595" width="32.85546875" style="171" customWidth="1"/>
    <col min="14596" max="14848" width="9.140625" style="171"/>
    <col min="14849" max="14849" width="4.140625" style="171" customWidth="1"/>
    <col min="14850" max="14850" width="58.85546875" style="171" customWidth="1"/>
    <col min="14851" max="14851" width="32.85546875" style="171" customWidth="1"/>
    <col min="14852" max="15104" width="9.140625" style="171"/>
    <col min="15105" max="15105" width="4.140625" style="171" customWidth="1"/>
    <col min="15106" max="15106" width="58.85546875" style="171" customWidth="1"/>
    <col min="15107" max="15107" width="32.85546875" style="171" customWidth="1"/>
    <col min="15108" max="15360" width="9.140625" style="171"/>
    <col min="15361" max="15361" width="4.140625" style="171" customWidth="1"/>
    <col min="15362" max="15362" width="58.85546875" style="171" customWidth="1"/>
    <col min="15363" max="15363" width="32.85546875" style="171" customWidth="1"/>
    <col min="15364" max="15616" width="9.140625" style="171"/>
    <col min="15617" max="15617" width="4.140625" style="171" customWidth="1"/>
    <col min="15618" max="15618" width="58.85546875" style="171" customWidth="1"/>
    <col min="15619" max="15619" width="32.85546875" style="171" customWidth="1"/>
    <col min="15620" max="15872" width="9.140625" style="171"/>
    <col min="15873" max="15873" width="4.140625" style="171" customWidth="1"/>
    <col min="15874" max="15874" width="58.85546875" style="171" customWidth="1"/>
    <col min="15875" max="15875" width="32.85546875" style="171" customWidth="1"/>
    <col min="15876" max="16128" width="9.140625" style="171"/>
    <col min="16129" max="16129" width="4.140625" style="171" customWidth="1"/>
    <col min="16130" max="16130" width="58.85546875" style="171" customWidth="1"/>
    <col min="16131" max="16131" width="32.85546875" style="171" customWidth="1"/>
    <col min="16132" max="16384" width="9.140625" style="171"/>
  </cols>
  <sheetData>
    <row r="1" spans="1:5" ht="17.25" customHeight="1" x14ac:dyDescent="0.2">
      <c r="A1" s="168"/>
      <c r="B1" s="169"/>
      <c r="C1" s="170" t="s">
        <v>641</v>
      </c>
      <c r="D1" s="169"/>
      <c r="E1" s="169"/>
    </row>
    <row r="2" spans="1:5" ht="44.25" customHeight="1" x14ac:dyDescent="0.2">
      <c r="A2" s="168"/>
      <c r="B2" s="169"/>
      <c r="C2" s="544" t="s">
        <v>306</v>
      </c>
      <c r="D2" s="544"/>
      <c r="E2" s="169"/>
    </row>
    <row r="3" spans="1:5" x14ac:dyDescent="0.2">
      <c r="A3" s="168"/>
      <c r="B3" s="169"/>
      <c r="C3" s="130" t="s">
        <v>646</v>
      </c>
      <c r="D3" s="169"/>
      <c r="E3" s="169"/>
    </row>
    <row r="4" spans="1:5" ht="19.5" customHeight="1" x14ac:dyDescent="0.2">
      <c r="A4" s="168"/>
      <c r="B4" s="169"/>
      <c r="C4" s="173"/>
      <c r="D4" s="169"/>
      <c r="E4" s="169"/>
    </row>
    <row r="5" spans="1:5" ht="108" customHeight="1" x14ac:dyDescent="0.2">
      <c r="A5" s="168"/>
      <c r="B5" s="540" t="s">
        <v>655</v>
      </c>
      <c r="C5" s="540"/>
      <c r="D5" s="540"/>
      <c r="E5" s="169"/>
    </row>
    <row r="6" spans="1:5" ht="15" x14ac:dyDescent="0.2">
      <c r="A6" s="168"/>
      <c r="B6" s="174"/>
      <c r="C6" s="174"/>
      <c r="D6" s="169" t="s">
        <v>305</v>
      </c>
      <c r="E6" s="169"/>
    </row>
    <row r="7" spans="1:5" s="89" customFormat="1" x14ac:dyDescent="0.25">
      <c r="A7" s="538" t="s">
        <v>630</v>
      </c>
      <c r="B7" s="538" t="s">
        <v>631</v>
      </c>
      <c r="C7" s="539" t="s">
        <v>622</v>
      </c>
      <c r="D7" s="539" t="s">
        <v>623</v>
      </c>
      <c r="E7" s="176"/>
    </row>
    <row r="8" spans="1:5" s="89" customFormat="1" x14ac:dyDescent="0.25">
      <c r="A8" s="538"/>
      <c r="B8" s="538"/>
      <c r="C8" s="539"/>
      <c r="D8" s="539"/>
      <c r="E8" s="176"/>
    </row>
    <row r="9" spans="1:5" ht="33.75" customHeight="1" x14ac:dyDescent="0.2">
      <c r="A9" s="177">
        <v>1</v>
      </c>
      <c r="B9" s="178" t="s">
        <v>633</v>
      </c>
      <c r="C9" s="184">
        <v>60420</v>
      </c>
      <c r="D9" s="184">
        <v>60420</v>
      </c>
      <c r="E9" s="169"/>
    </row>
    <row r="10" spans="1:5" ht="33.75" customHeight="1" x14ac:dyDescent="0.2">
      <c r="A10" s="177">
        <v>2</v>
      </c>
      <c r="B10" s="178" t="s">
        <v>634</v>
      </c>
      <c r="C10" s="184">
        <v>12720</v>
      </c>
      <c r="D10" s="184">
        <v>12720</v>
      </c>
      <c r="E10" s="169"/>
    </row>
    <row r="11" spans="1:5" ht="33.75" customHeight="1" x14ac:dyDescent="0.2">
      <c r="A11" s="177">
        <v>3</v>
      </c>
      <c r="B11" s="178" t="s">
        <v>635</v>
      </c>
      <c r="C11" s="184">
        <v>15900</v>
      </c>
      <c r="D11" s="184">
        <v>15900</v>
      </c>
      <c r="E11" s="179"/>
    </row>
    <row r="12" spans="1:5" ht="33.75" customHeight="1" x14ac:dyDescent="0.2">
      <c r="A12" s="177">
        <v>4</v>
      </c>
      <c r="B12" s="178" t="s">
        <v>636</v>
      </c>
      <c r="C12" s="184">
        <v>19080</v>
      </c>
      <c r="D12" s="184">
        <v>19080</v>
      </c>
      <c r="E12" s="169"/>
    </row>
    <row r="13" spans="1:5" ht="33.75" customHeight="1" x14ac:dyDescent="0.2">
      <c r="A13" s="177">
        <v>5</v>
      </c>
      <c r="B13" s="178" t="s">
        <v>637</v>
      </c>
      <c r="C13" s="184">
        <v>6360</v>
      </c>
      <c r="D13" s="184">
        <v>6360</v>
      </c>
      <c r="E13" s="169"/>
    </row>
    <row r="14" spans="1:5" ht="33.75" customHeight="1" x14ac:dyDescent="0.2">
      <c r="A14" s="177">
        <v>6</v>
      </c>
      <c r="B14" s="178" t="s">
        <v>638</v>
      </c>
      <c r="C14" s="184">
        <v>9540</v>
      </c>
      <c r="D14" s="184">
        <v>9540</v>
      </c>
      <c r="E14" s="169"/>
    </row>
    <row r="15" spans="1:5" s="183" customFormat="1" ht="33.75" customHeight="1" x14ac:dyDescent="0.25">
      <c r="A15" s="180"/>
      <c r="B15" s="181" t="s">
        <v>639</v>
      </c>
      <c r="C15" s="185">
        <f>SUM(C9:C14)</f>
        <v>124020</v>
      </c>
      <c r="D15" s="185">
        <f>SUM(D9:D14)</f>
        <v>124020</v>
      </c>
      <c r="E15" s="182"/>
    </row>
  </sheetData>
  <mergeCells count="6">
    <mergeCell ref="C2:D2"/>
    <mergeCell ref="B5:D5"/>
    <mergeCell ref="A7:A8"/>
    <mergeCell ref="B7:B8"/>
    <mergeCell ref="C7:C8"/>
    <mergeCell ref="D7:D8"/>
  </mergeCells>
  <pageMargins left="0.70866141732283472" right="0.31496062992125984" top="0.74803149606299213" bottom="0.74803149606299213" header="0.31496062992125984" footer="0.31496062992125984"/>
  <pageSetup paperSize="9" scale="9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C13" sqref="C13"/>
    </sheetView>
  </sheetViews>
  <sheetFormatPr defaultRowHeight="12.75" x14ac:dyDescent="0.2"/>
  <cols>
    <col min="1" max="1" width="4.140625" style="171" customWidth="1"/>
    <col min="2" max="2" width="42.42578125" style="171" customWidth="1"/>
    <col min="3" max="4" width="23.85546875" style="171" customWidth="1"/>
    <col min="5" max="256" width="9.140625" style="171"/>
    <col min="257" max="257" width="4.140625" style="171" customWidth="1"/>
    <col min="258" max="258" width="58.85546875" style="171" customWidth="1"/>
    <col min="259" max="259" width="32.85546875" style="171" customWidth="1"/>
    <col min="260" max="512" width="9.140625" style="171"/>
    <col min="513" max="513" width="4.140625" style="171" customWidth="1"/>
    <col min="514" max="514" width="58.85546875" style="171" customWidth="1"/>
    <col min="515" max="515" width="32.85546875" style="171" customWidth="1"/>
    <col min="516" max="768" width="9.140625" style="171"/>
    <col min="769" max="769" width="4.140625" style="171" customWidth="1"/>
    <col min="770" max="770" width="58.85546875" style="171" customWidth="1"/>
    <col min="771" max="771" width="32.85546875" style="171" customWidth="1"/>
    <col min="772" max="1024" width="9.140625" style="171"/>
    <col min="1025" max="1025" width="4.140625" style="171" customWidth="1"/>
    <col min="1026" max="1026" width="58.85546875" style="171" customWidth="1"/>
    <col min="1027" max="1027" width="32.85546875" style="171" customWidth="1"/>
    <col min="1028" max="1280" width="9.140625" style="171"/>
    <col min="1281" max="1281" width="4.140625" style="171" customWidth="1"/>
    <col min="1282" max="1282" width="58.85546875" style="171" customWidth="1"/>
    <col min="1283" max="1283" width="32.85546875" style="171" customWidth="1"/>
    <col min="1284" max="1536" width="9.140625" style="171"/>
    <col min="1537" max="1537" width="4.140625" style="171" customWidth="1"/>
    <col min="1538" max="1538" width="58.85546875" style="171" customWidth="1"/>
    <col min="1539" max="1539" width="32.85546875" style="171" customWidth="1"/>
    <col min="1540" max="1792" width="9.140625" style="171"/>
    <col min="1793" max="1793" width="4.140625" style="171" customWidth="1"/>
    <col min="1794" max="1794" width="58.85546875" style="171" customWidth="1"/>
    <col min="1795" max="1795" width="32.85546875" style="171" customWidth="1"/>
    <col min="1796" max="2048" width="9.140625" style="171"/>
    <col min="2049" max="2049" width="4.140625" style="171" customWidth="1"/>
    <col min="2050" max="2050" width="58.85546875" style="171" customWidth="1"/>
    <col min="2051" max="2051" width="32.85546875" style="171" customWidth="1"/>
    <col min="2052" max="2304" width="9.140625" style="171"/>
    <col min="2305" max="2305" width="4.140625" style="171" customWidth="1"/>
    <col min="2306" max="2306" width="58.85546875" style="171" customWidth="1"/>
    <col min="2307" max="2307" width="32.85546875" style="171" customWidth="1"/>
    <col min="2308" max="2560" width="9.140625" style="171"/>
    <col min="2561" max="2561" width="4.140625" style="171" customWidth="1"/>
    <col min="2562" max="2562" width="58.85546875" style="171" customWidth="1"/>
    <col min="2563" max="2563" width="32.85546875" style="171" customWidth="1"/>
    <col min="2564" max="2816" width="9.140625" style="171"/>
    <col min="2817" max="2817" width="4.140625" style="171" customWidth="1"/>
    <col min="2818" max="2818" width="58.85546875" style="171" customWidth="1"/>
    <col min="2819" max="2819" width="32.85546875" style="171" customWidth="1"/>
    <col min="2820" max="3072" width="9.140625" style="171"/>
    <col min="3073" max="3073" width="4.140625" style="171" customWidth="1"/>
    <col min="3074" max="3074" width="58.85546875" style="171" customWidth="1"/>
    <col min="3075" max="3075" width="32.85546875" style="171" customWidth="1"/>
    <col min="3076" max="3328" width="9.140625" style="171"/>
    <col min="3329" max="3329" width="4.140625" style="171" customWidth="1"/>
    <col min="3330" max="3330" width="58.85546875" style="171" customWidth="1"/>
    <col min="3331" max="3331" width="32.85546875" style="171" customWidth="1"/>
    <col min="3332" max="3584" width="9.140625" style="171"/>
    <col min="3585" max="3585" width="4.140625" style="171" customWidth="1"/>
    <col min="3586" max="3586" width="58.85546875" style="171" customWidth="1"/>
    <col min="3587" max="3587" width="32.85546875" style="171" customWidth="1"/>
    <col min="3588" max="3840" width="9.140625" style="171"/>
    <col min="3841" max="3841" width="4.140625" style="171" customWidth="1"/>
    <col min="3842" max="3842" width="58.85546875" style="171" customWidth="1"/>
    <col min="3843" max="3843" width="32.85546875" style="171" customWidth="1"/>
    <col min="3844" max="4096" width="9.140625" style="171"/>
    <col min="4097" max="4097" width="4.140625" style="171" customWidth="1"/>
    <col min="4098" max="4098" width="58.85546875" style="171" customWidth="1"/>
    <col min="4099" max="4099" width="32.85546875" style="171" customWidth="1"/>
    <col min="4100" max="4352" width="9.140625" style="171"/>
    <col min="4353" max="4353" width="4.140625" style="171" customWidth="1"/>
    <col min="4354" max="4354" width="58.85546875" style="171" customWidth="1"/>
    <col min="4355" max="4355" width="32.85546875" style="171" customWidth="1"/>
    <col min="4356" max="4608" width="9.140625" style="171"/>
    <col min="4609" max="4609" width="4.140625" style="171" customWidth="1"/>
    <col min="4610" max="4610" width="58.85546875" style="171" customWidth="1"/>
    <col min="4611" max="4611" width="32.85546875" style="171" customWidth="1"/>
    <col min="4612" max="4864" width="9.140625" style="171"/>
    <col min="4865" max="4865" width="4.140625" style="171" customWidth="1"/>
    <col min="4866" max="4866" width="58.85546875" style="171" customWidth="1"/>
    <col min="4867" max="4867" width="32.85546875" style="171" customWidth="1"/>
    <col min="4868" max="5120" width="9.140625" style="171"/>
    <col min="5121" max="5121" width="4.140625" style="171" customWidth="1"/>
    <col min="5122" max="5122" width="58.85546875" style="171" customWidth="1"/>
    <col min="5123" max="5123" width="32.85546875" style="171" customWidth="1"/>
    <col min="5124" max="5376" width="9.140625" style="171"/>
    <col min="5377" max="5377" width="4.140625" style="171" customWidth="1"/>
    <col min="5378" max="5378" width="58.85546875" style="171" customWidth="1"/>
    <col min="5379" max="5379" width="32.85546875" style="171" customWidth="1"/>
    <col min="5380" max="5632" width="9.140625" style="171"/>
    <col min="5633" max="5633" width="4.140625" style="171" customWidth="1"/>
    <col min="5634" max="5634" width="58.85546875" style="171" customWidth="1"/>
    <col min="5635" max="5635" width="32.85546875" style="171" customWidth="1"/>
    <col min="5636" max="5888" width="9.140625" style="171"/>
    <col min="5889" max="5889" width="4.140625" style="171" customWidth="1"/>
    <col min="5890" max="5890" width="58.85546875" style="171" customWidth="1"/>
    <col min="5891" max="5891" width="32.85546875" style="171" customWidth="1"/>
    <col min="5892" max="6144" width="9.140625" style="171"/>
    <col min="6145" max="6145" width="4.140625" style="171" customWidth="1"/>
    <col min="6146" max="6146" width="58.85546875" style="171" customWidth="1"/>
    <col min="6147" max="6147" width="32.85546875" style="171" customWidth="1"/>
    <col min="6148" max="6400" width="9.140625" style="171"/>
    <col min="6401" max="6401" width="4.140625" style="171" customWidth="1"/>
    <col min="6402" max="6402" width="58.85546875" style="171" customWidth="1"/>
    <col min="6403" max="6403" width="32.85546875" style="171" customWidth="1"/>
    <col min="6404" max="6656" width="9.140625" style="171"/>
    <col min="6657" max="6657" width="4.140625" style="171" customWidth="1"/>
    <col min="6658" max="6658" width="58.85546875" style="171" customWidth="1"/>
    <col min="6659" max="6659" width="32.85546875" style="171" customWidth="1"/>
    <col min="6660" max="6912" width="9.140625" style="171"/>
    <col min="6913" max="6913" width="4.140625" style="171" customWidth="1"/>
    <col min="6914" max="6914" width="58.85546875" style="171" customWidth="1"/>
    <col min="6915" max="6915" width="32.85546875" style="171" customWidth="1"/>
    <col min="6916" max="7168" width="9.140625" style="171"/>
    <col min="7169" max="7169" width="4.140625" style="171" customWidth="1"/>
    <col min="7170" max="7170" width="58.85546875" style="171" customWidth="1"/>
    <col min="7171" max="7171" width="32.85546875" style="171" customWidth="1"/>
    <col min="7172" max="7424" width="9.140625" style="171"/>
    <col min="7425" max="7425" width="4.140625" style="171" customWidth="1"/>
    <col min="7426" max="7426" width="58.85546875" style="171" customWidth="1"/>
    <col min="7427" max="7427" width="32.85546875" style="171" customWidth="1"/>
    <col min="7428" max="7680" width="9.140625" style="171"/>
    <col min="7681" max="7681" width="4.140625" style="171" customWidth="1"/>
    <col min="7682" max="7682" width="58.85546875" style="171" customWidth="1"/>
    <col min="7683" max="7683" width="32.85546875" style="171" customWidth="1"/>
    <col min="7684" max="7936" width="9.140625" style="171"/>
    <col min="7937" max="7937" width="4.140625" style="171" customWidth="1"/>
    <col min="7938" max="7938" width="58.85546875" style="171" customWidth="1"/>
    <col min="7939" max="7939" width="32.85546875" style="171" customWidth="1"/>
    <col min="7940" max="8192" width="9.140625" style="171"/>
    <col min="8193" max="8193" width="4.140625" style="171" customWidth="1"/>
    <col min="8194" max="8194" width="58.85546875" style="171" customWidth="1"/>
    <col min="8195" max="8195" width="32.85546875" style="171" customWidth="1"/>
    <col min="8196" max="8448" width="9.140625" style="171"/>
    <col min="8449" max="8449" width="4.140625" style="171" customWidth="1"/>
    <col min="8450" max="8450" width="58.85546875" style="171" customWidth="1"/>
    <col min="8451" max="8451" width="32.85546875" style="171" customWidth="1"/>
    <col min="8452" max="8704" width="9.140625" style="171"/>
    <col min="8705" max="8705" width="4.140625" style="171" customWidth="1"/>
    <col min="8706" max="8706" width="58.85546875" style="171" customWidth="1"/>
    <col min="8707" max="8707" width="32.85546875" style="171" customWidth="1"/>
    <col min="8708" max="8960" width="9.140625" style="171"/>
    <col min="8961" max="8961" width="4.140625" style="171" customWidth="1"/>
    <col min="8962" max="8962" width="58.85546875" style="171" customWidth="1"/>
    <col min="8963" max="8963" width="32.85546875" style="171" customWidth="1"/>
    <col min="8964" max="9216" width="9.140625" style="171"/>
    <col min="9217" max="9217" width="4.140625" style="171" customWidth="1"/>
    <col min="9218" max="9218" width="58.85546875" style="171" customWidth="1"/>
    <col min="9219" max="9219" width="32.85546875" style="171" customWidth="1"/>
    <col min="9220" max="9472" width="9.140625" style="171"/>
    <col min="9473" max="9473" width="4.140625" style="171" customWidth="1"/>
    <col min="9474" max="9474" width="58.85546875" style="171" customWidth="1"/>
    <col min="9475" max="9475" width="32.85546875" style="171" customWidth="1"/>
    <col min="9476" max="9728" width="9.140625" style="171"/>
    <col min="9729" max="9729" width="4.140625" style="171" customWidth="1"/>
    <col min="9730" max="9730" width="58.85546875" style="171" customWidth="1"/>
    <col min="9731" max="9731" width="32.85546875" style="171" customWidth="1"/>
    <col min="9732" max="9984" width="9.140625" style="171"/>
    <col min="9985" max="9985" width="4.140625" style="171" customWidth="1"/>
    <col min="9986" max="9986" width="58.85546875" style="171" customWidth="1"/>
    <col min="9987" max="9987" width="32.85546875" style="171" customWidth="1"/>
    <col min="9988" max="10240" width="9.140625" style="171"/>
    <col min="10241" max="10241" width="4.140625" style="171" customWidth="1"/>
    <col min="10242" max="10242" width="58.85546875" style="171" customWidth="1"/>
    <col min="10243" max="10243" width="32.85546875" style="171" customWidth="1"/>
    <col min="10244" max="10496" width="9.140625" style="171"/>
    <col min="10497" max="10497" width="4.140625" style="171" customWidth="1"/>
    <col min="10498" max="10498" width="58.85546875" style="171" customWidth="1"/>
    <col min="10499" max="10499" width="32.85546875" style="171" customWidth="1"/>
    <col min="10500" max="10752" width="9.140625" style="171"/>
    <col min="10753" max="10753" width="4.140625" style="171" customWidth="1"/>
    <col min="10754" max="10754" width="58.85546875" style="171" customWidth="1"/>
    <col min="10755" max="10755" width="32.85546875" style="171" customWidth="1"/>
    <col min="10756" max="11008" width="9.140625" style="171"/>
    <col min="11009" max="11009" width="4.140625" style="171" customWidth="1"/>
    <col min="11010" max="11010" width="58.85546875" style="171" customWidth="1"/>
    <col min="11011" max="11011" width="32.85546875" style="171" customWidth="1"/>
    <col min="11012" max="11264" width="9.140625" style="171"/>
    <col min="11265" max="11265" width="4.140625" style="171" customWidth="1"/>
    <col min="11266" max="11266" width="58.85546875" style="171" customWidth="1"/>
    <col min="11267" max="11267" width="32.85546875" style="171" customWidth="1"/>
    <col min="11268" max="11520" width="9.140625" style="171"/>
    <col min="11521" max="11521" width="4.140625" style="171" customWidth="1"/>
    <col min="11522" max="11522" width="58.85546875" style="171" customWidth="1"/>
    <col min="11523" max="11523" width="32.85546875" style="171" customWidth="1"/>
    <col min="11524" max="11776" width="9.140625" style="171"/>
    <col min="11777" max="11777" width="4.140625" style="171" customWidth="1"/>
    <col min="11778" max="11778" width="58.85546875" style="171" customWidth="1"/>
    <col min="11779" max="11779" width="32.85546875" style="171" customWidth="1"/>
    <col min="11780" max="12032" width="9.140625" style="171"/>
    <col min="12033" max="12033" width="4.140625" style="171" customWidth="1"/>
    <col min="12034" max="12034" width="58.85546875" style="171" customWidth="1"/>
    <col min="12035" max="12035" width="32.85546875" style="171" customWidth="1"/>
    <col min="12036" max="12288" width="9.140625" style="171"/>
    <col min="12289" max="12289" width="4.140625" style="171" customWidth="1"/>
    <col min="12290" max="12290" width="58.85546875" style="171" customWidth="1"/>
    <col min="12291" max="12291" width="32.85546875" style="171" customWidth="1"/>
    <col min="12292" max="12544" width="9.140625" style="171"/>
    <col min="12545" max="12545" width="4.140625" style="171" customWidth="1"/>
    <col min="12546" max="12546" width="58.85546875" style="171" customWidth="1"/>
    <col min="12547" max="12547" width="32.85546875" style="171" customWidth="1"/>
    <col min="12548" max="12800" width="9.140625" style="171"/>
    <col min="12801" max="12801" width="4.140625" style="171" customWidth="1"/>
    <col min="12802" max="12802" width="58.85546875" style="171" customWidth="1"/>
    <col min="12803" max="12803" width="32.85546875" style="171" customWidth="1"/>
    <col min="12804" max="13056" width="9.140625" style="171"/>
    <col min="13057" max="13057" width="4.140625" style="171" customWidth="1"/>
    <col min="13058" max="13058" width="58.85546875" style="171" customWidth="1"/>
    <col min="13059" max="13059" width="32.85546875" style="171" customWidth="1"/>
    <col min="13060" max="13312" width="9.140625" style="171"/>
    <col min="13313" max="13313" width="4.140625" style="171" customWidth="1"/>
    <col min="13314" max="13314" width="58.85546875" style="171" customWidth="1"/>
    <col min="13315" max="13315" width="32.85546875" style="171" customWidth="1"/>
    <col min="13316" max="13568" width="9.140625" style="171"/>
    <col min="13569" max="13569" width="4.140625" style="171" customWidth="1"/>
    <col min="13570" max="13570" width="58.85546875" style="171" customWidth="1"/>
    <col min="13571" max="13571" width="32.85546875" style="171" customWidth="1"/>
    <col min="13572" max="13824" width="9.140625" style="171"/>
    <col min="13825" max="13825" width="4.140625" style="171" customWidth="1"/>
    <col min="13826" max="13826" width="58.85546875" style="171" customWidth="1"/>
    <col min="13827" max="13827" width="32.85546875" style="171" customWidth="1"/>
    <col min="13828" max="14080" width="9.140625" style="171"/>
    <col min="14081" max="14081" width="4.140625" style="171" customWidth="1"/>
    <col min="14082" max="14082" width="58.85546875" style="171" customWidth="1"/>
    <col min="14083" max="14083" width="32.85546875" style="171" customWidth="1"/>
    <col min="14084" max="14336" width="9.140625" style="171"/>
    <col min="14337" max="14337" width="4.140625" style="171" customWidth="1"/>
    <col min="14338" max="14338" width="58.85546875" style="171" customWidth="1"/>
    <col min="14339" max="14339" width="32.85546875" style="171" customWidth="1"/>
    <col min="14340" max="14592" width="9.140625" style="171"/>
    <col min="14593" max="14593" width="4.140625" style="171" customWidth="1"/>
    <col min="14594" max="14594" width="58.85546875" style="171" customWidth="1"/>
    <col min="14595" max="14595" width="32.85546875" style="171" customWidth="1"/>
    <col min="14596" max="14848" width="9.140625" style="171"/>
    <col min="14849" max="14849" width="4.140625" style="171" customWidth="1"/>
    <col min="14850" max="14850" width="58.85546875" style="171" customWidth="1"/>
    <col min="14851" max="14851" width="32.85546875" style="171" customWidth="1"/>
    <col min="14852" max="15104" width="9.140625" style="171"/>
    <col min="15105" max="15105" width="4.140625" style="171" customWidth="1"/>
    <col min="15106" max="15106" width="58.85546875" style="171" customWidth="1"/>
    <col min="15107" max="15107" width="32.85546875" style="171" customWidth="1"/>
    <col min="15108" max="15360" width="9.140625" style="171"/>
    <col min="15361" max="15361" width="4.140625" style="171" customWidth="1"/>
    <col min="15362" max="15362" width="58.85546875" style="171" customWidth="1"/>
    <col min="15363" max="15363" width="32.85546875" style="171" customWidth="1"/>
    <col min="15364" max="15616" width="9.140625" style="171"/>
    <col min="15617" max="15617" width="4.140625" style="171" customWidth="1"/>
    <col min="15618" max="15618" width="58.85546875" style="171" customWidth="1"/>
    <col min="15619" max="15619" width="32.85546875" style="171" customWidth="1"/>
    <col min="15620" max="15872" width="9.140625" style="171"/>
    <col min="15873" max="15873" width="4.140625" style="171" customWidth="1"/>
    <col min="15874" max="15874" width="58.85546875" style="171" customWidth="1"/>
    <col min="15875" max="15875" width="32.85546875" style="171" customWidth="1"/>
    <col min="15876" max="16128" width="9.140625" style="171"/>
    <col min="16129" max="16129" width="4.140625" style="171" customWidth="1"/>
    <col min="16130" max="16130" width="58.85546875" style="171" customWidth="1"/>
    <col min="16131" max="16131" width="32.85546875" style="171" customWidth="1"/>
    <col min="16132" max="16384" width="9.140625" style="171"/>
  </cols>
  <sheetData>
    <row r="1" spans="1:5" ht="17.25" customHeight="1" x14ac:dyDescent="0.2">
      <c r="A1" s="168"/>
      <c r="B1" s="169"/>
      <c r="C1" s="170" t="s">
        <v>641</v>
      </c>
      <c r="D1" s="169"/>
      <c r="E1" s="169"/>
    </row>
    <row r="2" spans="1:5" ht="44.25" customHeight="1" x14ac:dyDescent="0.2">
      <c r="A2" s="168"/>
      <c r="B2" s="169"/>
      <c r="C2" s="544" t="s">
        <v>306</v>
      </c>
      <c r="D2" s="544"/>
      <c r="E2" s="169"/>
    </row>
    <row r="3" spans="1:5" x14ac:dyDescent="0.2">
      <c r="A3" s="168"/>
      <c r="B3" s="169"/>
      <c r="C3" s="130" t="s">
        <v>649</v>
      </c>
      <c r="D3" s="169"/>
      <c r="E3" s="169"/>
    </row>
    <row r="4" spans="1:5" ht="19.5" customHeight="1" x14ac:dyDescent="0.2">
      <c r="A4" s="168"/>
      <c r="B4" s="169"/>
      <c r="C4" s="173"/>
      <c r="D4" s="169"/>
      <c r="E4" s="169"/>
    </row>
    <row r="5" spans="1:5" ht="108" customHeight="1" x14ac:dyDescent="0.2">
      <c r="A5" s="168"/>
      <c r="B5" s="540" t="s">
        <v>656</v>
      </c>
      <c r="C5" s="540"/>
      <c r="D5" s="540"/>
      <c r="E5" s="169"/>
    </row>
    <row r="6" spans="1:5" ht="15" x14ac:dyDescent="0.2">
      <c r="A6" s="168"/>
      <c r="B6" s="174"/>
      <c r="C6" s="174"/>
      <c r="D6" s="169" t="s">
        <v>305</v>
      </c>
      <c r="E6" s="169"/>
    </row>
    <row r="7" spans="1:5" s="89" customFormat="1" x14ac:dyDescent="0.25">
      <c r="A7" s="538" t="s">
        <v>630</v>
      </c>
      <c r="B7" s="538" t="s">
        <v>631</v>
      </c>
      <c r="C7" s="539" t="s">
        <v>622</v>
      </c>
      <c r="D7" s="539" t="s">
        <v>623</v>
      </c>
      <c r="E7" s="176"/>
    </row>
    <row r="8" spans="1:5" s="89" customFormat="1" x14ac:dyDescent="0.25">
      <c r="A8" s="538"/>
      <c r="B8" s="538"/>
      <c r="C8" s="539"/>
      <c r="D8" s="539"/>
      <c r="E8" s="176"/>
    </row>
    <row r="9" spans="1:5" ht="33.75" customHeight="1" x14ac:dyDescent="0.2">
      <c r="A9" s="177">
        <v>1</v>
      </c>
      <c r="B9" s="178" t="s">
        <v>633</v>
      </c>
      <c r="C9" s="184">
        <v>390200</v>
      </c>
      <c r="D9" s="184">
        <v>391000</v>
      </c>
      <c r="E9" s="169"/>
    </row>
    <row r="10" spans="1:5" ht="33.75" customHeight="1" x14ac:dyDescent="0.2">
      <c r="A10" s="177">
        <v>2</v>
      </c>
      <c r="B10" s="178" t="s">
        <v>634</v>
      </c>
      <c r="C10" s="184">
        <v>52000</v>
      </c>
      <c r="D10" s="184">
        <v>52100</v>
      </c>
      <c r="E10" s="169"/>
    </row>
    <row r="11" spans="1:5" ht="33.75" customHeight="1" x14ac:dyDescent="0.2">
      <c r="A11" s="177">
        <v>3</v>
      </c>
      <c r="B11" s="178" t="s">
        <v>635</v>
      </c>
      <c r="C11" s="184">
        <v>52000</v>
      </c>
      <c r="D11" s="184">
        <v>52100</v>
      </c>
      <c r="E11" s="179"/>
    </row>
    <row r="12" spans="1:5" ht="33.75" customHeight="1" x14ac:dyDescent="0.2">
      <c r="A12" s="177">
        <v>4</v>
      </c>
      <c r="B12" s="178" t="s">
        <v>636</v>
      </c>
      <c r="C12" s="184">
        <v>130100</v>
      </c>
      <c r="D12" s="184">
        <v>130300</v>
      </c>
      <c r="E12" s="169"/>
    </row>
    <row r="13" spans="1:5" ht="33.75" customHeight="1" x14ac:dyDescent="0.2">
      <c r="A13" s="177">
        <v>5</v>
      </c>
      <c r="B13" s="178" t="s">
        <v>637</v>
      </c>
      <c r="C13" s="184">
        <v>52000</v>
      </c>
      <c r="D13" s="184">
        <v>52100</v>
      </c>
      <c r="E13" s="169"/>
    </row>
    <row r="14" spans="1:5" ht="33.75" customHeight="1" x14ac:dyDescent="0.2">
      <c r="A14" s="177">
        <v>6</v>
      </c>
      <c r="B14" s="178" t="s">
        <v>638</v>
      </c>
      <c r="C14" s="184">
        <v>52000</v>
      </c>
      <c r="D14" s="184">
        <v>52100</v>
      </c>
      <c r="E14" s="169"/>
    </row>
    <row r="15" spans="1:5" s="183" customFormat="1" ht="33.75" customHeight="1" x14ac:dyDescent="0.25">
      <c r="A15" s="180"/>
      <c r="B15" s="181" t="s">
        <v>639</v>
      </c>
      <c r="C15" s="185">
        <f>SUM(C9:C14)</f>
        <v>728300</v>
      </c>
      <c r="D15" s="185">
        <f>SUM(D9:D14)</f>
        <v>729700</v>
      </c>
      <c r="E15" s="182"/>
    </row>
  </sheetData>
  <mergeCells count="6">
    <mergeCell ref="C2:D2"/>
    <mergeCell ref="B5:D5"/>
    <mergeCell ref="A7:A8"/>
    <mergeCell ref="B7:B8"/>
    <mergeCell ref="C7:C8"/>
    <mergeCell ref="D7:D8"/>
  </mergeCells>
  <pageMargins left="0.70866141732283472" right="0.31496062992125984" top="0.74803149606299213" bottom="0.74803149606299213" header="0.31496062992125984" footer="0.31496062992125984"/>
  <pageSetup paperSize="9" scale="9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C13" sqref="C13"/>
    </sheetView>
  </sheetViews>
  <sheetFormatPr defaultRowHeight="12.75" x14ac:dyDescent="0.2"/>
  <cols>
    <col min="1" max="1" width="4.140625" style="171" customWidth="1"/>
    <col min="2" max="2" width="42.42578125" style="171" customWidth="1"/>
    <col min="3" max="4" width="23.85546875" style="171" customWidth="1"/>
    <col min="5" max="256" width="9.140625" style="171"/>
    <col min="257" max="257" width="4.140625" style="171" customWidth="1"/>
    <col min="258" max="258" width="58.85546875" style="171" customWidth="1"/>
    <col min="259" max="259" width="32.85546875" style="171" customWidth="1"/>
    <col min="260" max="512" width="9.140625" style="171"/>
    <col min="513" max="513" width="4.140625" style="171" customWidth="1"/>
    <col min="514" max="514" width="58.85546875" style="171" customWidth="1"/>
    <col min="515" max="515" width="32.85546875" style="171" customWidth="1"/>
    <col min="516" max="768" width="9.140625" style="171"/>
    <col min="769" max="769" width="4.140625" style="171" customWidth="1"/>
    <col min="770" max="770" width="58.85546875" style="171" customWidth="1"/>
    <col min="771" max="771" width="32.85546875" style="171" customWidth="1"/>
    <col min="772" max="1024" width="9.140625" style="171"/>
    <col min="1025" max="1025" width="4.140625" style="171" customWidth="1"/>
    <col min="1026" max="1026" width="58.85546875" style="171" customWidth="1"/>
    <col min="1027" max="1027" width="32.85546875" style="171" customWidth="1"/>
    <col min="1028" max="1280" width="9.140625" style="171"/>
    <col min="1281" max="1281" width="4.140625" style="171" customWidth="1"/>
    <col min="1282" max="1282" width="58.85546875" style="171" customWidth="1"/>
    <col min="1283" max="1283" width="32.85546875" style="171" customWidth="1"/>
    <col min="1284" max="1536" width="9.140625" style="171"/>
    <col min="1537" max="1537" width="4.140625" style="171" customWidth="1"/>
    <col min="1538" max="1538" width="58.85546875" style="171" customWidth="1"/>
    <col min="1539" max="1539" width="32.85546875" style="171" customWidth="1"/>
    <col min="1540" max="1792" width="9.140625" style="171"/>
    <col min="1793" max="1793" width="4.140625" style="171" customWidth="1"/>
    <col min="1794" max="1794" width="58.85546875" style="171" customWidth="1"/>
    <col min="1795" max="1795" width="32.85546875" style="171" customWidth="1"/>
    <col min="1796" max="2048" width="9.140625" style="171"/>
    <col min="2049" max="2049" width="4.140625" style="171" customWidth="1"/>
    <col min="2050" max="2050" width="58.85546875" style="171" customWidth="1"/>
    <col min="2051" max="2051" width="32.85546875" style="171" customWidth="1"/>
    <col min="2052" max="2304" width="9.140625" style="171"/>
    <col min="2305" max="2305" width="4.140625" style="171" customWidth="1"/>
    <col min="2306" max="2306" width="58.85546875" style="171" customWidth="1"/>
    <col min="2307" max="2307" width="32.85546875" style="171" customWidth="1"/>
    <col min="2308" max="2560" width="9.140625" style="171"/>
    <col min="2561" max="2561" width="4.140625" style="171" customWidth="1"/>
    <col min="2562" max="2562" width="58.85546875" style="171" customWidth="1"/>
    <col min="2563" max="2563" width="32.85546875" style="171" customWidth="1"/>
    <col min="2564" max="2816" width="9.140625" style="171"/>
    <col min="2817" max="2817" width="4.140625" style="171" customWidth="1"/>
    <col min="2818" max="2818" width="58.85546875" style="171" customWidth="1"/>
    <col min="2819" max="2819" width="32.85546875" style="171" customWidth="1"/>
    <col min="2820" max="3072" width="9.140625" style="171"/>
    <col min="3073" max="3073" width="4.140625" style="171" customWidth="1"/>
    <col min="3074" max="3074" width="58.85546875" style="171" customWidth="1"/>
    <col min="3075" max="3075" width="32.85546875" style="171" customWidth="1"/>
    <col min="3076" max="3328" width="9.140625" style="171"/>
    <col min="3329" max="3329" width="4.140625" style="171" customWidth="1"/>
    <col min="3330" max="3330" width="58.85546875" style="171" customWidth="1"/>
    <col min="3331" max="3331" width="32.85546875" style="171" customWidth="1"/>
    <col min="3332" max="3584" width="9.140625" style="171"/>
    <col min="3585" max="3585" width="4.140625" style="171" customWidth="1"/>
    <col min="3586" max="3586" width="58.85546875" style="171" customWidth="1"/>
    <col min="3587" max="3587" width="32.85546875" style="171" customWidth="1"/>
    <col min="3588" max="3840" width="9.140625" style="171"/>
    <col min="3841" max="3841" width="4.140625" style="171" customWidth="1"/>
    <col min="3842" max="3842" width="58.85546875" style="171" customWidth="1"/>
    <col min="3843" max="3843" width="32.85546875" style="171" customWidth="1"/>
    <col min="3844" max="4096" width="9.140625" style="171"/>
    <col min="4097" max="4097" width="4.140625" style="171" customWidth="1"/>
    <col min="4098" max="4098" width="58.85546875" style="171" customWidth="1"/>
    <col min="4099" max="4099" width="32.85546875" style="171" customWidth="1"/>
    <col min="4100" max="4352" width="9.140625" style="171"/>
    <col min="4353" max="4353" width="4.140625" style="171" customWidth="1"/>
    <col min="4354" max="4354" width="58.85546875" style="171" customWidth="1"/>
    <col min="4355" max="4355" width="32.85546875" style="171" customWidth="1"/>
    <col min="4356" max="4608" width="9.140625" style="171"/>
    <col min="4609" max="4609" width="4.140625" style="171" customWidth="1"/>
    <col min="4610" max="4610" width="58.85546875" style="171" customWidth="1"/>
    <col min="4611" max="4611" width="32.85546875" style="171" customWidth="1"/>
    <col min="4612" max="4864" width="9.140625" style="171"/>
    <col min="4865" max="4865" width="4.140625" style="171" customWidth="1"/>
    <col min="4866" max="4866" width="58.85546875" style="171" customWidth="1"/>
    <col min="4867" max="4867" width="32.85546875" style="171" customWidth="1"/>
    <col min="4868" max="5120" width="9.140625" style="171"/>
    <col min="5121" max="5121" width="4.140625" style="171" customWidth="1"/>
    <col min="5122" max="5122" width="58.85546875" style="171" customWidth="1"/>
    <col min="5123" max="5123" width="32.85546875" style="171" customWidth="1"/>
    <col min="5124" max="5376" width="9.140625" style="171"/>
    <col min="5377" max="5377" width="4.140625" style="171" customWidth="1"/>
    <col min="5378" max="5378" width="58.85546875" style="171" customWidth="1"/>
    <col min="5379" max="5379" width="32.85546875" style="171" customWidth="1"/>
    <col min="5380" max="5632" width="9.140625" style="171"/>
    <col min="5633" max="5633" width="4.140625" style="171" customWidth="1"/>
    <col min="5634" max="5634" width="58.85546875" style="171" customWidth="1"/>
    <col min="5635" max="5635" width="32.85546875" style="171" customWidth="1"/>
    <col min="5636" max="5888" width="9.140625" style="171"/>
    <col min="5889" max="5889" width="4.140625" style="171" customWidth="1"/>
    <col min="5890" max="5890" width="58.85546875" style="171" customWidth="1"/>
    <col min="5891" max="5891" width="32.85546875" style="171" customWidth="1"/>
    <col min="5892" max="6144" width="9.140625" style="171"/>
    <col min="6145" max="6145" width="4.140625" style="171" customWidth="1"/>
    <col min="6146" max="6146" width="58.85546875" style="171" customWidth="1"/>
    <col min="6147" max="6147" width="32.85546875" style="171" customWidth="1"/>
    <col min="6148" max="6400" width="9.140625" style="171"/>
    <col min="6401" max="6401" width="4.140625" style="171" customWidth="1"/>
    <col min="6402" max="6402" width="58.85546875" style="171" customWidth="1"/>
    <col min="6403" max="6403" width="32.85546875" style="171" customWidth="1"/>
    <col min="6404" max="6656" width="9.140625" style="171"/>
    <col min="6657" max="6657" width="4.140625" style="171" customWidth="1"/>
    <col min="6658" max="6658" width="58.85546875" style="171" customWidth="1"/>
    <col min="6659" max="6659" width="32.85546875" style="171" customWidth="1"/>
    <col min="6660" max="6912" width="9.140625" style="171"/>
    <col min="6913" max="6913" width="4.140625" style="171" customWidth="1"/>
    <col min="6914" max="6914" width="58.85546875" style="171" customWidth="1"/>
    <col min="6915" max="6915" width="32.85546875" style="171" customWidth="1"/>
    <col min="6916" max="7168" width="9.140625" style="171"/>
    <col min="7169" max="7169" width="4.140625" style="171" customWidth="1"/>
    <col min="7170" max="7170" width="58.85546875" style="171" customWidth="1"/>
    <col min="7171" max="7171" width="32.85546875" style="171" customWidth="1"/>
    <col min="7172" max="7424" width="9.140625" style="171"/>
    <col min="7425" max="7425" width="4.140625" style="171" customWidth="1"/>
    <col min="7426" max="7426" width="58.85546875" style="171" customWidth="1"/>
    <col min="7427" max="7427" width="32.85546875" style="171" customWidth="1"/>
    <col min="7428" max="7680" width="9.140625" style="171"/>
    <col min="7681" max="7681" width="4.140625" style="171" customWidth="1"/>
    <col min="7682" max="7682" width="58.85546875" style="171" customWidth="1"/>
    <col min="7683" max="7683" width="32.85546875" style="171" customWidth="1"/>
    <col min="7684" max="7936" width="9.140625" style="171"/>
    <col min="7937" max="7937" width="4.140625" style="171" customWidth="1"/>
    <col min="7938" max="7938" width="58.85546875" style="171" customWidth="1"/>
    <col min="7939" max="7939" width="32.85546875" style="171" customWidth="1"/>
    <col min="7940" max="8192" width="9.140625" style="171"/>
    <col min="8193" max="8193" width="4.140625" style="171" customWidth="1"/>
    <col min="8194" max="8194" width="58.85546875" style="171" customWidth="1"/>
    <col min="8195" max="8195" width="32.85546875" style="171" customWidth="1"/>
    <col min="8196" max="8448" width="9.140625" style="171"/>
    <col min="8449" max="8449" width="4.140625" style="171" customWidth="1"/>
    <col min="8450" max="8450" width="58.85546875" style="171" customWidth="1"/>
    <col min="8451" max="8451" width="32.85546875" style="171" customWidth="1"/>
    <col min="8452" max="8704" width="9.140625" style="171"/>
    <col min="8705" max="8705" width="4.140625" style="171" customWidth="1"/>
    <col min="8706" max="8706" width="58.85546875" style="171" customWidth="1"/>
    <col min="8707" max="8707" width="32.85546875" style="171" customWidth="1"/>
    <col min="8708" max="8960" width="9.140625" style="171"/>
    <col min="8961" max="8961" width="4.140625" style="171" customWidth="1"/>
    <col min="8962" max="8962" width="58.85546875" style="171" customWidth="1"/>
    <col min="8963" max="8963" width="32.85546875" style="171" customWidth="1"/>
    <col min="8964" max="9216" width="9.140625" style="171"/>
    <col min="9217" max="9217" width="4.140625" style="171" customWidth="1"/>
    <col min="9218" max="9218" width="58.85546875" style="171" customWidth="1"/>
    <col min="9219" max="9219" width="32.85546875" style="171" customWidth="1"/>
    <col min="9220" max="9472" width="9.140625" style="171"/>
    <col min="9473" max="9473" width="4.140625" style="171" customWidth="1"/>
    <col min="9474" max="9474" width="58.85546875" style="171" customWidth="1"/>
    <col min="9475" max="9475" width="32.85546875" style="171" customWidth="1"/>
    <col min="9476" max="9728" width="9.140625" style="171"/>
    <col min="9729" max="9729" width="4.140625" style="171" customWidth="1"/>
    <col min="9730" max="9730" width="58.85546875" style="171" customWidth="1"/>
    <col min="9731" max="9731" width="32.85546875" style="171" customWidth="1"/>
    <col min="9732" max="9984" width="9.140625" style="171"/>
    <col min="9985" max="9985" width="4.140625" style="171" customWidth="1"/>
    <col min="9986" max="9986" width="58.85546875" style="171" customWidth="1"/>
    <col min="9987" max="9987" width="32.85546875" style="171" customWidth="1"/>
    <col min="9988" max="10240" width="9.140625" style="171"/>
    <col min="10241" max="10241" width="4.140625" style="171" customWidth="1"/>
    <col min="10242" max="10242" width="58.85546875" style="171" customWidth="1"/>
    <col min="10243" max="10243" width="32.85546875" style="171" customWidth="1"/>
    <col min="10244" max="10496" width="9.140625" style="171"/>
    <col min="10497" max="10497" width="4.140625" style="171" customWidth="1"/>
    <col min="10498" max="10498" width="58.85546875" style="171" customWidth="1"/>
    <col min="10499" max="10499" width="32.85546875" style="171" customWidth="1"/>
    <col min="10500" max="10752" width="9.140625" style="171"/>
    <col min="10753" max="10753" width="4.140625" style="171" customWidth="1"/>
    <col min="10754" max="10754" width="58.85546875" style="171" customWidth="1"/>
    <col min="10755" max="10755" width="32.85546875" style="171" customWidth="1"/>
    <col min="10756" max="11008" width="9.140625" style="171"/>
    <col min="11009" max="11009" width="4.140625" style="171" customWidth="1"/>
    <col min="11010" max="11010" width="58.85546875" style="171" customWidth="1"/>
    <col min="11011" max="11011" width="32.85546875" style="171" customWidth="1"/>
    <col min="11012" max="11264" width="9.140625" style="171"/>
    <col min="11265" max="11265" width="4.140625" style="171" customWidth="1"/>
    <col min="11266" max="11266" width="58.85546875" style="171" customWidth="1"/>
    <col min="11267" max="11267" width="32.85546875" style="171" customWidth="1"/>
    <col min="11268" max="11520" width="9.140625" style="171"/>
    <col min="11521" max="11521" width="4.140625" style="171" customWidth="1"/>
    <col min="11522" max="11522" width="58.85546875" style="171" customWidth="1"/>
    <col min="11523" max="11523" width="32.85546875" style="171" customWidth="1"/>
    <col min="11524" max="11776" width="9.140625" style="171"/>
    <col min="11777" max="11777" width="4.140625" style="171" customWidth="1"/>
    <col min="11778" max="11778" width="58.85546875" style="171" customWidth="1"/>
    <col min="11779" max="11779" width="32.85546875" style="171" customWidth="1"/>
    <col min="11780" max="12032" width="9.140625" style="171"/>
    <col min="12033" max="12033" width="4.140625" style="171" customWidth="1"/>
    <col min="12034" max="12034" width="58.85546875" style="171" customWidth="1"/>
    <col min="12035" max="12035" width="32.85546875" style="171" customWidth="1"/>
    <col min="12036" max="12288" width="9.140625" style="171"/>
    <col min="12289" max="12289" width="4.140625" style="171" customWidth="1"/>
    <col min="12290" max="12290" width="58.85546875" style="171" customWidth="1"/>
    <col min="12291" max="12291" width="32.85546875" style="171" customWidth="1"/>
    <col min="12292" max="12544" width="9.140625" style="171"/>
    <col min="12545" max="12545" width="4.140625" style="171" customWidth="1"/>
    <col min="12546" max="12546" width="58.85546875" style="171" customWidth="1"/>
    <col min="12547" max="12547" width="32.85546875" style="171" customWidth="1"/>
    <col min="12548" max="12800" width="9.140625" style="171"/>
    <col min="12801" max="12801" width="4.140625" style="171" customWidth="1"/>
    <col min="12802" max="12802" width="58.85546875" style="171" customWidth="1"/>
    <col min="12803" max="12803" width="32.85546875" style="171" customWidth="1"/>
    <col min="12804" max="13056" width="9.140625" style="171"/>
    <col min="13057" max="13057" width="4.140625" style="171" customWidth="1"/>
    <col min="13058" max="13058" width="58.85546875" style="171" customWidth="1"/>
    <col min="13059" max="13059" width="32.85546875" style="171" customWidth="1"/>
    <col min="13060" max="13312" width="9.140625" style="171"/>
    <col min="13313" max="13313" width="4.140625" style="171" customWidth="1"/>
    <col min="13314" max="13314" width="58.85546875" style="171" customWidth="1"/>
    <col min="13315" max="13315" width="32.85546875" style="171" customWidth="1"/>
    <col min="13316" max="13568" width="9.140625" style="171"/>
    <col min="13569" max="13569" width="4.140625" style="171" customWidth="1"/>
    <col min="13570" max="13570" width="58.85546875" style="171" customWidth="1"/>
    <col min="13571" max="13571" width="32.85546875" style="171" customWidth="1"/>
    <col min="13572" max="13824" width="9.140625" style="171"/>
    <col min="13825" max="13825" width="4.140625" style="171" customWidth="1"/>
    <col min="13826" max="13826" width="58.85546875" style="171" customWidth="1"/>
    <col min="13827" max="13827" width="32.85546875" style="171" customWidth="1"/>
    <col min="13828" max="14080" width="9.140625" style="171"/>
    <col min="14081" max="14081" width="4.140625" style="171" customWidth="1"/>
    <col min="14082" max="14082" width="58.85546875" style="171" customWidth="1"/>
    <col min="14083" max="14083" width="32.85546875" style="171" customWidth="1"/>
    <col min="14084" max="14336" width="9.140625" style="171"/>
    <col min="14337" max="14337" width="4.140625" style="171" customWidth="1"/>
    <col min="14338" max="14338" width="58.85546875" style="171" customWidth="1"/>
    <col min="14339" max="14339" width="32.85546875" style="171" customWidth="1"/>
    <col min="14340" max="14592" width="9.140625" style="171"/>
    <col min="14593" max="14593" width="4.140625" style="171" customWidth="1"/>
    <col min="14594" max="14594" width="58.85546875" style="171" customWidth="1"/>
    <col min="14595" max="14595" width="32.85546875" style="171" customWidth="1"/>
    <col min="14596" max="14848" width="9.140625" style="171"/>
    <col min="14849" max="14849" width="4.140625" style="171" customWidth="1"/>
    <col min="14850" max="14850" width="58.85546875" style="171" customWidth="1"/>
    <col min="14851" max="14851" width="32.85546875" style="171" customWidth="1"/>
    <col min="14852" max="15104" width="9.140625" style="171"/>
    <col min="15105" max="15105" width="4.140625" style="171" customWidth="1"/>
    <col min="15106" max="15106" width="58.85546875" style="171" customWidth="1"/>
    <col min="15107" max="15107" width="32.85546875" style="171" customWidth="1"/>
    <col min="15108" max="15360" width="9.140625" style="171"/>
    <col min="15361" max="15361" width="4.140625" style="171" customWidth="1"/>
    <col min="15362" max="15362" width="58.85546875" style="171" customWidth="1"/>
    <col min="15363" max="15363" width="32.85546875" style="171" customWidth="1"/>
    <col min="15364" max="15616" width="9.140625" style="171"/>
    <col min="15617" max="15617" width="4.140625" style="171" customWidth="1"/>
    <col min="15618" max="15618" width="58.85546875" style="171" customWidth="1"/>
    <col min="15619" max="15619" width="32.85546875" style="171" customWidth="1"/>
    <col min="15620" max="15872" width="9.140625" style="171"/>
    <col min="15873" max="15873" width="4.140625" style="171" customWidth="1"/>
    <col min="15874" max="15874" width="58.85546875" style="171" customWidth="1"/>
    <col min="15875" max="15875" width="32.85546875" style="171" customWidth="1"/>
    <col min="15876" max="16128" width="9.140625" style="171"/>
    <col min="16129" max="16129" width="4.140625" style="171" customWidth="1"/>
    <col min="16130" max="16130" width="58.85546875" style="171" customWidth="1"/>
    <col min="16131" max="16131" width="32.85546875" style="171" customWidth="1"/>
    <col min="16132" max="16384" width="9.140625" style="171"/>
  </cols>
  <sheetData>
    <row r="1" spans="1:5" ht="17.25" customHeight="1" x14ac:dyDescent="0.2">
      <c r="A1" s="168"/>
      <c r="B1" s="169"/>
      <c r="C1" s="170" t="s">
        <v>641</v>
      </c>
      <c r="D1" s="169"/>
      <c r="E1" s="169"/>
    </row>
    <row r="2" spans="1:5" ht="44.25" customHeight="1" x14ac:dyDescent="0.2">
      <c r="A2" s="168"/>
      <c r="B2" s="169"/>
      <c r="C2" s="544" t="s">
        <v>306</v>
      </c>
      <c r="D2" s="544"/>
      <c r="E2" s="169"/>
    </row>
    <row r="3" spans="1:5" x14ac:dyDescent="0.2">
      <c r="A3" s="168"/>
      <c r="B3" s="169"/>
      <c r="C3" s="130" t="s">
        <v>651</v>
      </c>
      <c r="D3" s="169"/>
      <c r="E3" s="169"/>
    </row>
    <row r="4" spans="1:5" ht="19.5" customHeight="1" x14ac:dyDescent="0.2">
      <c r="A4" s="168"/>
      <c r="B4" s="169"/>
      <c r="C4" s="173"/>
      <c r="D4" s="169"/>
      <c r="E4" s="169"/>
    </row>
    <row r="5" spans="1:5" ht="108" customHeight="1" x14ac:dyDescent="0.2">
      <c r="A5" s="168"/>
      <c r="B5" s="540" t="s">
        <v>657</v>
      </c>
      <c r="C5" s="540"/>
      <c r="D5" s="540"/>
      <c r="E5" s="169"/>
    </row>
    <row r="6" spans="1:5" ht="15" x14ac:dyDescent="0.2">
      <c r="A6" s="168"/>
      <c r="B6" s="174"/>
      <c r="C6" s="174"/>
      <c r="D6" s="169" t="s">
        <v>305</v>
      </c>
      <c r="E6" s="169"/>
    </row>
    <row r="7" spans="1:5" s="89" customFormat="1" x14ac:dyDescent="0.25">
      <c r="A7" s="538" t="s">
        <v>630</v>
      </c>
      <c r="B7" s="538" t="s">
        <v>631</v>
      </c>
      <c r="C7" s="539" t="s">
        <v>622</v>
      </c>
      <c r="D7" s="539" t="s">
        <v>623</v>
      </c>
      <c r="E7" s="176"/>
    </row>
    <row r="8" spans="1:5" s="89" customFormat="1" x14ac:dyDescent="0.25">
      <c r="A8" s="538"/>
      <c r="B8" s="538"/>
      <c r="C8" s="539"/>
      <c r="D8" s="539"/>
      <c r="E8" s="176"/>
    </row>
    <row r="9" spans="1:5" ht="33.75" customHeight="1" x14ac:dyDescent="0.2">
      <c r="A9" s="177">
        <v>1</v>
      </c>
      <c r="B9" s="178" t="s">
        <v>633</v>
      </c>
      <c r="C9" s="184">
        <v>2797400</v>
      </c>
      <c r="D9" s="184">
        <v>3468600</v>
      </c>
      <c r="E9" s="169"/>
    </row>
    <row r="10" spans="1:5" ht="33.75" customHeight="1" x14ac:dyDescent="0.2">
      <c r="A10" s="177">
        <v>2</v>
      </c>
      <c r="B10" s="178" t="s">
        <v>634</v>
      </c>
      <c r="C10" s="184">
        <v>391100</v>
      </c>
      <c r="D10" s="184">
        <v>485000</v>
      </c>
      <c r="E10" s="169"/>
    </row>
    <row r="11" spans="1:5" ht="33.75" customHeight="1" x14ac:dyDescent="0.2">
      <c r="A11" s="177">
        <v>3</v>
      </c>
      <c r="B11" s="178" t="s">
        <v>635</v>
      </c>
      <c r="C11" s="184">
        <v>566600</v>
      </c>
      <c r="D11" s="184">
        <v>702600</v>
      </c>
      <c r="E11" s="179"/>
    </row>
    <row r="12" spans="1:5" ht="33.75" customHeight="1" x14ac:dyDescent="0.2">
      <c r="A12" s="177">
        <v>4</v>
      </c>
      <c r="B12" s="178" t="s">
        <v>636</v>
      </c>
      <c r="C12" s="184">
        <v>692200</v>
      </c>
      <c r="D12" s="184">
        <v>858400</v>
      </c>
      <c r="E12" s="169"/>
    </row>
    <row r="13" spans="1:5" ht="33.75" customHeight="1" x14ac:dyDescent="0.2">
      <c r="A13" s="177">
        <v>5</v>
      </c>
      <c r="B13" s="178" t="s">
        <v>637</v>
      </c>
      <c r="C13" s="184">
        <v>283400</v>
      </c>
      <c r="D13" s="184">
        <v>351500</v>
      </c>
      <c r="E13" s="169"/>
    </row>
    <row r="14" spans="1:5" ht="33.75" customHeight="1" x14ac:dyDescent="0.2">
      <c r="A14" s="177">
        <v>6</v>
      </c>
      <c r="B14" s="178" t="s">
        <v>638</v>
      </c>
      <c r="C14" s="184">
        <v>767200</v>
      </c>
      <c r="D14" s="184">
        <v>951300</v>
      </c>
      <c r="E14" s="169"/>
    </row>
    <row r="15" spans="1:5" s="183" customFormat="1" ht="33.75" customHeight="1" x14ac:dyDescent="0.25">
      <c r="A15" s="180"/>
      <c r="B15" s="181" t="s">
        <v>639</v>
      </c>
      <c r="C15" s="185">
        <f>SUM(C9:C14)</f>
        <v>5497900</v>
      </c>
      <c r="D15" s="185">
        <f>SUM(D9:D14)</f>
        <v>6817400</v>
      </c>
      <c r="E15" s="182"/>
    </row>
  </sheetData>
  <mergeCells count="6">
    <mergeCell ref="C2:D2"/>
    <mergeCell ref="B5:D5"/>
    <mergeCell ref="A7:A8"/>
    <mergeCell ref="B7:B8"/>
    <mergeCell ref="C7:C8"/>
    <mergeCell ref="D7:D8"/>
  </mergeCells>
  <pageMargins left="0.70866141732283472" right="0.51181102362204722" top="0.74803149606299213" bottom="0.74803149606299213" header="0.31496062992125984" footer="0.31496062992125984"/>
  <pageSetup paperSize="9" scale="9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F10" sqref="F10"/>
    </sheetView>
  </sheetViews>
  <sheetFormatPr defaultRowHeight="12.75" x14ac:dyDescent="0.2"/>
  <cols>
    <col min="1" max="1" width="4.140625" style="171" customWidth="1"/>
    <col min="2" max="2" width="52" style="171" customWidth="1"/>
    <col min="3" max="3" width="40.42578125" style="171" customWidth="1"/>
    <col min="4" max="255" width="9.140625" style="171"/>
    <col min="256" max="256" width="4.140625" style="171" customWidth="1"/>
    <col min="257" max="257" width="58.85546875" style="171" customWidth="1"/>
    <col min="258" max="258" width="32.85546875" style="171" customWidth="1"/>
    <col min="259" max="511" width="9.140625" style="171"/>
    <col min="512" max="512" width="4.140625" style="171" customWidth="1"/>
    <col min="513" max="513" width="58.85546875" style="171" customWidth="1"/>
    <col min="514" max="514" width="32.85546875" style="171" customWidth="1"/>
    <col min="515" max="767" width="9.140625" style="171"/>
    <col min="768" max="768" width="4.140625" style="171" customWidth="1"/>
    <col min="769" max="769" width="58.85546875" style="171" customWidth="1"/>
    <col min="770" max="770" width="32.85546875" style="171" customWidth="1"/>
    <col min="771" max="1023" width="9.140625" style="171"/>
    <col min="1024" max="1024" width="4.140625" style="171" customWidth="1"/>
    <col min="1025" max="1025" width="58.85546875" style="171" customWidth="1"/>
    <col min="1026" max="1026" width="32.85546875" style="171" customWidth="1"/>
    <col min="1027" max="1279" width="9.140625" style="171"/>
    <col min="1280" max="1280" width="4.140625" style="171" customWidth="1"/>
    <col min="1281" max="1281" width="58.85546875" style="171" customWidth="1"/>
    <col min="1282" max="1282" width="32.85546875" style="171" customWidth="1"/>
    <col min="1283" max="1535" width="9.140625" style="171"/>
    <col min="1536" max="1536" width="4.140625" style="171" customWidth="1"/>
    <col min="1537" max="1537" width="58.85546875" style="171" customWidth="1"/>
    <col min="1538" max="1538" width="32.85546875" style="171" customWidth="1"/>
    <col min="1539" max="1791" width="9.140625" style="171"/>
    <col min="1792" max="1792" width="4.140625" style="171" customWidth="1"/>
    <col min="1793" max="1793" width="58.85546875" style="171" customWidth="1"/>
    <col min="1794" max="1794" width="32.85546875" style="171" customWidth="1"/>
    <col min="1795" max="2047" width="9.140625" style="171"/>
    <col min="2048" max="2048" width="4.140625" style="171" customWidth="1"/>
    <col min="2049" max="2049" width="58.85546875" style="171" customWidth="1"/>
    <col min="2050" max="2050" width="32.85546875" style="171" customWidth="1"/>
    <col min="2051" max="2303" width="9.140625" style="171"/>
    <col min="2304" max="2304" width="4.140625" style="171" customWidth="1"/>
    <col min="2305" max="2305" width="58.85546875" style="171" customWidth="1"/>
    <col min="2306" max="2306" width="32.85546875" style="171" customWidth="1"/>
    <col min="2307" max="2559" width="9.140625" style="171"/>
    <col min="2560" max="2560" width="4.140625" style="171" customWidth="1"/>
    <col min="2561" max="2561" width="58.85546875" style="171" customWidth="1"/>
    <col min="2562" max="2562" width="32.85546875" style="171" customWidth="1"/>
    <col min="2563" max="2815" width="9.140625" style="171"/>
    <col min="2816" max="2816" width="4.140625" style="171" customWidth="1"/>
    <col min="2817" max="2817" width="58.85546875" style="171" customWidth="1"/>
    <col min="2818" max="2818" width="32.85546875" style="171" customWidth="1"/>
    <col min="2819" max="3071" width="9.140625" style="171"/>
    <col min="3072" max="3072" width="4.140625" style="171" customWidth="1"/>
    <col min="3073" max="3073" width="58.85546875" style="171" customWidth="1"/>
    <col min="3074" max="3074" width="32.85546875" style="171" customWidth="1"/>
    <col min="3075" max="3327" width="9.140625" style="171"/>
    <col min="3328" max="3328" width="4.140625" style="171" customWidth="1"/>
    <col min="3329" max="3329" width="58.85546875" style="171" customWidth="1"/>
    <col min="3330" max="3330" width="32.85546875" style="171" customWidth="1"/>
    <col min="3331" max="3583" width="9.140625" style="171"/>
    <col min="3584" max="3584" width="4.140625" style="171" customWidth="1"/>
    <col min="3585" max="3585" width="58.85546875" style="171" customWidth="1"/>
    <col min="3586" max="3586" width="32.85546875" style="171" customWidth="1"/>
    <col min="3587" max="3839" width="9.140625" style="171"/>
    <col min="3840" max="3840" width="4.140625" style="171" customWidth="1"/>
    <col min="3841" max="3841" width="58.85546875" style="171" customWidth="1"/>
    <col min="3842" max="3842" width="32.85546875" style="171" customWidth="1"/>
    <col min="3843" max="4095" width="9.140625" style="171"/>
    <col min="4096" max="4096" width="4.140625" style="171" customWidth="1"/>
    <col min="4097" max="4097" width="58.85546875" style="171" customWidth="1"/>
    <col min="4098" max="4098" width="32.85546875" style="171" customWidth="1"/>
    <col min="4099" max="4351" width="9.140625" style="171"/>
    <col min="4352" max="4352" width="4.140625" style="171" customWidth="1"/>
    <col min="4353" max="4353" width="58.85546875" style="171" customWidth="1"/>
    <col min="4354" max="4354" width="32.85546875" style="171" customWidth="1"/>
    <col min="4355" max="4607" width="9.140625" style="171"/>
    <col min="4608" max="4608" width="4.140625" style="171" customWidth="1"/>
    <col min="4609" max="4609" width="58.85546875" style="171" customWidth="1"/>
    <col min="4610" max="4610" width="32.85546875" style="171" customWidth="1"/>
    <col min="4611" max="4863" width="9.140625" style="171"/>
    <col min="4864" max="4864" width="4.140625" style="171" customWidth="1"/>
    <col min="4865" max="4865" width="58.85546875" style="171" customWidth="1"/>
    <col min="4866" max="4866" width="32.85546875" style="171" customWidth="1"/>
    <col min="4867" max="5119" width="9.140625" style="171"/>
    <col min="5120" max="5120" width="4.140625" style="171" customWidth="1"/>
    <col min="5121" max="5121" width="58.85546875" style="171" customWidth="1"/>
    <col min="5122" max="5122" width="32.85546875" style="171" customWidth="1"/>
    <col min="5123" max="5375" width="9.140625" style="171"/>
    <col min="5376" max="5376" width="4.140625" style="171" customWidth="1"/>
    <col min="5377" max="5377" width="58.85546875" style="171" customWidth="1"/>
    <col min="5378" max="5378" width="32.85546875" style="171" customWidth="1"/>
    <col min="5379" max="5631" width="9.140625" style="171"/>
    <col min="5632" max="5632" width="4.140625" style="171" customWidth="1"/>
    <col min="5633" max="5633" width="58.85546875" style="171" customWidth="1"/>
    <col min="5634" max="5634" width="32.85546875" style="171" customWidth="1"/>
    <col min="5635" max="5887" width="9.140625" style="171"/>
    <col min="5888" max="5888" width="4.140625" style="171" customWidth="1"/>
    <col min="5889" max="5889" width="58.85546875" style="171" customWidth="1"/>
    <col min="5890" max="5890" width="32.85546875" style="171" customWidth="1"/>
    <col min="5891" max="6143" width="9.140625" style="171"/>
    <col min="6144" max="6144" width="4.140625" style="171" customWidth="1"/>
    <col min="6145" max="6145" width="58.85546875" style="171" customWidth="1"/>
    <col min="6146" max="6146" width="32.85546875" style="171" customWidth="1"/>
    <col min="6147" max="6399" width="9.140625" style="171"/>
    <col min="6400" max="6400" width="4.140625" style="171" customWidth="1"/>
    <col min="6401" max="6401" width="58.85546875" style="171" customWidth="1"/>
    <col min="6402" max="6402" width="32.85546875" style="171" customWidth="1"/>
    <col min="6403" max="6655" width="9.140625" style="171"/>
    <col min="6656" max="6656" width="4.140625" style="171" customWidth="1"/>
    <col min="6657" max="6657" width="58.85546875" style="171" customWidth="1"/>
    <col min="6658" max="6658" width="32.85546875" style="171" customWidth="1"/>
    <col min="6659" max="6911" width="9.140625" style="171"/>
    <col min="6912" max="6912" width="4.140625" style="171" customWidth="1"/>
    <col min="6913" max="6913" width="58.85546875" style="171" customWidth="1"/>
    <col min="6914" max="6914" width="32.85546875" style="171" customWidth="1"/>
    <col min="6915" max="7167" width="9.140625" style="171"/>
    <col min="7168" max="7168" width="4.140625" style="171" customWidth="1"/>
    <col min="7169" max="7169" width="58.85546875" style="171" customWidth="1"/>
    <col min="7170" max="7170" width="32.85546875" style="171" customWidth="1"/>
    <col min="7171" max="7423" width="9.140625" style="171"/>
    <col min="7424" max="7424" width="4.140625" style="171" customWidth="1"/>
    <col min="7425" max="7425" width="58.85546875" style="171" customWidth="1"/>
    <col min="7426" max="7426" width="32.85546875" style="171" customWidth="1"/>
    <col min="7427" max="7679" width="9.140625" style="171"/>
    <col min="7680" max="7680" width="4.140625" style="171" customWidth="1"/>
    <col min="7681" max="7681" width="58.85546875" style="171" customWidth="1"/>
    <col min="7682" max="7682" width="32.85546875" style="171" customWidth="1"/>
    <col min="7683" max="7935" width="9.140625" style="171"/>
    <col min="7936" max="7936" width="4.140625" style="171" customWidth="1"/>
    <col min="7937" max="7937" width="58.85546875" style="171" customWidth="1"/>
    <col min="7938" max="7938" width="32.85546875" style="171" customWidth="1"/>
    <col min="7939" max="8191" width="9.140625" style="171"/>
    <col min="8192" max="8192" width="4.140625" style="171" customWidth="1"/>
    <col min="8193" max="8193" width="58.85546875" style="171" customWidth="1"/>
    <col min="8194" max="8194" width="32.85546875" style="171" customWidth="1"/>
    <col min="8195" max="8447" width="9.140625" style="171"/>
    <col min="8448" max="8448" width="4.140625" style="171" customWidth="1"/>
    <col min="8449" max="8449" width="58.85546875" style="171" customWidth="1"/>
    <col min="8450" max="8450" width="32.85546875" style="171" customWidth="1"/>
    <col min="8451" max="8703" width="9.140625" style="171"/>
    <col min="8704" max="8704" width="4.140625" style="171" customWidth="1"/>
    <col min="8705" max="8705" width="58.85546875" style="171" customWidth="1"/>
    <col min="8706" max="8706" width="32.85546875" style="171" customWidth="1"/>
    <col min="8707" max="8959" width="9.140625" style="171"/>
    <col min="8960" max="8960" width="4.140625" style="171" customWidth="1"/>
    <col min="8961" max="8961" width="58.85546875" style="171" customWidth="1"/>
    <col min="8962" max="8962" width="32.85546875" style="171" customWidth="1"/>
    <col min="8963" max="9215" width="9.140625" style="171"/>
    <col min="9216" max="9216" width="4.140625" style="171" customWidth="1"/>
    <col min="9217" max="9217" width="58.85546875" style="171" customWidth="1"/>
    <col min="9218" max="9218" width="32.85546875" style="171" customWidth="1"/>
    <col min="9219" max="9471" width="9.140625" style="171"/>
    <col min="9472" max="9472" width="4.140625" style="171" customWidth="1"/>
    <col min="9473" max="9473" width="58.85546875" style="171" customWidth="1"/>
    <col min="9474" max="9474" width="32.85546875" style="171" customWidth="1"/>
    <col min="9475" max="9727" width="9.140625" style="171"/>
    <col min="9728" max="9728" width="4.140625" style="171" customWidth="1"/>
    <col min="9729" max="9729" width="58.85546875" style="171" customWidth="1"/>
    <col min="9730" max="9730" width="32.85546875" style="171" customWidth="1"/>
    <col min="9731" max="9983" width="9.140625" style="171"/>
    <col min="9984" max="9984" width="4.140625" style="171" customWidth="1"/>
    <col min="9985" max="9985" width="58.85546875" style="171" customWidth="1"/>
    <col min="9986" max="9986" width="32.85546875" style="171" customWidth="1"/>
    <col min="9987" max="10239" width="9.140625" style="171"/>
    <col min="10240" max="10240" width="4.140625" style="171" customWidth="1"/>
    <col min="10241" max="10241" width="58.85546875" style="171" customWidth="1"/>
    <col min="10242" max="10242" width="32.85546875" style="171" customWidth="1"/>
    <col min="10243" max="10495" width="9.140625" style="171"/>
    <col min="10496" max="10496" width="4.140625" style="171" customWidth="1"/>
    <col min="10497" max="10497" width="58.85546875" style="171" customWidth="1"/>
    <col min="10498" max="10498" width="32.85546875" style="171" customWidth="1"/>
    <col min="10499" max="10751" width="9.140625" style="171"/>
    <col min="10752" max="10752" width="4.140625" style="171" customWidth="1"/>
    <col min="10753" max="10753" width="58.85546875" style="171" customWidth="1"/>
    <col min="10754" max="10754" width="32.85546875" style="171" customWidth="1"/>
    <col min="10755" max="11007" width="9.140625" style="171"/>
    <col min="11008" max="11008" width="4.140625" style="171" customWidth="1"/>
    <col min="11009" max="11009" width="58.85546875" style="171" customWidth="1"/>
    <col min="11010" max="11010" width="32.85546875" style="171" customWidth="1"/>
    <col min="11011" max="11263" width="9.140625" style="171"/>
    <col min="11264" max="11264" width="4.140625" style="171" customWidth="1"/>
    <col min="11265" max="11265" width="58.85546875" style="171" customWidth="1"/>
    <col min="11266" max="11266" width="32.85546875" style="171" customWidth="1"/>
    <col min="11267" max="11519" width="9.140625" style="171"/>
    <col min="11520" max="11520" width="4.140625" style="171" customWidth="1"/>
    <col min="11521" max="11521" width="58.85546875" style="171" customWidth="1"/>
    <col min="11522" max="11522" width="32.85546875" style="171" customWidth="1"/>
    <col min="11523" max="11775" width="9.140625" style="171"/>
    <col min="11776" max="11776" width="4.140625" style="171" customWidth="1"/>
    <col min="11777" max="11777" width="58.85546875" style="171" customWidth="1"/>
    <col min="11778" max="11778" width="32.85546875" style="171" customWidth="1"/>
    <col min="11779" max="12031" width="9.140625" style="171"/>
    <col min="12032" max="12032" width="4.140625" style="171" customWidth="1"/>
    <col min="12033" max="12033" width="58.85546875" style="171" customWidth="1"/>
    <col min="12034" max="12034" width="32.85546875" style="171" customWidth="1"/>
    <col min="12035" max="12287" width="9.140625" style="171"/>
    <col min="12288" max="12288" width="4.140625" style="171" customWidth="1"/>
    <col min="12289" max="12289" width="58.85546875" style="171" customWidth="1"/>
    <col min="12290" max="12290" width="32.85546875" style="171" customWidth="1"/>
    <col min="12291" max="12543" width="9.140625" style="171"/>
    <col min="12544" max="12544" width="4.140625" style="171" customWidth="1"/>
    <col min="12545" max="12545" width="58.85546875" style="171" customWidth="1"/>
    <col min="12546" max="12546" width="32.85546875" style="171" customWidth="1"/>
    <col min="12547" max="12799" width="9.140625" style="171"/>
    <col min="12800" max="12800" width="4.140625" style="171" customWidth="1"/>
    <col min="12801" max="12801" width="58.85546875" style="171" customWidth="1"/>
    <col min="12802" max="12802" width="32.85546875" style="171" customWidth="1"/>
    <col min="12803" max="13055" width="9.140625" style="171"/>
    <col min="13056" max="13056" width="4.140625" style="171" customWidth="1"/>
    <col min="13057" max="13057" width="58.85546875" style="171" customWidth="1"/>
    <col min="13058" max="13058" width="32.85546875" style="171" customWidth="1"/>
    <col min="13059" max="13311" width="9.140625" style="171"/>
    <col min="13312" max="13312" width="4.140625" style="171" customWidth="1"/>
    <col min="13313" max="13313" width="58.85546875" style="171" customWidth="1"/>
    <col min="13314" max="13314" width="32.85546875" style="171" customWidth="1"/>
    <col min="13315" max="13567" width="9.140625" style="171"/>
    <col min="13568" max="13568" width="4.140625" style="171" customWidth="1"/>
    <col min="13569" max="13569" width="58.85546875" style="171" customWidth="1"/>
    <col min="13570" max="13570" width="32.85546875" style="171" customWidth="1"/>
    <col min="13571" max="13823" width="9.140625" style="171"/>
    <col min="13824" max="13824" width="4.140625" style="171" customWidth="1"/>
    <col min="13825" max="13825" width="58.85546875" style="171" customWidth="1"/>
    <col min="13826" max="13826" width="32.85546875" style="171" customWidth="1"/>
    <col min="13827" max="14079" width="9.140625" style="171"/>
    <col min="14080" max="14080" width="4.140625" style="171" customWidth="1"/>
    <col min="14081" max="14081" width="58.85546875" style="171" customWidth="1"/>
    <col min="14082" max="14082" width="32.85546875" style="171" customWidth="1"/>
    <col min="14083" max="14335" width="9.140625" style="171"/>
    <col min="14336" max="14336" width="4.140625" style="171" customWidth="1"/>
    <col min="14337" max="14337" width="58.85546875" style="171" customWidth="1"/>
    <col min="14338" max="14338" width="32.85546875" style="171" customWidth="1"/>
    <col min="14339" max="14591" width="9.140625" style="171"/>
    <col min="14592" max="14592" width="4.140625" style="171" customWidth="1"/>
    <col min="14593" max="14593" width="58.85546875" style="171" customWidth="1"/>
    <col min="14594" max="14594" width="32.85546875" style="171" customWidth="1"/>
    <col min="14595" max="14847" width="9.140625" style="171"/>
    <col min="14848" max="14848" width="4.140625" style="171" customWidth="1"/>
    <col min="14849" max="14849" width="58.85546875" style="171" customWidth="1"/>
    <col min="14850" max="14850" width="32.85546875" style="171" customWidth="1"/>
    <col min="14851" max="15103" width="9.140625" style="171"/>
    <col min="15104" max="15104" width="4.140625" style="171" customWidth="1"/>
    <col min="15105" max="15105" width="58.85546875" style="171" customWidth="1"/>
    <col min="15106" max="15106" width="32.85546875" style="171" customWidth="1"/>
    <col min="15107" max="15359" width="9.140625" style="171"/>
    <col min="15360" max="15360" width="4.140625" style="171" customWidth="1"/>
    <col min="15361" max="15361" width="58.85546875" style="171" customWidth="1"/>
    <col min="15362" max="15362" width="32.85546875" style="171" customWidth="1"/>
    <col min="15363" max="15615" width="9.140625" style="171"/>
    <col min="15616" max="15616" width="4.140625" style="171" customWidth="1"/>
    <col min="15617" max="15617" width="58.85546875" style="171" customWidth="1"/>
    <col min="15618" max="15618" width="32.85546875" style="171" customWidth="1"/>
    <col min="15619" max="15871" width="9.140625" style="171"/>
    <col min="15872" max="15872" width="4.140625" style="171" customWidth="1"/>
    <col min="15873" max="15873" width="58.85546875" style="171" customWidth="1"/>
    <col min="15874" max="15874" width="32.85546875" style="171" customWidth="1"/>
    <col min="15875" max="16127" width="9.140625" style="171"/>
    <col min="16128" max="16128" width="4.140625" style="171" customWidth="1"/>
    <col min="16129" max="16129" width="58.85546875" style="171" customWidth="1"/>
    <col min="16130" max="16130" width="32.85546875" style="171" customWidth="1"/>
    <col min="16131" max="16384" width="9.140625" style="171"/>
  </cols>
  <sheetData>
    <row r="1" spans="1:4" ht="17.25" customHeight="1" x14ac:dyDescent="0.2">
      <c r="A1" s="168"/>
      <c r="B1" s="169"/>
      <c r="C1" s="170" t="s">
        <v>672</v>
      </c>
      <c r="D1" s="169"/>
    </row>
    <row r="2" spans="1:4" ht="57.75" customHeight="1" x14ac:dyDescent="0.2">
      <c r="A2" s="168"/>
      <c r="B2" s="169"/>
      <c r="C2" s="261" t="s">
        <v>306</v>
      </c>
      <c r="D2" s="169"/>
    </row>
    <row r="3" spans="1:4" x14ac:dyDescent="0.2">
      <c r="A3" s="168"/>
      <c r="B3" s="169"/>
      <c r="C3" s="259" t="s">
        <v>684</v>
      </c>
      <c r="D3" s="169"/>
    </row>
    <row r="4" spans="1:4" x14ac:dyDescent="0.2">
      <c r="A4" s="168"/>
      <c r="B4" s="169"/>
      <c r="C4" s="173"/>
      <c r="D4" s="169"/>
    </row>
    <row r="5" spans="1:4" ht="112.5" customHeight="1" x14ac:dyDescent="0.2">
      <c r="A5" s="168"/>
      <c r="B5" s="540" t="s">
        <v>740</v>
      </c>
      <c r="C5" s="540"/>
      <c r="D5" s="169"/>
    </row>
    <row r="6" spans="1:4" ht="15" x14ac:dyDescent="0.2">
      <c r="A6" s="168"/>
      <c r="B6" s="174"/>
      <c r="C6" s="174"/>
      <c r="D6" s="169"/>
    </row>
    <row r="7" spans="1:4" s="258" customFormat="1" x14ac:dyDescent="0.25">
      <c r="A7" s="538" t="s">
        <v>630</v>
      </c>
      <c r="B7" s="538" t="s">
        <v>631</v>
      </c>
      <c r="C7" s="539" t="s">
        <v>608</v>
      </c>
      <c r="D7" s="176"/>
    </row>
    <row r="8" spans="1:4" s="258" customFormat="1" x14ac:dyDescent="0.25">
      <c r="A8" s="538"/>
      <c r="B8" s="538"/>
      <c r="C8" s="539"/>
      <c r="D8" s="176"/>
    </row>
    <row r="9" spans="1:4" s="254" customFormat="1" ht="68.25" customHeight="1" x14ac:dyDescent="0.25">
      <c r="A9" s="250">
        <v>1</v>
      </c>
      <c r="B9" s="251" t="s">
        <v>633</v>
      </c>
      <c r="C9" s="252">
        <v>200</v>
      </c>
      <c r="D9" s="253"/>
    </row>
    <row r="10" spans="1:4" s="183" customFormat="1" ht="34.5" customHeight="1" x14ac:dyDescent="0.25">
      <c r="A10" s="180"/>
      <c r="B10" s="181" t="s">
        <v>639</v>
      </c>
      <c r="C10" s="185">
        <f>SUM(C9:C9)</f>
        <v>200</v>
      </c>
      <c r="D10" s="182"/>
    </row>
  </sheetData>
  <mergeCells count="4">
    <mergeCell ref="B5:C5"/>
    <mergeCell ref="A7:A8"/>
    <mergeCell ref="B7:B8"/>
    <mergeCell ref="C7:C8"/>
  </mergeCells>
  <pageMargins left="0.51181102362204722" right="0.31496062992125984" top="0.74803149606299213" bottom="0.74803149606299213" header="0.31496062992125984" footer="0.31496062992125984"/>
  <pageSetup paperSize="9" scale="9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D16" sqref="D16"/>
    </sheetView>
  </sheetViews>
  <sheetFormatPr defaultRowHeight="12.75" x14ac:dyDescent="0.2"/>
  <cols>
    <col min="1" max="1" width="4.140625" style="171" customWidth="1"/>
    <col min="2" max="2" width="42.42578125" style="171" customWidth="1"/>
    <col min="3" max="4" width="23.85546875" style="171" customWidth="1"/>
    <col min="5" max="256" width="9.140625" style="171"/>
    <col min="257" max="257" width="4.140625" style="171" customWidth="1"/>
    <col min="258" max="258" width="58.85546875" style="171" customWidth="1"/>
    <col min="259" max="259" width="32.85546875" style="171" customWidth="1"/>
    <col min="260" max="512" width="9.140625" style="171"/>
    <col min="513" max="513" width="4.140625" style="171" customWidth="1"/>
    <col min="514" max="514" width="58.85546875" style="171" customWidth="1"/>
    <col min="515" max="515" width="32.85546875" style="171" customWidth="1"/>
    <col min="516" max="768" width="9.140625" style="171"/>
    <col min="769" max="769" width="4.140625" style="171" customWidth="1"/>
    <col min="770" max="770" width="58.85546875" style="171" customWidth="1"/>
    <col min="771" max="771" width="32.85546875" style="171" customWidth="1"/>
    <col min="772" max="1024" width="9.140625" style="171"/>
    <col min="1025" max="1025" width="4.140625" style="171" customWidth="1"/>
    <col min="1026" max="1026" width="58.85546875" style="171" customWidth="1"/>
    <col min="1027" max="1027" width="32.85546875" style="171" customWidth="1"/>
    <col min="1028" max="1280" width="9.140625" style="171"/>
    <col min="1281" max="1281" width="4.140625" style="171" customWidth="1"/>
    <col min="1282" max="1282" width="58.85546875" style="171" customWidth="1"/>
    <col min="1283" max="1283" width="32.85546875" style="171" customWidth="1"/>
    <col min="1284" max="1536" width="9.140625" style="171"/>
    <col min="1537" max="1537" width="4.140625" style="171" customWidth="1"/>
    <col min="1538" max="1538" width="58.85546875" style="171" customWidth="1"/>
    <col min="1539" max="1539" width="32.85546875" style="171" customWidth="1"/>
    <col min="1540" max="1792" width="9.140625" style="171"/>
    <col min="1793" max="1793" width="4.140625" style="171" customWidth="1"/>
    <col min="1794" max="1794" width="58.85546875" style="171" customWidth="1"/>
    <col min="1795" max="1795" width="32.85546875" style="171" customWidth="1"/>
    <col min="1796" max="2048" width="9.140625" style="171"/>
    <col min="2049" max="2049" width="4.140625" style="171" customWidth="1"/>
    <col min="2050" max="2050" width="58.85546875" style="171" customWidth="1"/>
    <col min="2051" max="2051" width="32.85546875" style="171" customWidth="1"/>
    <col min="2052" max="2304" width="9.140625" style="171"/>
    <col min="2305" max="2305" width="4.140625" style="171" customWidth="1"/>
    <col min="2306" max="2306" width="58.85546875" style="171" customWidth="1"/>
    <col min="2307" max="2307" width="32.85546875" style="171" customWidth="1"/>
    <col min="2308" max="2560" width="9.140625" style="171"/>
    <col min="2561" max="2561" width="4.140625" style="171" customWidth="1"/>
    <col min="2562" max="2562" width="58.85546875" style="171" customWidth="1"/>
    <col min="2563" max="2563" width="32.85546875" style="171" customWidth="1"/>
    <col min="2564" max="2816" width="9.140625" style="171"/>
    <col min="2817" max="2817" width="4.140625" style="171" customWidth="1"/>
    <col min="2818" max="2818" width="58.85546875" style="171" customWidth="1"/>
    <col min="2819" max="2819" width="32.85546875" style="171" customWidth="1"/>
    <col min="2820" max="3072" width="9.140625" style="171"/>
    <col min="3073" max="3073" width="4.140625" style="171" customWidth="1"/>
    <col min="3074" max="3074" width="58.85546875" style="171" customWidth="1"/>
    <col min="3075" max="3075" width="32.85546875" style="171" customWidth="1"/>
    <col min="3076" max="3328" width="9.140625" style="171"/>
    <col min="3329" max="3329" width="4.140625" style="171" customWidth="1"/>
    <col min="3330" max="3330" width="58.85546875" style="171" customWidth="1"/>
    <col min="3331" max="3331" width="32.85546875" style="171" customWidth="1"/>
    <col min="3332" max="3584" width="9.140625" style="171"/>
    <col min="3585" max="3585" width="4.140625" style="171" customWidth="1"/>
    <col min="3586" max="3586" width="58.85546875" style="171" customWidth="1"/>
    <col min="3587" max="3587" width="32.85546875" style="171" customWidth="1"/>
    <col min="3588" max="3840" width="9.140625" style="171"/>
    <col min="3841" max="3841" width="4.140625" style="171" customWidth="1"/>
    <col min="3842" max="3842" width="58.85546875" style="171" customWidth="1"/>
    <col min="3843" max="3843" width="32.85546875" style="171" customWidth="1"/>
    <col min="3844" max="4096" width="9.140625" style="171"/>
    <col min="4097" max="4097" width="4.140625" style="171" customWidth="1"/>
    <col min="4098" max="4098" width="58.85546875" style="171" customWidth="1"/>
    <col min="4099" max="4099" width="32.85546875" style="171" customWidth="1"/>
    <col min="4100" max="4352" width="9.140625" style="171"/>
    <col min="4353" max="4353" width="4.140625" style="171" customWidth="1"/>
    <col min="4354" max="4354" width="58.85546875" style="171" customWidth="1"/>
    <col min="4355" max="4355" width="32.85546875" style="171" customWidth="1"/>
    <col min="4356" max="4608" width="9.140625" style="171"/>
    <col min="4609" max="4609" width="4.140625" style="171" customWidth="1"/>
    <col min="4610" max="4610" width="58.85546875" style="171" customWidth="1"/>
    <col min="4611" max="4611" width="32.85546875" style="171" customWidth="1"/>
    <col min="4612" max="4864" width="9.140625" style="171"/>
    <col min="4865" max="4865" width="4.140625" style="171" customWidth="1"/>
    <col min="4866" max="4866" width="58.85546875" style="171" customWidth="1"/>
    <col min="4867" max="4867" width="32.85546875" style="171" customWidth="1"/>
    <col min="4868" max="5120" width="9.140625" style="171"/>
    <col min="5121" max="5121" width="4.140625" style="171" customWidth="1"/>
    <col min="5122" max="5122" width="58.85546875" style="171" customWidth="1"/>
    <col min="5123" max="5123" width="32.85546875" style="171" customWidth="1"/>
    <col min="5124" max="5376" width="9.140625" style="171"/>
    <col min="5377" max="5377" width="4.140625" style="171" customWidth="1"/>
    <col min="5378" max="5378" width="58.85546875" style="171" customWidth="1"/>
    <col min="5379" max="5379" width="32.85546875" style="171" customWidth="1"/>
    <col min="5380" max="5632" width="9.140625" style="171"/>
    <col min="5633" max="5633" width="4.140625" style="171" customWidth="1"/>
    <col min="5634" max="5634" width="58.85546875" style="171" customWidth="1"/>
    <col min="5635" max="5635" width="32.85546875" style="171" customWidth="1"/>
    <col min="5636" max="5888" width="9.140625" style="171"/>
    <col min="5889" max="5889" width="4.140625" style="171" customWidth="1"/>
    <col min="5890" max="5890" width="58.85546875" style="171" customWidth="1"/>
    <col min="5891" max="5891" width="32.85546875" style="171" customWidth="1"/>
    <col min="5892" max="6144" width="9.140625" style="171"/>
    <col min="6145" max="6145" width="4.140625" style="171" customWidth="1"/>
    <col min="6146" max="6146" width="58.85546875" style="171" customWidth="1"/>
    <col min="6147" max="6147" width="32.85546875" style="171" customWidth="1"/>
    <col min="6148" max="6400" width="9.140625" style="171"/>
    <col min="6401" max="6401" width="4.140625" style="171" customWidth="1"/>
    <col min="6402" max="6402" width="58.85546875" style="171" customWidth="1"/>
    <col min="6403" max="6403" width="32.85546875" style="171" customWidth="1"/>
    <col min="6404" max="6656" width="9.140625" style="171"/>
    <col min="6657" max="6657" width="4.140625" style="171" customWidth="1"/>
    <col min="6658" max="6658" width="58.85546875" style="171" customWidth="1"/>
    <col min="6659" max="6659" width="32.85546875" style="171" customWidth="1"/>
    <col min="6660" max="6912" width="9.140625" style="171"/>
    <col min="6913" max="6913" width="4.140625" style="171" customWidth="1"/>
    <col min="6914" max="6914" width="58.85546875" style="171" customWidth="1"/>
    <col min="6915" max="6915" width="32.85546875" style="171" customWidth="1"/>
    <col min="6916" max="7168" width="9.140625" style="171"/>
    <col min="7169" max="7169" width="4.140625" style="171" customWidth="1"/>
    <col min="7170" max="7170" width="58.85546875" style="171" customWidth="1"/>
    <col min="7171" max="7171" width="32.85546875" style="171" customWidth="1"/>
    <col min="7172" max="7424" width="9.140625" style="171"/>
    <col min="7425" max="7425" width="4.140625" style="171" customWidth="1"/>
    <col min="7426" max="7426" width="58.85546875" style="171" customWidth="1"/>
    <col min="7427" max="7427" width="32.85546875" style="171" customWidth="1"/>
    <col min="7428" max="7680" width="9.140625" style="171"/>
    <col min="7681" max="7681" width="4.140625" style="171" customWidth="1"/>
    <col min="7682" max="7682" width="58.85546875" style="171" customWidth="1"/>
    <col min="7683" max="7683" width="32.85546875" style="171" customWidth="1"/>
    <col min="7684" max="7936" width="9.140625" style="171"/>
    <col min="7937" max="7937" width="4.140625" style="171" customWidth="1"/>
    <col min="7938" max="7938" width="58.85546875" style="171" customWidth="1"/>
    <col min="7939" max="7939" width="32.85546875" style="171" customWidth="1"/>
    <col min="7940" max="8192" width="9.140625" style="171"/>
    <col min="8193" max="8193" width="4.140625" style="171" customWidth="1"/>
    <col min="8194" max="8194" width="58.85546875" style="171" customWidth="1"/>
    <col min="8195" max="8195" width="32.85546875" style="171" customWidth="1"/>
    <col min="8196" max="8448" width="9.140625" style="171"/>
    <col min="8449" max="8449" width="4.140625" style="171" customWidth="1"/>
    <col min="8450" max="8450" width="58.85546875" style="171" customWidth="1"/>
    <col min="8451" max="8451" width="32.85546875" style="171" customWidth="1"/>
    <col min="8452" max="8704" width="9.140625" style="171"/>
    <col min="8705" max="8705" width="4.140625" style="171" customWidth="1"/>
    <col min="8706" max="8706" width="58.85546875" style="171" customWidth="1"/>
    <col min="8707" max="8707" width="32.85546875" style="171" customWidth="1"/>
    <col min="8708" max="8960" width="9.140625" style="171"/>
    <col min="8961" max="8961" width="4.140625" style="171" customWidth="1"/>
    <col min="8962" max="8962" width="58.85546875" style="171" customWidth="1"/>
    <col min="8963" max="8963" width="32.85546875" style="171" customWidth="1"/>
    <col min="8964" max="9216" width="9.140625" style="171"/>
    <col min="9217" max="9217" width="4.140625" style="171" customWidth="1"/>
    <col min="9218" max="9218" width="58.85546875" style="171" customWidth="1"/>
    <col min="9219" max="9219" width="32.85546875" style="171" customWidth="1"/>
    <col min="9220" max="9472" width="9.140625" style="171"/>
    <col min="9473" max="9473" width="4.140625" style="171" customWidth="1"/>
    <col min="9474" max="9474" width="58.85546875" style="171" customWidth="1"/>
    <col min="9475" max="9475" width="32.85546875" style="171" customWidth="1"/>
    <col min="9476" max="9728" width="9.140625" style="171"/>
    <col min="9729" max="9729" width="4.140625" style="171" customWidth="1"/>
    <col min="9730" max="9730" width="58.85546875" style="171" customWidth="1"/>
    <col min="9731" max="9731" width="32.85546875" style="171" customWidth="1"/>
    <col min="9732" max="9984" width="9.140625" style="171"/>
    <col min="9985" max="9985" width="4.140625" style="171" customWidth="1"/>
    <col min="9986" max="9986" width="58.85546875" style="171" customWidth="1"/>
    <col min="9987" max="9987" width="32.85546875" style="171" customWidth="1"/>
    <col min="9988" max="10240" width="9.140625" style="171"/>
    <col min="10241" max="10241" width="4.140625" style="171" customWidth="1"/>
    <col min="10242" max="10242" width="58.85546875" style="171" customWidth="1"/>
    <col min="10243" max="10243" width="32.85546875" style="171" customWidth="1"/>
    <col min="10244" max="10496" width="9.140625" style="171"/>
    <col min="10497" max="10497" width="4.140625" style="171" customWidth="1"/>
    <col min="10498" max="10498" width="58.85546875" style="171" customWidth="1"/>
    <col min="10499" max="10499" width="32.85546875" style="171" customWidth="1"/>
    <col min="10500" max="10752" width="9.140625" style="171"/>
    <col min="10753" max="10753" width="4.140625" style="171" customWidth="1"/>
    <col min="10754" max="10754" width="58.85546875" style="171" customWidth="1"/>
    <col min="10755" max="10755" width="32.85546875" style="171" customWidth="1"/>
    <col min="10756" max="11008" width="9.140625" style="171"/>
    <col min="11009" max="11009" width="4.140625" style="171" customWidth="1"/>
    <col min="11010" max="11010" width="58.85546875" style="171" customWidth="1"/>
    <col min="11011" max="11011" width="32.85546875" style="171" customWidth="1"/>
    <col min="11012" max="11264" width="9.140625" style="171"/>
    <col min="11265" max="11265" width="4.140625" style="171" customWidth="1"/>
    <col min="11266" max="11266" width="58.85546875" style="171" customWidth="1"/>
    <col min="11267" max="11267" width="32.85546875" style="171" customWidth="1"/>
    <col min="11268" max="11520" width="9.140625" style="171"/>
    <col min="11521" max="11521" width="4.140625" style="171" customWidth="1"/>
    <col min="11522" max="11522" width="58.85546875" style="171" customWidth="1"/>
    <col min="11523" max="11523" width="32.85546875" style="171" customWidth="1"/>
    <col min="11524" max="11776" width="9.140625" style="171"/>
    <col min="11777" max="11777" width="4.140625" style="171" customWidth="1"/>
    <col min="11778" max="11778" width="58.85546875" style="171" customWidth="1"/>
    <col min="11779" max="11779" width="32.85546875" style="171" customWidth="1"/>
    <col min="11780" max="12032" width="9.140625" style="171"/>
    <col min="12033" max="12033" width="4.140625" style="171" customWidth="1"/>
    <col min="12034" max="12034" width="58.85546875" style="171" customWidth="1"/>
    <col min="12035" max="12035" width="32.85546875" style="171" customWidth="1"/>
    <col min="12036" max="12288" width="9.140625" style="171"/>
    <col min="12289" max="12289" width="4.140625" style="171" customWidth="1"/>
    <col min="12290" max="12290" width="58.85546875" style="171" customWidth="1"/>
    <col min="12291" max="12291" width="32.85546875" style="171" customWidth="1"/>
    <col min="12292" max="12544" width="9.140625" style="171"/>
    <col min="12545" max="12545" width="4.140625" style="171" customWidth="1"/>
    <col min="12546" max="12546" width="58.85546875" style="171" customWidth="1"/>
    <col min="12547" max="12547" width="32.85546875" style="171" customWidth="1"/>
    <col min="12548" max="12800" width="9.140625" style="171"/>
    <col min="12801" max="12801" width="4.140625" style="171" customWidth="1"/>
    <col min="12802" max="12802" width="58.85546875" style="171" customWidth="1"/>
    <col min="12803" max="12803" width="32.85546875" style="171" customWidth="1"/>
    <col min="12804" max="13056" width="9.140625" style="171"/>
    <col min="13057" max="13057" width="4.140625" style="171" customWidth="1"/>
    <col min="13058" max="13058" width="58.85546875" style="171" customWidth="1"/>
    <col min="13059" max="13059" width="32.85546875" style="171" customWidth="1"/>
    <col min="13060" max="13312" width="9.140625" style="171"/>
    <col min="13313" max="13313" width="4.140625" style="171" customWidth="1"/>
    <col min="13314" max="13314" width="58.85546875" style="171" customWidth="1"/>
    <col min="13315" max="13315" width="32.85546875" style="171" customWidth="1"/>
    <col min="13316" max="13568" width="9.140625" style="171"/>
    <col min="13569" max="13569" width="4.140625" style="171" customWidth="1"/>
    <col min="13570" max="13570" width="58.85546875" style="171" customWidth="1"/>
    <col min="13571" max="13571" width="32.85546875" style="171" customWidth="1"/>
    <col min="13572" max="13824" width="9.140625" style="171"/>
    <col min="13825" max="13825" width="4.140625" style="171" customWidth="1"/>
    <col min="13826" max="13826" width="58.85546875" style="171" customWidth="1"/>
    <col min="13827" max="13827" width="32.85546875" style="171" customWidth="1"/>
    <col min="13828" max="14080" width="9.140625" style="171"/>
    <col min="14081" max="14081" width="4.140625" style="171" customWidth="1"/>
    <col min="14082" max="14082" width="58.85546875" style="171" customWidth="1"/>
    <col min="14083" max="14083" width="32.85546875" style="171" customWidth="1"/>
    <col min="14084" max="14336" width="9.140625" style="171"/>
    <col min="14337" max="14337" width="4.140625" style="171" customWidth="1"/>
    <col min="14338" max="14338" width="58.85546875" style="171" customWidth="1"/>
    <col min="14339" max="14339" width="32.85546875" style="171" customWidth="1"/>
    <col min="14340" max="14592" width="9.140625" style="171"/>
    <col min="14593" max="14593" width="4.140625" style="171" customWidth="1"/>
    <col min="14594" max="14594" width="58.85546875" style="171" customWidth="1"/>
    <col min="14595" max="14595" width="32.85546875" style="171" customWidth="1"/>
    <col min="14596" max="14848" width="9.140625" style="171"/>
    <col min="14849" max="14849" width="4.140625" style="171" customWidth="1"/>
    <col min="14850" max="14850" width="58.85546875" style="171" customWidth="1"/>
    <col min="14851" max="14851" width="32.85546875" style="171" customWidth="1"/>
    <col min="14852" max="15104" width="9.140625" style="171"/>
    <col min="15105" max="15105" width="4.140625" style="171" customWidth="1"/>
    <col min="15106" max="15106" width="58.85546875" style="171" customWidth="1"/>
    <col min="15107" max="15107" width="32.85546875" style="171" customWidth="1"/>
    <col min="15108" max="15360" width="9.140625" style="171"/>
    <col min="15361" max="15361" width="4.140625" style="171" customWidth="1"/>
    <col min="15362" max="15362" width="58.85546875" style="171" customWidth="1"/>
    <col min="15363" max="15363" width="32.85546875" style="171" customWidth="1"/>
    <col min="15364" max="15616" width="9.140625" style="171"/>
    <col min="15617" max="15617" width="4.140625" style="171" customWidth="1"/>
    <col min="15618" max="15618" width="58.85546875" style="171" customWidth="1"/>
    <col min="15619" max="15619" width="32.85546875" style="171" customWidth="1"/>
    <col min="15620" max="15872" width="9.140625" style="171"/>
    <col min="15873" max="15873" width="4.140625" style="171" customWidth="1"/>
    <col min="15874" max="15874" width="58.85546875" style="171" customWidth="1"/>
    <col min="15875" max="15875" width="32.85546875" style="171" customWidth="1"/>
    <col min="15876" max="16128" width="9.140625" style="171"/>
    <col min="16129" max="16129" width="4.140625" style="171" customWidth="1"/>
    <col min="16130" max="16130" width="58.85546875" style="171" customWidth="1"/>
    <col min="16131" max="16131" width="32.85546875" style="171" customWidth="1"/>
    <col min="16132" max="16384" width="9.140625" style="171"/>
  </cols>
  <sheetData>
    <row r="1" spans="1:5" ht="17.25" customHeight="1" x14ac:dyDescent="0.2">
      <c r="A1" s="168"/>
      <c r="B1" s="169"/>
      <c r="C1" s="170" t="s">
        <v>641</v>
      </c>
      <c r="D1" s="169"/>
      <c r="E1" s="169"/>
    </row>
    <row r="2" spans="1:5" ht="44.25" customHeight="1" x14ac:dyDescent="0.2">
      <c r="A2" s="168"/>
      <c r="B2" s="169"/>
      <c r="C2" s="544" t="s">
        <v>306</v>
      </c>
      <c r="D2" s="544"/>
      <c r="E2" s="169"/>
    </row>
    <row r="3" spans="1:5" x14ac:dyDescent="0.2">
      <c r="A3" s="168"/>
      <c r="B3" s="169"/>
      <c r="C3" s="248" t="s">
        <v>684</v>
      </c>
      <c r="D3" s="169"/>
      <c r="E3" s="169"/>
    </row>
    <row r="4" spans="1:5" x14ac:dyDescent="0.2">
      <c r="A4" s="168"/>
      <c r="B4" s="169"/>
      <c r="C4" s="173"/>
      <c r="D4" s="169"/>
      <c r="E4" s="169"/>
    </row>
    <row r="5" spans="1:5" ht="112.5" customHeight="1" x14ac:dyDescent="0.2">
      <c r="A5" s="168"/>
      <c r="B5" s="540" t="s">
        <v>685</v>
      </c>
      <c r="C5" s="540"/>
      <c r="D5" s="540"/>
      <c r="E5" s="169"/>
    </row>
    <row r="6" spans="1:5" ht="15" x14ac:dyDescent="0.2">
      <c r="A6" s="168"/>
      <c r="B6" s="174"/>
      <c r="C6" s="174"/>
      <c r="D6" s="169" t="s">
        <v>305</v>
      </c>
      <c r="E6" s="169"/>
    </row>
    <row r="7" spans="1:5" s="89" customFormat="1" x14ac:dyDescent="0.25">
      <c r="A7" s="538" t="s">
        <v>630</v>
      </c>
      <c r="B7" s="538" t="s">
        <v>631</v>
      </c>
      <c r="C7" s="539" t="s">
        <v>622</v>
      </c>
      <c r="D7" s="539" t="s">
        <v>623</v>
      </c>
      <c r="E7" s="176"/>
    </row>
    <row r="8" spans="1:5" s="89" customFormat="1" x14ac:dyDescent="0.25">
      <c r="A8" s="538"/>
      <c r="B8" s="538"/>
      <c r="C8" s="539"/>
      <c r="D8" s="539"/>
      <c r="E8" s="176"/>
    </row>
    <row r="9" spans="1:5" s="254" customFormat="1" ht="86.25" customHeight="1" x14ac:dyDescent="0.25">
      <c r="A9" s="250">
        <v>1</v>
      </c>
      <c r="B9" s="251" t="s">
        <v>633</v>
      </c>
      <c r="C9" s="252">
        <v>200</v>
      </c>
      <c r="D9" s="252">
        <v>200</v>
      </c>
      <c r="E9" s="253"/>
    </row>
    <row r="10" spans="1:5" s="183" customFormat="1" ht="34.5" customHeight="1" x14ac:dyDescent="0.25">
      <c r="A10" s="180"/>
      <c r="B10" s="181" t="s">
        <v>639</v>
      </c>
      <c r="C10" s="185">
        <f>SUM(C9:C9)</f>
        <v>200</v>
      </c>
      <c r="D10" s="185">
        <f>SUM(D9:D9)</f>
        <v>200</v>
      </c>
      <c r="E10" s="182"/>
    </row>
  </sheetData>
  <mergeCells count="6">
    <mergeCell ref="C2:D2"/>
    <mergeCell ref="B5:D5"/>
    <mergeCell ref="A7:A8"/>
    <mergeCell ref="B7:B8"/>
    <mergeCell ref="C7:C8"/>
    <mergeCell ref="D7:D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I15" sqref="I15"/>
    </sheetView>
  </sheetViews>
  <sheetFormatPr defaultRowHeight="12.75" x14ac:dyDescent="0.25"/>
  <cols>
    <col min="1" max="1" width="26.140625" style="2" customWidth="1"/>
    <col min="2" max="2" width="39" style="2" customWidth="1"/>
    <col min="3" max="3" width="20.42578125" style="2" customWidth="1"/>
    <col min="4" max="4" width="18.28515625" style="2" hidden="1" customWidth="1"/>
    <col min="5" max="5" width="15" style="2" hidden="1" customWidth="1"/>
    <col min="6" max="6" width="19" style="2" customWidth="1"/>
    <col min="7" max="244" width="9.140625" style="2"/>
    <col min="245" max="245" width="26" style="2" customWidth="1"/>
    <col min="246" max="246" width="17.140625" style="2" customWidth="1"/>
    <col min="247" max="247" width="47.42578125" style="2" customWidth="1"/>
    <col min="248" max="248" width="15.5703125" style="2" customWidth="1"/>
    <col min="249" max="249" width="12.7109375" style="2" customWidth="1"/>
    <col min="250" max="500" width="9.140625" style="2"/>
    <col min="501" max="501" width="26" style="2" customWidth="1"/>
    <col min="502" max="502" width="17.140625" style="2" customWidth="1"/>
    <col min="503" max="503" width="47.42578125" style="2" customWidth="1"/>
    <col min="504" max="504" width="15.5703125" style="2" customWidth="1"/>
    <col min="505" max="505" width="12.7109375" style="2" customWidth="1"/>
    <col min="506" max="756" width="9.140625" style="2"/>
    <col min="757" max="757" width="26" style="2" customWidth="1"/>
    <col min="758" max="758" width="17.140625" style="2" customWidth="1"/>
    <col min="759" max="759" width="47.42578125" style="2" customWidth="1"/>
    <col min="760" max="760" width="15.5703125" style="2" customWidth="1"/>
    <col min="761" max="761" width="12.7109375" style="2" customWidth="1"/>
    <col min="762" max="1012" width="9.140625" style="2"/>
    <col min="1013" max="1013" width="26" style="2" customWidth="1"/>
    <col min="1014" max="1014" width="17.140625" style="2" customWidth="1"/>
    <col min="1015" max="1015" width="47.42578125" style="2" customWidth="1"/>
    <col min="1016" max="1016" width="15.5703125" style="2" customWidth="1"/>
    <col min="1017" max="1017" width="12.7109375" style="2" customWidth="1"/>
    <col min="1018" max="1268" width="9.140625" style="2"/>
    <col min="1269" max="1269" width="26" style="2" customWidth="1"/>
    <col min="1270" max="1270" width="17.140625" style="2" customWidth="1"/>
    <col min="1271" max="1271" width="47.42578125" style="2" customWidth="1"/>
    <col min="1272" max="1272" width="15.5703125" style="2" customWidth="1"/>
    <col min="1273" max="1273" width="12.7109375" style="2" customWidth="1"/>
    <col min="1274" max="1524" width="9.140625" style="2"/>
    <col min="1525" max="1525" width="26" style="2" customWidth="1"/>
    <col min="1526" max="1526" width="17.140625" style="2" customWidth="1"/>
    <col min="1527" max="1527" width="47.42578125" style="2" customWidth="1"/>
    <col min="1528" max="1528" width="15.5703125" style="2" customWidth="1"/>
    <col min="1529" max="1529" width="12.7109375" style="2" customWidth="1"/>
    <col min="1530" max="1780" width="9.140625" style="2"/>
    <col min="1781" max="1781" width="26" style="2" customWidth="1"/>
    <col min="1782" max="1782" width="17.140625" style="2" customWidth="1"/>
    <col min="1783" max="1783" width="47.42578125" style="2" customWidth="1"/>
    <col min="1784" max="1784" width="15.5703125" style="2" customWidth="1"/>
    <col min="1785" max="1785" width="12.7109375" style="2" customWidth="1"/>
    <col min="1786" max="2036" width="9.140625" style="2"/>
    <col min="2037" max="2037" width="26" style="2" customWidth="1"/>
    <col min="2038" max="2038" width="17.140625" style="2" customWidth="1"/>
    <col min="2039" max="2039" width="47.42578125" style="2" customWidth="1"/>
    <col min="2040" max="2040" width="15.5703125" style="2" customWidth="1"/>
    <col min="2041" max="2041" width="12.7109375" style="2" customWidth="1"/>
    <col min="2042" max="2292" width="9.140625" style="2"/>
    <col min="2293" max="2293" width="26" style="2" customWidth="1"/>
    <col min="2294" max="2294" width="17.140625" style="2" customWidth="1"/>
    <col min="2295" max="2295" width="47.42578125" style="2" customWidth="1"/>
    <col min="2296" max="2296" width="15.5703125" style="2" customWidth="1"/>
    <col min="2297" max="2297" width="12.7109375" style="2" customWidth="1"/>
    <col min="2298" max="2548" width="9.140625" style="2"/>
    <col min="2549" max="2549" width="26" style="2" customWidth="1"/>
    <col min="2550" max="2550" width="17.140625" style="2" customWidth="1"/>
    <col min="2551" max="2551" width="47.42578125" style="2" customWidth="1"/>
    <col min="2552" max="2552" width="15.5703125" style="2" customWidth="1"/>
    <col min="2553" max="2553" width="12.7109375" style="2" customWidth="1"/>
    <col min="2554" max="2804" width="9.140625" style="2"/>
    <col min="2805" max="2805" width="26" style="2" customWidth="1"/>
    <col min="2806" max="2806" width="17.140625" style="2" customWidth="1"/>
    <col min="2807" max="2807" width="47.42578125" style="2" customWidth="1"/>
    <col min="2808" max="2808" width="15.5703125" style="2" customWidth="1"/>
    <col min="2809" max="2809" width="12.7109375" style="2" customWidth="1"/>
    <col min="2810" max="3060" width="9.140625" style="2"/>
    <col min="3061" max="3061" width="26" style="2" customWidth="1"/>
    <col min="3062" max="3062" width="17.140625" style="2" customWidth="1"/>
    <col min="3063" max="3063" width="47.42578125" style="2" customWidth="1"/>
    <col min="3064" max="3064" width="15.5703125" style="2" customWidth="1"/>
    <col min="3065" max="3065" width="12.7109375" style="2" customWidth="1"/>
    <col min="3066" max="3316" width="9.140625" style="2"/>
    <col min="3317" max="3317" width="26" style="2" customWidth="1"/>
    <col min="3318" max="3318" width="17.140625" style="2" customWidth="1"/>
    <col min="3319" max="3319" width="47.42578125" style="2" customWidth="1"/>
    <col min="3320" max="3320" width="15.5703125" style="2" customWidth="1"/>
    <col min="3321" max="3321" width="12.7109375" style="2" customWidth="1"/>
    <col min="3322" max="3572" width="9.140625" style="2"/>
    <col min="3573" max="3573" width="26" style="2" customWidth="1"/>
    <col min="3574" max="3574" width="17.140625" style="2" customWidth="1"/>
    <col min="3575" max="3575" width="47.42578125" style="2" customWidth="1"/>
    <col min="3576" max="3576" width="15.5703125" style="2" customWidth="1"/>
    <col min="3577" max="3577" width="12.7109375" style="2" customWidth="1"/>
    <col min="3578" max="3828" width="9.140625" style="2"/>
    <col min="3829" max="3829" width="26" style="2" customWidth="1"/>
    <col min="3830" max="3830" width="17.140625" style="2" customWidth="1"/>
    <col min="3831" max="3831" width="47.42578125" style="2" customWidth="1"/>
    <col min="3832" max="3832" width="15.5703125" style="2" customWidth="1"/>
    <col min="3833" max="3833" width="12.7109375" style="2" customWidth="1"/>
    <col min="3834" max="4084" width="9.140625" style="2"/>
    <col min="4085" max="4085" width="26" style="2" customWidth="1"/>
    <col min="4086" max="4086" width="17.140625" style="2" customWidth="1"/>
    <col min="4087" max="4087" width="47.42578125" style="2" customWidth="1"/>
    <col min="4088" max="4088" width="15.5703125" style="2" customWidth="1"/>
    <col min="4089" max="4089" width="12.7109375" style="2" customWidth="1"/>
    <col min="4090" max="4340" width="9.140625" style="2"/>
    <col min="4341" max="4341" width="26" style="2" customWidth="1"/>
    <col min="4342" max="4342" width="17.140625" style="2" customWidth="1"/>
    <col min="4343" max="4343" width="47.42578125" style="2" customWidth="1"/>
    <col min="4344" max="4344" width="15.5703125" style="2" customWidth="1"/>
    <col min="4345" max="4345" width="12.7109375" style="2" customWidth="1"/>
    <col min="4346" max="4596" width="9.140625" style="2"/>
    <col min="4597" max="4597" width="26" style="2" customWidth="1"/>
    <col min="4598" max="4598" width="17.140625" style="2" customWidth="1"/>
    <col min="4599" max="4599" width="47.42578125" style="2" customWidth="1"/>
    <col min="4600" max="4600" width="15.5703125" style="2" customWidth="1"/>
    <col min="4601" max="4601" width="12.7109375" style="2" customWidth="1"/>
    <col min="4602" max="4852" width="9.140625" style="2"/>
    <col min="4853" max="4853" width="26" style="2" customWidth="1"/>
    <col min="4854" max="4854" width="17.140625" style="2" customWidth="1"/>
    <col min="4855" max="4855" width="47.42578125" style="2" customWidth="1"/>
    <col min="4856" max="4856" width="15.5703125" style="2" customWidth="1"/>
    <col min="4857" max="4857" width="12.7109375" style="2" customWidth="1"/>
    <col min="4858" max="5108" width="9.140625" style="2"/>
    <col min="5109" max="5109" width="26" style="2" customWidth="1"/>
    <col min="5110" max="5110" width="17.140625" style="2" customWidth="1"/>
    <col min="5111" max="5111" width="47.42578125" style="2" customWidth="1"/>
    <col min="5112" max="5112" width="15.5703125" style="2" customWidth="1"/>
    <col min="5113" max="5113" width="12.7109375" style="2" customWidth="1"/>
    <col min="5114" max="5364" width="9.140625" style="2"/>
    <col min="5365" max="5365" width="26" style="2" customWidth="1"/>
    <col min="5366" max="5366" width="17.140625" style="2" customWidth="1"/>
    <col min="5367" max="5367" width="47.42578125" style="2" customWidth="1"/>
    <col min="5368" max="5368" width="15.5703125" style="2" customWidth="1"/>
    <col min="5369" max="5369" width="12.7109375" style="2" customWidth="1"/>
    <col min="5370" max="5620" width="9.140625" style="2"/>
    <col min="5621" max="5621" width="26" style="2" customWidth="1"/>
    <col min="5622" max="5622" width="17.140625" style="2" customWidth="1"/>
    <col min="5623" max="5623" width="47.42578125" style="2" customWidth="1"/>
    <col min="5624" max="5624" width="15.5703125" style="2" customWidth="1"/>
    <col min="5625" max="5625" width="12.7109375" style="2" customWidth="1"/>
    <col min="5626" max="5876" width="9.140625" style="2"/>
    <col min="5877" max="5877" width="26" style="2" customWidth="1"/>
    <col min="5878" max="5878" width="17.140625" style="2" customWidth="1"/>
    <col min="5879" max="5879" width="47.42578125" style="2" customWidth="1"/>
    <col min="5880" max="5880" width="15.5703125" style="2" customWidth="1"/>
    <col min="5881" max="5881" width="12.7109375" style="2" customWidth="1"/>
    <col min="5882" max="6132" width="9.140625" style="2"/>
    <col min="6133" max="6133" width="26" style="2" customWidth="1"/>
    <col min="6134" max="6134" width="17.140625" style="2" customWidth="1"/>
    <col min="6135" max="6135" width="47.42578125" style="2" customWidth="1"/>
    <col min="6136" max="6136" width="15.5703125" style="2" customWidth="1"/>
    <col min="6137" max="6137" width="12.7109375" style="2" customWidth="1"/>
    <col min="6138" max="6388" width="9.140625" style="2"/>
    <col min="6389" max="6389" width="26" style="2" customWidth="1"/>
    <col min="6390" max="6390" width="17.140625" style="2" customWidth="1"/>
    <col min="6391" max="6391" width="47.42578125" style="2" customWidth="1"/>
    <col min="6392" max="6392" width="15.5703125" style="2" customWidth="1"/>
    <col min="6393" max="6393" width="12.7109375" style="2" customWidth="1"/>
    <col min="6394" max="6644" width="9.140625" style="2"/>
    <col min="6645" max="6645" width="26" style="2" customWidth="1"/>
    <col min="6646" max="6646" width="17.140625" style="2" customWidth="1"/>
    <col min="6647" max="6647" width="47.42578125" style="2" customWidth="1"/>
    <col min="6648" max="6648" width="15.5703125" style="2" customWidth="1"/>
    <col min="6649" max="6649" width="12.7109375" style="2" customWidth="1"/>
    <col min="6650" max="6900" width="9.140625" style="2"/>
    <col min="6901" max="6901" width="26" style="2" customWidth="1"/>
    <col min="6902" max="6902" width="17.140625" style="2" customWidth="1"/>
    <col min="6903" max="6903" width="47.42578125" style="2" customWidth="1"/>
    <col min="6904" max="6904" width="15.5703125" style="2" customWidth="1"/>
    <col min="6905" max="6905" width="12.7109375" style="2" customWidth="1"/>
    <col min="6906" max="7156" width="9.140625" style="2"/>
    <col min="7157" max="7157" width="26" style="2" customWidth="1"/>
    <col min="7158" max="7158" width="17.140625" style="2" customWidth="1"/>
    <col min="7159" max="7159" width="47.42578125" style="2" customWidth="1"/>
    <col min="7160" max="7160" width="15.5703125" style="2" customWidth="1"/>
    <col min="7161" max="7161" width="12.7109375" style="2" customWidth="1"/>
    <col min="7162" max="7412" width="9.140625" style="2"/>
    <col min="7413" max="7413" width="26" style="2" customWidth="1"/>
    <col min="7414" max="7414" width="17.140625" style="2" customWidth="1"/>
    <col min="7415" max="7415" width="47.42578125" style="2" customWidth="1"/>
    <col min="7416" max="7416" width="15.5703125" style="2" customWidth="1"/>
    <col min="7417" max="7417" width="12.7109375" style="2" customWidth="1"/>
    <col min="7418" max="7668" width="9.140625" style="2"/>
    <col min="7669" max="7669" width="26" style="2" customWidth="1"/>
    <col min="7670" max="7670" width="17.140625" style="2" customWidth="1"/>
    <col min="7671" max="7671" width="47.42578125" style="2" customWidth="1"/>
    <col min="7672" max="7672" width="15.5703125" style="2" customWidth="1"/>
    <col min="7673" max="7673" width="12.7109375" style="2" customWidth="1"/>
    <col min="7674" max="7924" width="9.140625" style="2"/>
    <col min="7925" max="7925" width="26" style="2" customWidth="1"/>
    <col min="7926" max="7926" width="17.140625" style="2" customWidth="1"/>
    <col min="7927" max="7927" width="47.42578125" style="2" customWidth="1"/>
    <col min="7928" max="7928" width="15.5703125" style="2" customWidth="1"/>
    <col min="7929" max="7929" width="12.7109375" style="2" customWidth="1"/>
    <col min="7930" max="8180" width="9.140625" style="2"/>
    <col min="8181" max="8181" width="26" style="2" customWidth="1"/>
    <col min="8182" max="8182" width="17.140625" style="2" customWidth="1"/>
    <col min="8183" max="8183" width="47.42578125" style="2" customWidth="1"/>
    <col min="8184" max="8184" width="15.5703125" style="2" customWidth="1"/>
    <col min="8185" max="8185" width="12.7109375" style="2" customWidth="1"/>
    <col min="8186" max="8436" width="9.140625" style="2"/>
    <col min="8437" max="8437" width="26" style="2" customWidth="1"/>
    <col min="8438" max="8438" width="17.140625" style="2" customWidth="1"/>
    <col min="8439" max="8439" width="47.42578125" style="2" customWidth="1"/>
    <col min="8440" max="8440" width="15.5703125" style="2" customWidth="1"/>
    <col min="8441" max="8441" width="12.7109375" style="2" customWidth="1"/>
    <col min="8442" max="8692" width="9.140625" style="2"/>
    <col min="8693" max="8693" width="26" style="2" customWidth="1"/>
    <col min="8694" max="8694" width="17.140625" style="2" customWidth="1"/>
    <col min="8695" max="8695" width="47.42578125" style="2" customWidth="1"/>
    <col min="8696" max="8696" width="15.5703125" style="2" customWidth="1"/>
    <col min="8697" max="8697" width="12.7109375" style="2" customWidth="1"/>
    <col min="8698" max="8948" width="9.140625" style="2"/>
    <col min="8949" max="8949" width="26" style="2" customWidth="1"/>
    <col min="8950" max="8950" width="17.140625" style="2" customWidth="1"/>
    <col min="8951" max="8951" width="47.42578125" style="2" customWidth="1"/>
    <col min="8952" max="8952" width="15.5703125" style="2" customWidth="1"/>
    <col min="8953" max="8953" width="12.7109375" style="2" customWidth="1"/>
    <col min="8954" max="9204" width="9.140625" style="2"/>
    <col min="9205" max="9205" width="26" style="2" customWidth="1"/>
    <col min="9206" max="9206" width="17.140625" style="2" customWidth="1"/>
    <col min="9207" max="9207" width="47.42578125" style="2" customWidth="1"/>
    <col min="9208" max="9208" width="15.5703125" style="2" customWidth="1"/>
    <col min="9209" max="9209" width="12.7109375" style="2" customWidth="1"/>
    <col min="9210" max="9460" width="9.140625" style="2"/>
    <col min="9461" max="9461" width="26" style="2" customWidth="1"/>
    <col min="9462" max="9462" width="17.140625" style="2" customWidth="1"/>
    <col min="9463" max="9463" width="47.42578125" style="2" customWidth="1"/>
    <col min="9464" max="9464" width="15.5703125" style="2" customWidth="1"/>
    <col min="9465" max="9465" width="12.7109375" style="2" customWidth="1"/>
    <col min="9466" max="9716" width="9.140625" style="2"/>
    <col min="9717" max="9717" width="26" style="2" customWidth="1"/>
    <col min="9718" max="9718" width="17.140625" style="2" customWidth="1"/>
    <col min="9719" max="9719" width="47.42578125" style="2" customWidth="1"/>
    <col min="9720" max="9720" width="15.5703125" style="2" customWidth="1"/>
    <col min="9721" max="9721" width="12.7109375" style="2" customWidth="1"/>
    <col min="9722" max="9972" width="9.140625" style="2"/>
    <col min="9973" max="9973" width="26" style="2" customWidth="1"/>
    <col min="9974" max="9974" width="17.140625" style="2" customWidth="1"/>
    <col min="9975" max="9975" width="47.42578125" style="2" customWidth="1"/>
    <col min="9976" max="9976" width="15.5703125" style="2" customWidth="1"/>
    <col min="9977" max="9977" width="12.7109375" style="2" customWidth="1"/>
    <col min="9978" max="10228" width="9.140625" style="2"/>
    <col min="10229" max="10229" width="26" style="2" customWidth="1"/>
    <col min="10230" max="10230" width="17.140625" style="2" customWidth="1"/>
    <col min="10231" max="10231" width="47.42578125" style="2" customWidth="1"/>
    <col min="10232" max="10232" width="15.5703125" style="2" customWidth="1"/>
    <col min="10233" max="10233" width="12.7109375" style="2" customWidth="1"/>
    <col min="10234" max="10484" width="9.140625" style="2"/>
    <col min="10485" max="10485" width="26" style="2" customWidth="1"/>
    <col min="10486" max="10486" width="17.140625" style="2" customWidth="1"/>
    <col min="10487" max="10487" width="47.42578125" style="2" customWidth="1"/>
    <col min="10488" max="10488" width="15.5703125" style="2" customWidth="1"/>
    <col min="10489" max="10489" width="12.7109375" style="2" customWidth="1"/>
    <col min="10490" max="10740" width="9.140625" style="2"/>
    <col min="10741" max="10741" width="26" style="2" customWidth="1"/>
    <col min="10742" max="10742" width="17.140625" style="2" customWidth="1"/>
    <col min="10743" max="10743" width="47.42578125" style="2" customWidth="1"/>
    <col min="10744" max="10744" width="15.5703125" style="2" customWidth="1"/>
    <col min="10745" max="10745" width="12.7109375" style="2" customWidth="1"/>
    <col min="10746" max="10996" width="9.140625" style="2"/>
    <col min="10997" max="10997" width="26" style="2" customWidth="1"/>
    <col min="10998" max="10998" width="17.140625" style="2" customWidth="1"/>
    <col min="10999" max="10999" width="47.42578125" style="2" customWidth="1"/>
    <col min="11000" max="11000" width="15.5703125" style="2" customWidth="1"/>
    <col min="11001" max="11001" width="12.7109375" style="2" customWidth="1"/>
    <col min="11002" max="11252" width="9.140625" style="2"/>
    <col min="11253" max="11253" width="26" style="2" customWidth="1"/>
    <col min="11254" max="11254" width="17.140625" style="2" customWidth="1"/>
    <col min="11255" max="11255" width="47.42578125" style="2" customWidth="1"/>
    <col min="11256" max="11256" width="15.5703125" style="2" customWidth="1"/>
    <col min="11257" max="11257" width="12.7109375" style="2" customWidth="1"/>
    <col min="11258" max="11508" width="9.140625" style="2"/>
    <col min="11509" max="11509" width="26" style="2" customWidth="1"/>
    <col min="11510" max="11510" width="17.140625" style="2" customWidth="1"/>
    <col min="11511" max="11511" width="47.42578125" style="2" customWidth="1"/>
    <col min="11512" max="11512" width="15.5703125" style="2" customWidth="1"/>
    <col min="11513" max="11513" width="12.7109375" style="2" customWidth="1"/>
    <col min="11514" max="11764" width="9.140625" style="2"/>
    <col min="11765" max="11765" width="26" style="2" customWidth="1"/>
    <col min="11766" max="11766" width="17.140625" style="2" customWidth="1"/>
    <col min="11767" max="11767" width="47.42578125" style="2" customWidth="1"/>
    <col min="11768" max="11768" width="15.5703125" style="2" customWidth="1"/>
    <col min="11769" max="11769" width="12.7109375" style="2" customWidth="1"/>
    <col min="11770" max="12020" width="9.140625" style="2"/>
    <col min="12021" max="12021" width="26" style="2" customWidth="1"/>
    <col min="12022" max="12022" width="17.140625" style="2" customWidth="1"/>
    <col min="12023" max="12023" width="47.42578125" style="2" customWidth="1"/>
    <col min="12024" max="12024" width="15.5703125" style="2" customWidth="1"/>
    <col min="12025" max="12025" width="12.7109375" style="2" customWidth="1"/>
    <col min="12026" max="12276" width="9.140625" style="2"/>
    <col min="12277" max="12277" width="26" style="2" customWidth="1"/>
    <col min="12278" max="12278" width="17.140625" style="2" customWidth="1"/>
    <col min="12279" max="12279" width="47.42578125" style="2" customWidth="1"/>
    <col min="12280" max="12280" width="15.5703125" style="2" customWidth="1"/>
    <col min="12281" max="12281" width="12.7109375" style="2" customWidth="1"/>
    <col min="12282" max="12532" width="9.140625" style="2"/>
    <col min="12533" max="12533" width="26" style="2" customWidth="1"/>
    <col min="12534" max="12534" width="17.140625" style="2" customWidth="1"/>
    <col min="12535" max="12535" width="47.42578125" style="2" customWidth="1"/>
    <col min="12536" max="12536" width="15.5703125" style="2" customWidth="1"/>
    <col min="12537" max="12537" width="12.7109375" style="2" customWidth="1"/>
    <col min="12538" max="12788" width="9.140625" style="2"/>
    <col min="12789" max="12789" width="26" style="2" customWidth="1"/>
    <col min="12790" max="12790" width="17.140625" style="2" customWidth="1"/>
    <col min="12791" max="12791" width="47.42578125" style="2" customWidth="1"/>
    <col min="12792" max="12792" width="15.5703125" style="2" customWidth="1"/>
    <col min="12793" max="12793" width="12.7109375" style="2" customWidth="1"/>
    <col min="12794" max="13044" width="9.140625" style="2"/>
    <col min="13045" max="13045" width="26" style="2" customWidth="1"/>
    <col min="13046" max="13046" width="17.140625" style="2" customWidth="1"/>
    <col min="13047" max="13047" width="47.42578125" style="2" customWidth="1"/>
    <col min="13048" max="13048" width="15.5703125" style="2" customWidth="1"/>
    <col min="13049" max="13049" width="12.7109375" style="2" customWidth="1"/>
    <col min="13050" max="13300" width="9.140625" style="2"/>
    <col min="13301" max="13301" width="26" style="2" customWidth="1"/>
    <col min="13302" max="13302" width="17.140625" style="2" customWidth="1"/>
    <col min="13303" max="13303" width="47.42578125" style="2" customWidth="1"/>
    <col min="13304" max="13304" width="15.5703125" style="2" customWidth="1"/>
    <col min="13305" max="13305" width="12.7109375" style="2" customWidth="1"/>
    <col min="13306" max="13556" width="9.140625" style="2"/>
    <col min="13557" max="13557" width="26" style="2" customWidth="1"/>
    <col min="13558" max="13558" width="17.140625" style="2" customWidth="1"/>
    <col min="13559" max="13559" width="47.42578125" style="2" customWidth="1"/>
    <col min="13560" max="13560" width="15.5703125" style="2" customWidth="1"/>
    <col min="13561" max="13561" width="12.7109375" style="2" customWidth="1"/>
    <col min="13562" max="13812" width="9.140625" style="2"/>
    <col min="13813" max="13813" width="26" style="2" customWidth="1"/>
    <col min="13814" max="13814" width="17.140625" style="2" customWidth="1"/>
    <col min="13815" max="13815" width="47.42578125" style="2" customWidth="1"/>
    <col min="13816" max="13816" width="15.5703125" style="2" customWidth="1"/>
    <col min="13817" max="13817" width="12.7109375" style="2" customWidth="1"/>
    <col min="13818" max="14068" width="9.140625" style="2"/>
    <col min="14069" max="14069" width="26" style="2" customWidth="1"/>
    <col min="14070" max="14070" width="17.140625" style="2" customWidth="1"/>
    <col min="14071" max="14071" width="47.42578125" style="2" customWidth="1"/>
    <col min="14072" max="14072" width="15.5703125" style="2" customWidth="1"/>
    <col min="14073" max="14073" width="12.7109375" style="2" customWidth="1"/>
    <col min="14074" max="14324" width="9.140625" style="2"/>
    <col min="14325" max="14325" width="26" style="2" customWidth="1"/>
    <col min="14326" max="14326" width="17.140625" style="2" customWidth="1"/>
    <col min="14327" max="14327" width="47.42578125" style="2" customWidth="1"/>
    <col min="14328" max="14328" width="15.5703125" style="2" customWidth="1"/>
    <col min="14329" max="14329" width="12.7109375" style="2" customWidth="1"/>
    <col min="14330" max="14580" width="9.140625" style="2"/>
    <col min="14581" max="14581" width="26" style="2" customWidth="1"/>
    <col min="14582" max="14582" width="17.140625" style="2" customWidth="1"/>
    <col min="14583" max="14583" width="47.42578125" style="2" customWidth="1"/>
    <col min="14584" max="14584" width="15.5703125" style="2" customWidth="1"/>
    <col min="14585" max="14585" width="12.7109375" style="2" customWidth="1"/>
    <col min="14586" max="14836" width="9.140625" style="2"/>
    <col min="14837" max="14837" width="26" style="2" customWidth="1"/>
    <col min="14838" max="14838" width="17.140625" style="2" customWidth="1"/>
    <col min="14839" max="14839" width="47.42578125" style="2" customWidth="1"/>
    <col min="14840" max="14840" width="15.5703125" style="2" customWidth="1"/>
    <col min="14841" max="14841" width="12.7109375" style="2" customWidth="1"/>
    <col min="14842" max="15092" width="9.140625" style="2"/>
    <col min="15093" max="15093" width="26" style="2" customWidth="1"/>
    <col min="15094" max="15094" width="17.140625" style="2" customWidth="1"/>
    <col min="15095" max="15095" width="47.42578125" style="2" customWidth="1"/>
    <col min="15096" max="15096" width="15.5703125" style="2" customWidth="1"/>
    <col min="15097" max="15097" width="12.7109375" style="2" customWidth="1"/>
    <col min="15098" max="15348" width="9.140625" style="2"/>
    <col min="15349" max="15349" width="26" style="2" customWidth="1"/>
    <col min="15350" max="15350" width="17.140625" style="2" customWidth="1"/>
    <col min="15351" max="15351" width="47.42578125" style="2" customWidth="1"/>
    <col min="15352" max="15352" width="15.5703125" style="2" customWidth="1"/>
    <col min="15353" max="15353" width="12.7109375" style="2" customWidth="1"/>
    <col min="15354" max="15604" width="9.140625" style="2"/>
    <col min="15605" max="15605" width="26" style="2" customWidth="1"/>
    <col min="15606" max="15606" width="17.140625" style="2" customWidth="1"/>
    <col min="15607" max="15607" width="47.42578125" style="2" customWidth="1"/>
    <col min="15608" max="15608" width="15.5703125" style="2" customWidth="1"/>
    <col min="15609" max="15609" width="12.7109375" style="2" customWidth="1"/>
    <col min="15610" max="15860" width="9.140625" style="2"/>
    <col min="15861" max="15861" width="26" style="2" customWidth="1"/>
    <col min="15862" max="15862" width="17.140625" style="2" customWidth="1"/>
    <col min="15863" max="15863" width="47.42578125" style="2" customWidth="1"/>
    <col min="15864" max="15864" width="15.5703125" style="2" customWidth="1"/>
    <col min="15865" max="15865" width="12.7109375" style="2" customWidth="1"/>
    <col min="15866" max="16116" width="9.140625" style="2"/>
    <col min="16117" max="16117" width="26" style="2" customWidth="1"/>
    <col min="16118" max="16118" width="17.140625" style="2" customWidth="1"/>
    <col min="16119" max="16119" width="47.42578125" style="2" customWidth="1"/>
    <col min="16120" max="16120" width="15.5703125" style="2" customWidth="1"/>
    <col min="16121" max="16121" width="12.7109375" style="2" customWidth="1"/>
    <col min="16122" max="16384" width="9.140625" style="2"/>
  </cols>
  <sheetData>
    <row r="1" spans="1:6" ht="12.75" customHeight="1" x14ac:dyDescent="0.25">
      <c r="C1" s="465" t="s">
        <v>788</v>
      </c>
      <c r="D1" s="465"/>
      <c r="E1" s="465"/>
      <c r="F1" s="465"/>
    </row>
    <row r="2" spans="1:6" ht="84.75" customHeight="1" x14ac:dyDescent="0.25">
      <c r="C2" s="544" t="s">
        <v>628</v>
      </c>
      <c r="D2" s="544"/>
      <c r="E2" s="544"/>
      <c r="F2" s="544"/>
    </row>
    <row r="3" spans="1:6" s="276" customFormat="1" x14ac:dyDescent="0.2">
      <c r="A3" s="546" t="s">
        <v>741</v>
      </c>
      <c r="B3" s="546"/>
      <c r="C3" s="546"/>
      <c r="D3" s="546"/>
      <c r="E3" s="546"/>
      <c r="F3" s="546"/>
    </row>
    <row r="4" spans="1:6" s="276" customFormat="1" ht="27.75" customHeight="1" x14ac:dyDescent="0.2">
      <c r="A4" s="546"/>
      <c r="B4" s="546"/>
      <c r="C4" s="546"/>
      <c r="D4" s="546"/>
      <c r="E4" s="546"/>
      <c r="F4" s="546"/>
    </row>
    <row r="5" spans="1:6" s="276" customFormat="1" x14ac:dyDescent="0.2">
      <c r="A5" s="278"/>
      <c r="D5" s="277" t="s">
        <v>0</v>
      </c>
      <c r="F5" s="278"/>
    </row>
    <row r="6" spans="1:6" s="6" customFormat="1" ht="22.5" x14ac:dyDescent="0.25">
      <c r="A6" s="260" t="s">
        <v>742</v>
      </c>
      <c r="B6" s="469" t="s">
        <v>743</v>
      </c>
      <c r="C6" s="469"/>
      <c r="D6" s="260" t="s">
        <v>763</v>
      </c>
      <c r="E6" s="260" t="s">
        <v>682</v>
      </c>
      <c r="F6" s="260" t="s">
        <v>683</v>
      </c>
    </row>
    <row r="7" spans="1:6" ht="29.25" customHeight="1" x14ac:dyDescent="0.25">
      <c r="A7" s="19" t="s">
        <v>744</v>
      </c>
      <c r="B7" s="471" t="s">
        <v>745</v>
      </c>
      <c r="C7" s="471"/>
      <c r="D7" s="249">
        <f>D8+D12</f>
        <v>-59131349.229999997</v>
      </c>
      <c r="E7" s="249">
        <f>E8+E12</f>
        <v>0</v>
      </c>
      <c r="F7" s="249">
        <f t="shared" ref="F7:F14" si="0">D7+E7</f>
        <v>-59131349.229999997</v>
      </c>
    </row>
    <row r="8" spans="1:6" s="276" customFormat="1" ht="22.5" customHeight="1" x14ac:dyDescent="0.2">
      <c r="A8" s="19" t="s">
        <v>746</v>
      </c>
      <c r="B8" s="471" t="s">
        <v>747</v>
      </c>
      <c r="C8" s="471"/>
      <c r="D8" s="249">
        <f t="shared" ref="D8:E10" si="1">D9</f>
        <v>-59263749.229999997</v>
      </c>
      <c r="E8" s="249">
        <f t="shared" si="1"/>
        <v>0</v>
      </c>
      <c r="F8" s="249">
        <f t="shared" si="0"/>
        <v>-59263749.229999997</v>
      </c>
    </row>
    <row r="9" spans="1:6" s="276" customFormat="1" ht="29.25" customHeight="1" x14ac:dyDescent="0.2">
      <c r="A9" s="19" t="s">
        <v>748</v>
      </c>
      <c r="B9" s="471" t="s">
        <v>749</v>
      </c>
      <c r="C9" s="471"/>
      <c r="D9" s="249">
        <f t="shared" si="1"/>
        <v>-59263749.229999997</v>
      </c>
      <c r="E9" s="249">
        <f t="shared" si="1"/>
        <v>0</v>
      </c>
      <c r="F9" s="249">
        <f t="shared" si="0"/>
        <v>-59263749.229999997</v>
      </c>
    </row>
    <row r="10" spans="1:6" s="276" customFormat="1" ht="29.25" customHeight="1" x14ac:dyDescent="0.2">
      <c r="A10" s="19" t="s">
        <v>750</v>
      </c>
      <c r="B10" s="471" t="s">
        <v>751</v>
      </c>
      <c r="C10" s="471"/>
      <c r="D10" s="249">
        <f t="shared" si="1"/>
        <v>-59263749.229999997</v>
      </c>
      <c r="E10" s="249">
        <f t="shared" si="1"/>
        <v>0</v>
      </c>
      <c r="F10" s="249">
        <f t="shared" si="0"/>
        <v>-59263749.229999997</v>
      </c>
    </row>
    <row r="11" spans="1:6" s="276" customFormat="1" ht="29.25" customHeight="1" x14ac:dyDescent="0.2">
      <c r="A11" s="19" t="s">
        <v>752</v>
      </c>
      <c r="B11" s="471" t="s">
        <v>753</v>
      </c>
      <c r="C11" s="471"/>
      <c r="D11" s="249">
        <f>-'1.Дох.13'!C122</f>
        <v>-59263749.229999997</v>
      </c>
      <c r="E11" s="249">
        <f>-'1.Дох.13'!D122</f>
        <v>0</v>
      </c>
      <c r="F11" s="249">
        <f>-'1.Дох.13'!E122</f>
        <v>-59263749.229999997</v>
      </c>
    </row>
    <row r="12" spans="1:6" s="276" customFormat="1" ht="29.25" customHeight="1" x14ac:dyDescent="0.2">
      <c r="A12" s="19" t="s">
        <v>754</v>
      </c>
      <c r="B12" s="471" t="s">
        <v>755</v>
      </c>
      <c r="C12" s="471"/>
      <c r="D12" s="249">
        <f t="shared" ref="D12:E14" si="2">D13</f>
        <v>132400</v>
      </c>
      <c r="E12" s="249">
        <f t="shared" si="2"/>
        <v>0</v>
      </c>
      <c r="F12" s="249">
        <f t="shared" si="0"/>
        <v>132400</v>
      </c>
    </row>
    <row r="13" spans="1:6" s="276" customFormat="1" ht="29.25" customHeight="1" x14ac:dyDescent="0.2">
      <c r="A13" s="19" t="s">
        <v>756</v>
      </c>
      <c r="B13" s="471" t="s">
        <v>757</v>
      </c>
      <c r="C13" s="471"/>
      <c r="D13" s="249">
        <f t="shared" si="2"/>
        <v>132400</v>
      </c>
      <c r="E13" s="249">
        <f t="shared" si="2"/>
        <v>0</v>
      </c>
      <c r="F13" s="249">
        <f t="shared" si="0"/>
        <v>132400</v>
      </c>
    </row>
    <row r="14" spans="1:6" s="276" customFormat="1" ht="29.25" customHeight="1" x14ac:dyDescent="0.2">
      <c r="A14" s="19" t="s">
        <v>758</v>
      </c>
      <c r="B14" s="471" t="s">
        <v>759</v>
      </c>
      <c r="C14" s="471"/>
      <c r="D14" s="249">
        <f t="shared" si="2"/>
        <v>132400</v>
      </c>
      <c r="E14" s="249">
        <f t="shared" si="2"/>
        <v>0</v>
      </c>
      <c r="F14" s="249">
        <f t="shared" si="0"/>
        <v>132400</v>
      </c>
    </row>
    <row r="15" spans="1:6" s="276" customFormat="1" ht="29.25" customHeight="1" x14ac:dyDescent="0.2">
      <c r="A15" s="19" t="s">
        <v>760</v>
      </c>
      <c r="B15" s="471" t="s">
        <v>761</v>
      </c>
      <c r="C15" s="471"/>
      <c r="D15" s="249">
        <f>'6.Функц.13'!J428</f>
        <v>132400</v>
      </c>
      <c r="E15" s="249">
        <f>'6.Функц.13'!K428</f>
        <v>0</v>
      </c>
      <c r="F15" s="249">
        <f>'6.Функц.13'!L428</f>
        <v>132400</v>
      </c>
    </row>
    <row r="16" spans="1:6" s="280" customFormat="1" ht="29.25" customHeight="1" x14ac:dyDescent="0.25">
      <c r="A16" s="279"/>
      <c r="B16" s="545" t="s">
        <v>762</v>
      </c>
      <c r="C16" s="545"/>
      <c r="D16" s="284">
        <f>D7</f>
        <v>-59131349.229999997</v>
      </c>
      <c r="E16" s="284">
        <f t="shared" ref="E16:F16" si="3">E7</f>
        <v>0</v>
      </c>
      <c r="F16" s="284">
        <f t="shared" si="3"/>
        <v>-59131349.229999997</v>
      </c>
    </row>
    <row r="18" spans="3:4" x14ac:dyDescent="0.25">
      <c r="D18" s="281"/>
    </row>
    <row r="19" spans="3:4" x14ac:dyDescent="0.25">
      <c r="D19" s="281"/>
    </row>
    <row r="20" spans="3:4" x14ac:dyDescent="0.25">
      <c r="D20" s="281"/>
    </row>
    <row r="22" spans="3:4" x14ac:dyDescent="0.25">
      <c r="C22" s="282"/>
      <c r="D22" s="282"/>
    </row>
    <row r="26" spans="3:4" x14ac:dyDescent="0.25">
      <c r="C26" s="283"/>
      <c r="D26" s="283"/>
    </row>
  </sheetData>
  <mergeCells count="14">
    <mergeCell ref="B7:C7"/>
    <mergeCell ref="B8:C8"/>
    <mergeCell ref="B9:C9"/>
    <mergeCell ref="C1:F1"/>
    <mergeCell ref="C2:F2"/>
    <mergeCell ref="A3:F4"/>
    <mergeCell ref="B6:C6"/>
    <mergeCell ref="B16:C16"/>
    <mergeCell ref="B10:C10"/>
    <mergeCell ref="B11:C11"/>
    <mergeCell ref="B12:C12"/>
    <mergeCell ref="B13:C13"/>
    <mergeCell ref="B14:C14"/>
    <mergeCell ref="B15:C15"/>
  </mergeCells>
  <pageMargins left="0.70866141732283472" right="0" top="0.74803149606299213" bottom="0.7480314960629921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C14" sqref="C14"/>
    </sheetView>
  </sheetViews>
  <sheetFormatPr defaultRowHeight="15" x14ac:dyDescent="0.25"/>
  <cols>
    <col min="1" max="1" width="57.42578125" customWidth="1"/>
    <col min="2" max="4" width="14.5703125" customWidth="1"/>
    <col min="257" max="257" width="37.85546875" customWidth="1"/>
    <col min="258" max="258" width="12.42578125" customWidth="1"/>
    <col min="259" max="259" width="12.140625" customWidth="1"/>
    <col min="260" max="260" width="12" customWidth="1"/>
    <col min="513" max="513" width="37.85546875" customWidth="1"/>
    <col min="514" max="514" width="12.42578125" customWidth="1"/>
    <col min="515" max="515" width="12.140625" customWidth="1"/>
    <col min="516" max="516" width="12" customWidth="1"/>
    <col min="769" max="769" width="37.85546875" customWidth="1"/>
    <col min="770" max="770" width="12.42578125" customWidth="1"/>
    <col min="771" max="771" width="12.140625" customWidth="1"/>
    <col min="772" max="772" width="12" customWidth="1"/>
    <col min="1025" max="1025" width="37.85546875" customWidth="1"/>
    <col min="1026" max="1026" width="12.42578125" customWidth="1"/>
    <col min="1027" max="1027" width="12.140625" customWidth="1"/>
    <col min="1028" max="1028" width="12" customWidth="1"/>
    <col min="1281" max="1281" width="37.85546875" customWidth="1"/>
    <col min="1282" max="1282" width="12.42578125" customWidth="1"/>
    <col min="1283" max="1283" width="12.140625" customWidth="1"/>
    <col min="1284" max="1284" width="12" customWidth="1"/>
    <col min="1537" max="1537" width="37.85546875" customWidth="1"/>
    <col min="1538" max="1538" width="12.42578125" customWidth="1"/>
    <col min="1539" max="1539" width="12.140625" customWidth="1"/>
    <col min="1540" max="1540" width="12" customWidth="1"/>
    <col min="1793" max="1793" width="37.85546875" customWidth="1"/>
    <col min="1794" max="1794" width="12.42578125" customWidth="1"/>
    <col min="1795" max="1795" width="12.140625" customWidth="1"/>
    <col min="1796" max="1796" width="12" customWidth="1"/>
    <col min="2049" max="2049" width="37.85546875" customWidth="1"/>
    <col min="2050" max="2050" width="12.42578125" customWidth="1"/>
    <col min="2051" max="2051" width="12.140625" customWidth="1"/>
    <col min="2052" max="2052" width="12" customWidth="1"/>
    <col min="2305" max="2305" width="37.85546875" customWidth="1"/>
    <col min="2306" max="2306" width="12.42578125" customWidth="1"/>
    <col min="2307" max="2307" width="12.140625" customWidth="1"/>
    <col min="2308" max="2308" width="12" customWidth="1"/>
    <col min="2561" max="2561" width="37.85546875" customWidth="1"/>
    <col min="2562" max="2562" width="12.42578125" customWidth="1"/>
    <col min="2563" max="2563" width="12.140625" customWidth="1"/>
    <col min="2564" max="2564" width="12" customWidth="1"/>
    <col min="2817" max="2817" width="37.85546875" customWidth="1"/>
    <col min="2818" max="2818" width="12.42578125" customWidth="1"/>
    <col min="2819" max="2819" width="12.140625" customWidth="1"/>
    <col min="2820" max="2820" width="12" customWidth="1"/>
    <col min="3073" max="3073" width="37.85546875" customWidth="1"/>
    <col min="3074" max="3074" width="12.42578125" customWidth="1"/>
    <col min="3075" max="3075" width="12.140625" customWidth="1"/>
    <col min="3076" max="3076" width="12" customWidth="1"/>
    <col min="3329" max="3329" width="37.85546875" customWidth="1"/>
    <col min="3330" max="3330" width="12.42578125" customWidth="1"/>
    <col min="3331" max="3331" width="12.140625" customWidth="1"/>
    <col min="3332" max="3332" width="12" customWidth="1"/>
    <col min="3585" max="3585" width="37.85546875" customWidth="1"/>
    <col min="3586" max="3586" width="12.42578125" customWidth="1"/>
    <col min="3587" max="3587" width="12.140625" customWidth="1"/>
    <col min="3588" max="3588" width="12" customWidth="1"/>
    <col min="3841" max="3841" width="37.85546875" customWidth="1"/>
    <col min="3842" max="3842" width="12.42578125" customWidth="1"/>
    <col min="3843" max="3843" width="12.140625" customWidth="1"/>
    <col min="3844" max="3844" width="12" customWidth="1"/>
    <col min="4097" max="4097" width="37.85546875" customWidth="1"/>
    <col min="4098" max="4098" width="12.42578125" customWidth="1"/>
    <col min="4099" max="4099" width="12.140625" customWidth="1"/>
    <col min="4100" max="4100" width="12" customWidth="1"/>
    <col min="4353" max="4353" width="37.85546875" customWidth="1"/>
    <col min="4354" max="4354" width="12.42578125" customWidth="1"/>
    <col min="4355" max="4355" width="12.140625" customWidth="1"/>
    <col min="4356" max="4356" width="12" customWidth="1"/>
    <col min="4609" max="4609" width="37.85546875" customWidth="1"/>
    <col min="4610" max="4610" width="12.42578125" customWidth="1"/>
    <col min="4611" max="4611" width="12.140625" customWidth="1"/>
    <col min="4612" max="4612" width="12" customWidth="1"/>
    <col min="4865" max="4865" width="37.85546875" customWidth="1"/>
    <col min="4866" max="4866" width="12.42578125" customWidth="1"/>
    <col min="4867" max="4867" width="12.140625" customWidth="1"/>
    <col min="4868" max="4868" width="12" customWidth="1"/>
    <col min="5121" max="5121" width="37.85546875" customWidth="1"/>
    <col min="5122" max="5122" width="12.42578125" customWidth="1"/>
    <col min="5123" max="5123" width="12.140625" customWidth="1"/>
    <col min="5124" max="5124" width="12" customWidth="1"/>
    <col min="5377" max="5377" width="37.85546875" customWidth="1"/>
    <col min="5378" max="5378" width="12.42578125" customWidth="1"/>
    <col min="5379" max="5379" width="12.140625" customWidth="1"/>
    <col min="5380" max="5380" width="12" customWidth="1"/>
    <col min="5633" max="5633" width="37.85546875" customWidth="1"/>
    <col min="5634" max="5634" width="12.42578125" customWidth="1"/>
    <col min="5635" max="5635" width="12.140625" customWidth="1"/>
    <col min="5636" max="5636" width="12" customWidth="1"/>
    <col min="5889" max="5889" width="37.85546875" customWidth="1"/>
    <col min="5890" max="5890" width="12.42578125" customWidth="1"/>
    <col min="5891" max="5891" width="12.140625" customWidth="1"/>
    <col min="5892" max="5892" width="12" customWidth="1"/>
    <col min="6145" max="6145" width="37.85546875" customWidth="1"/>
    <col min="6146" max="6146" width="12.42578125" customWidth="1"/>
    <col min="6147" max="6147" width="12.140625" customWidth="1"/>
    <col min="6148" max="6148" width="12" customWidth="1"/>
    <col min="6401" max="6401" width="37.85546875" customWidth="1"/>
    <col min="6402" max="6402" width="12.42578125" customWidth="1"/>
    <col min="6403" max="6403" width="12.140625" customWidth="1"/>
    <col min="6404" max="6404" width="12" customWidth="1"/>
    <col min="6657" max="6657" width="37.85546875" customWidth="1"/>
    <col min="6658" max="6658" width="12.42578125" customWidth="1"/>
    <col min="6659" max="6659" width="12.140625" customWidth="1"/>
    <col min="6660" max="6660" width="12" customWidth="1"/>
    <col min="6913" max="6913" width="37.85546875" customWidth="1"/>
    <col min="6914" max="6914" width="12.42578125" customWidth="1"/>
    <col min="6915" max="6915" width="12.140625" customWidth="1"/>
    <col min="6916" max="6916" width="12" customWidth="1"/>
    <col min="7169" max="7169" width="37.85546875" customWidth="1"/>
    <col min="7170" max="7170" width="12.42578125" customWidth="1"/>
    <col min="7171" max="7171" width="12.140625" customWidth="1"/>
    <col min="7172" max="7172" width="12" customWidth="1"/>
    <col min="7425" max="7425" width="37.85546875" customWidth="1"/>
    <col min="7426" max="7426" width="12.42578125" customWidth="1"/>
    <col min="7427" max="7427" width="12.140625" customWidth="1"/>
    <col min="7428" max="7428" width="12" customWidth="1"/>
    <col min="7681" max="7681" width="37.85546875" customWidth="1"/>
    <col min="7682" max="7682" width="12.42578125" customWidth="1"/>
    <col min="7683" max="7683" width="12.140625" customWidth="1"/>
    <col min="7684" max="7684" width="12" customWidth="1"/>
    <col min="7937" max="7937" width="37.85546875" customWidth="1"/>
    <col min="7938" max="7938" width="12.42578125" customWidth="1"/>
    <col min="7939" max="7939" width="12.140625" customWidth="1"/>
    <col min="7940" max="7940" width="12" customWidth="1"/>
    <col min="8193" max="8193" width="37.85546875" customWidth="1"/>
    <col min="8194" max="8194" width="12.42578125" customWidth="1"/>
    <col min="8195" max="8195" width="12.140625" customWidth="1"/>
    <col min="8196" max="8196" width="12" customWidth="1"/>
    <col min="8449" max="8449" width="37.85546875" customWidth="1"/>
    <col min="8450" max="8450" width="12.42578125" customWidth="1"/>
    <col min="8451" max="8451" width="12.140625" customWidth="1"/>
    <col min="8452" max="8452" width="12" customWidth="1"/>
    <col min="8705" max="8705" width="37.85546875" customWidth="1"/>
    <col min="8706" max="8706" width="12.42578125" customWidth="1"/>
    <col min="8707" max="8707" width="12.140625" customWidth="1"/>
    <col min="8708" max="8708" width="12" customWidth="1"/>
    <col min="8961" max="8961" width="37.85546875" customWidth="1"/>
    <col min="8962" max="8962" width="12.42578125" customWidth="1"/>
    <col min="8963" max="8963" width="12.140625" customWidth="1"/>
    <col min="8964" max="8964" width="12" customWidth="1"/>
    <col min="9217" max="9217" width="37.85546875" customWidth="1"/>
    <col min="9218" max="9218" width="12.42578125" customWidth="1"/>
    <col min="9219" max="9219" width="12.140625" customWidth="1"/>
    <col min="9220" max="9220" width="12" customWidth="1"/>
    <col min="9473" max="9473" width="37.85546875" customWidth="1"/>
    <col min="9474" max="9474" width="12.42578125" customWidth="1"/>
    <col min="9475" max="9475" width="12.140625" customWidth="1"/>
    <col min="9476" max="9476" width="12" customWidth="1"/>
    <col min="9729" max="9729" width="37.85546875" customWidth="1"/>
    <col min="9730" max="9730" width="12.42578125" customWidth="1"/>
    <col min="9731" max="9731" width="12.140625" customWidth="1"/>
    <col min="9732" max="9732" width="12" customWidth="1"/>
    <col min="9985" max="9985" width="37.85546875" customWidth="1"/>
    <col min="9986" max="9986" width="12.42578125" customWidth="1"/>
    <col min="9987" max="9987" width="12.140625" customWidth="1"/>
    <col min="9988" max="9988" width="12" customWidth="1"/>
    <col min="10241" max="10241" width="37.85546875" customWidth="1"/>
    <col min="10242" max="10242" width="12.42578125" customWidth="1"/>
    <col min="10243" max="10243" width="12.140625" customWidth="1"/>
    <col min="10244" max="10244" width="12" customWidth="1"/>
    <col min="10497" max="10497" width="37.85546875" customWidth="1"/>
    <col min="10498" max="10498" width="12.42578125" customWidth="1"/>
    <col min="10499" max="10499" width="12.140625" customWidth="1"/>
    <col min="10500" max="10500" width="12" customWidth="1"/>
    <col min="10753" max="10753" width="37.85546875" customWidth="1"/>
    <col min="10754" max="10754" width="12.42578125" customWidth="1"/>
    <col min="10755" max="10755" width="12.140625" customWidth="1"/>
    <col min="10756" max="10756" width="12" customWidth="1"/>
    <col min="11009" max="11009" width="37.85546875" customWidth="1"/>
    <col min="11010" max="11010" width="12.42578125" customWidth="1"/>
    <col min="11011" max="11011" width="12.140625" customWidth="1"/>
    <col min="11012" max="11012" width="12" customWidth="1"/>
    <col min="11265" max="11265" width="37.85546875" customWidth="1"/>
    <col min="11266" max="11266" width="12.42578125" customWidth="1"/>
    <col min="11267" max="11267" width="12.140625" customWidth="1"/>
    <col min="11268" max="11268" width="12" customWidth="1"/>
    <col min="11521" max="11521" width="37.85546875" customWidth="1"/>
    <col min="11522" max="11522" width="12.42578125" customWidth="1"/>
    <col min="11523" max="11523" width="12.140625" customWidth="1"/>
    <col min="11524" max="11524" width="12" customWidth="1"/>
    <col min="11777" max="11777" width="37.85546875" customWidth="1"/>
    <col min="11778" max="11778" width="12.42578125" customWidth="1"/>
    <col min="11779" max="11779" width="12.140625" customWidth="1"/>
    <col min="11780" max="11780" width="12" customWidth="1"/>
    <col min="12033" max="12033" width="37.85546875" customWidth="1"/>
    <col min="12034" max="12034" width="12.42578125" customWidth="1"/>
    <col min="12035" max="12035" width="12.140625" customWidth="1"/>
    <col min="12036" max="12036" width="12" customWidth="1"/>
    <col min="12289" max="12289" width="37.85546875" customWidth="1"/>
    <col min="12290" max="12290" width="12.42578125" customWidth="1"/>
    <col min="12291" max="12291" width="12.140625" customWidth="1"/>
    <col min="12292" max="12292" width="12" customWidth="1"/>
    <col min="12545" max="12545" width="37.85546875" customWidth="1"/>
    <col min="12546" max="12546" width="12.42578125" customWidth="1"/>
    <col min="12547" max="12547" width="12.140625" customWidth="1"/>
    <col min="12548" max="12548" width="12" customWidth="1"/>
    <col min="12801" max="12801" width="37.85546875" customWidth="1"/>
    <col min="12802" max="12802" width="12.42578125" customWidth="1"/>
    <col min="12803" max="12803" width="12.140625" customWidth="1"/>
    <col min="12804" max="12804" width="12" customWidth="1"/>
    <col min="13057" max="13057" width="37.85546875" customWidth="1"/>
    <col min="13058" max="13058" width="12.42578125" customWidth="1"/>
    <col min="13059" max="13059" width="12.140625" customWidth="1"/>
    <col min="13060" max="13060" width="12" customWidth="1"/>
    <col min="13313" max="13313" width="37.85546875" customWidth="1"/>
    <col min="13314" max="13314" width="12.42578125" customWidth="1"/>
    <col min="13315" max="13315" width="12.140625" customWidth="1"/>
    <col min="13316" max="13316" width="12" customWidth="1"/>
    <col min="13569" max="13569" width="37.85546875" customWidth="1"/>
    <col min="13570" max="13570" width="12.42578125" customWidth="1"/>
    <col min="13571" max="13571" width="12.140625" customWidth="1"/>
    <col min="13572" max="13572" width="12" customWidth="1"/>
    <col min="13825" max="13825" width="37.85546875" customWidth="1"/>
    <col min="13826" max="13826" width="12.42578125" customWidth="1"/>
    <col min="13827" max="13827" width="12.140625" customWidth="1"/>
    <col min="13828" max="13828" width="12" customWidth="1"/>
    <col min="14081" max="14081" width="37.85546875" customWidth="1"/>
    <col min="14082" max="14082" width="12.42578125" customWidth="1"/>
    <col min="14083" max="14083" width="12.140625" customWidth="1"/>
    <col min="14084" max="14084" width="12" customWidth="1"/>
    <col min="14337" max="14337" width="37.85546875" customWidth="1"/>
    <col min="14338" max="14338" width="12.42578125" customWidth="1"/>
    <col min="14339" max="14339" width="12.140625" customWidth="1"/>
    <col min="14340" max="14340" width="12" customWidth="1"/>
    <col min="14593" max="14593" width="37.85546875" customWidth="1"/>
    <col min="14594" max="14594" width="12.42578125" customWidth="1"/>
    <col min="14595" max="14595" width="12.140625" customWidth="1"/>
    <col min="14596" max="14596" width="12" customWidth="1"/>
    <col min="14849" max="14849" width="37.85546875" customWidth="1"/>
    <col min="14850" max="14850" width="12.42578125" customWidth="1"/>
    <col min="14851" max="14851" width="12.140625" customWidth="1"/>
    <col min="14852" max="14852" width="12" customWidth="1"/>
    <col min="15105" max="15105" width="37.85546875" customWidth="1"/>
    <col min="15106" max="15106" width="12.42578125" customWidth="1"/>
    <col min="15107" max="15107" width="12.140625" customWidth="1"/>
    <col min="15108" max="15108" width="12" customWidth="1"/>
    <col min="15361" max="15361" width="37.85546875" customWidth="1"/>
    <col min="15362" max="15362" width="12.42578125" customWidth="1"/>
    <col min="15363" max="15363" width="12.140625" customWidth="1"/>
    <col min="15364" max="15364" width="12" customWidth="1"/>
    <col min="15617" max="15617" width="37.85546875" customWidth="1"/>
    <col min="15618" max="15618" width="12.42578125" customWidth="1"/>
    <col min="15619" max="15619" width="12.140625" customWidth="1"/>
    <col min="15620" max="15620" width="12" customWidth="1"/>
    <col min="15873" max="15873" width="37.85546875" customWidth="1"/>
    <col min="15874" max="15874" width="12.42578125" customWidth="1"/>
    <col min="15875" max="15875" width="12.140625" customWidth="1"/>
    <col min="15876" max="15876" width="12" customWidth="1"/>
    <col min="16129" max="16129" width="37.85546875" customWidth="1"/>
    <col min="16130" max="16130" width="12.42578125" customWidth="1"/>
    <col min="16131" max="16131" width="12.140625" customWidth="1"/>
    <col min="16132" max="16132" width="12" customWidth="1"/>
  </cols>
  <sheetData>
    <row r="1" spans="1:4" x14ac:dyDescent="0.25">
      <c r="A1" s="80"/>
      <c r="B1" s="424" t="s">
        <v>496</v>
      </c>
      <c r="C1" s="424"/>
      <c r="D1" s="424"/>
    </row>
    <row r="2" spans="1:4" ht="51" customHeight="1" x14ac:dyDescent="0.25">
      <c r="A2" s="80"/>
      <c r="B2" s="424" t="s">
        <v>497</v>
      </c>
      <c r="C2" s="424"/>
      <c r="D2" s="424"/>
    </row>
    <row r="3" spans="1:4" ht="42" customHeight="1" x14ac:dyDescent="0.25">
      <c r="A3" s="425" t="s">
        <v>498</v>
      </c>
      <c r="B3" s="425"/>
      <c r="C3" s="425"/>
      <c r="D3" s="425"/>
    </row>
    <row r="4" spans="1:4" x14ac:dyDescent="0.25">
      <c r="A4" s="80"/>
      <c r="B4" s="80"/>
      <c r="C4" s="80"/>
      <c r="D4" s="80"/>
    </row>
    <row r="5" spans="1:4" ht="38.25" x14ac:dyDescent="0.25">
      <c r="A5" s="22" t="s">
        <v>499</v>
      </c>
      <c r="B5" s="22" t="s">
        <v>500</v>
      </c>
      <c r="C5" s="22" t="s">
        <v>501</v>
      </c>
      <c r="D5" s="22" t="s">
        <v>502</v>
      </c>
    </row>
    <row r="6" spans="1:4" ht="38.25" x14ac:dyDescent="0.25">
      <c r="A6" s="81" t="s">
        <v>503</v>
      </c>
      <c r="B6" s="82"/>
      <c r="C6" s="82"/>
      <c r="D6" s="82"/>
    </row>
    <row r="7" spans="1:4" ht="56.25" customHeight="1" x14ac:dyDescent="0.25">
      <c r="A7" s="62" t="s">
        <v>504</v>
      </c>
      <c r="B7" s="83">
        <v>1</v>
      </c>
      <c r="C7" s="84"/>
      <c r="D7" s="84"/>
    </row>
    <row r="8" spans="1:4" ht="25.5" x14ac:dyDescent="0.25">
      <c r="A8" s="62" t="s">
        <v>505</v>
      </c>
      <c r="B8" s="83">
        <v>1</v>
      </c>
      <c r="C8" s="84"/>
      <c r="D8" s="84"/>
    </row>
    <row r="9" spans="1:4" ht="25.5" x14ac:dyDescent="0.25">
      <c r="A9" s="85" t="s">
        <v>506</v>
      </c>
      <c r="B9" s="83"/>
      <c r="C9" s="84"/>
      <c r="D9" s="84"/>
    </row>
    <row r="10" spans="1:4" ht="25.5" x14ac:dyDescent="0.25">
      <c r="A10" s="86" t="s">
        <v>507</v>
      </c>
      <c r="B10" s="83">
        <v>1</v>
      </c>
      <c r="C10" s="84"/>
      <c r="D10" s="84"/>
    </row>
    <row r="11" spans="1:4" ht="25.5" x14ac:dyDescent="0.25">
      <c r="A11" s="86" t="s">
        <v>508</v>
      </c>
      <c r="B11" s="83">
        <v>1</v>
      </c>
      <c r="C11" s="84"/>
      <c r="D11" s="84"/>
    </row>
    <row r="12" spans="1:4" x14ac:dyDescent="0.25">
      <c r="A12" s="85" t="s">
        <v>509</v>
      </c>
      <c r="B12" s="83"/>
      <c r="C12" s="84"/>
      <c r="D12" s="84"/>
    </row>
    <row r="13" spans="1:4" ht="38.25" x14ac:dyDescent="0.25">
      <c r="A13" s="86" t="s">
        <v>510</v>
      </c>
      <c r="B13" s="83">
        <v>1</v>
      </c>
      <c r="C13" s="84"/>
      <c r="D13" s="84"/>
    </row>
    <row r="14" spans="1:4" x14ac:dyDescent="0.25">
      <c r="A14" s="87" t="s">
        <v>511</v>
      </c>
      <c r="B14" s="82"/>
      <c r="C14" s="82"/>
      <c r="D14" s="82"/>
    </row>
    <row r="15" spans="1:4" ht="51" x14ac:dyDescent="0.25">
      <c r="A15" s="62" t="s">
        <v>512</v>
      </c>
      <c r="B15" s="83">
        <v>1</v>
      </c>
      <c r="C15" s="84"/>
      <c r="D15" s="84"/>
    </row>
    <row r="16" spans="1:4" ht="38.25" x14ac:dyDescent="0.25">
      <c r="A16" s="62" t="s">
        <v>513</v>
      </c>
      <c r="B16" s="83">
        <v>1</v>
      </c>
      <c r="C16" s="84"/>
      <c r="D16" s="84"/>
    </row>
    <row r="17" spans="1:4" ht="25.5" x14ac:dyDescent="0.25">
      <c r="A17" s="86" t="s">
        <v>514</v>
      </c>
      <c r="B17" s="83">
        <v>1</v>
      </c>
      <c r="C17" s="84"/>
      <c r="D17" s="84"/>
    </row>
    <row r="18" spans="1:4" ht="51" x14ac:dyDescent="0.25">
      <c r="A18" s="62" t="s">
        <v>515</v>
      </c>
      <c r="B18" s="83">
        <v>1</v>
      </c>
      <c r="C18" s="84"/>
      <c r="D18" s="84"/>
    </row>
    <row r="19" spans="1:4" x14ac:dyDescent="0.25">
      <c r="A19" s="87" t="s">
        <v>516</v>
      </c>
      <c r="B19" s="88"/>
      <c r="C19" s="82"/>
      <c r="D19" s="82"/>
    </row>
    <row r="20" spans="1:4" ht="25.5" x14ac:dyDescent="0.25">
      <c r="A20" s="62" t="s">
        <v>517</v>
      </c>
      <c r="B20" s="83">
        <v>1</v>
      </c>
      <c r="C20" s="84"/>
      <c r="D20" s="84"/>
    </row>
    <row r="21" spans="1:4" ht="25.5" x14ac:dyDescent="0.25">
      <c r="A21" s="62" t="s">
        <v>518</v>
      </c>
      <c r="B21" s="83">
        <v>1</v>
      </c>
      <c r="C21" s="84"/>
      <c r="D21" s="84"/>
    </row>
  </sheetData>
  <mergeCells count="3">
    <mergeCell ref="B1:D1"/>
    <mergeCell ref="B2:D2"/>
    <mergeCell ref="A3:D3"/>
  </mergeCells>
  <pageMargins left="0.70866141732283472" right="0.11811023622047245"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workbookViewId="0">
      <selection activeCell="D14" sqref="D14"/>
    </sheetView>
  </sheetViews>
  <sheetFormatPr defaultRowHeight="12.75" x14ac:dyDescent="0.2"/>
  <cols>
    <col min="1" max="1" width="9" style="96" customWidth="1"/>
    <col min="2" max="2" width="9.140625" style="96"/>
    <col min="3" max="3" width="15.42578125" style="96" customWidth="1"/>
    <col min="4" max="4" width="70.85546875" style="91" customWidth="1"/>
    <col min="5" max="256" width="9.140625" style="91"/>
    <col min="257" max="257" width="9" style="91" customWidth="1"/>
    <col min="258" max="258" width="9.140625" style="91"/>
    <col min="259" max="259" width="12.28515625" style="91" customWidth="1"/>
    <col min="260" max="260" width="55.5703125" style="91" customWidth="1"/>
    <col min="261" max="512" width="9.140625" style="91"/>
    <col min="513" max="513" width="9" style="91" customWidth="1"/>
    <col min="514" max="514" width="9.140625" style="91"/>
    <col min="515" max="515" width="12.28515625" style="91" customWidth="1"/>
    <col min="516" max="516" width="55.5703125" style="91" customWidth="1"/>
    <col min="517" max="768" width="9.140625" style="91"/>
    <col min="769" max="769" width="9" style="91" customWidth="1"/>
    <col min="770" max="770" width="9.140625" style="91"/>
    <col min="771" max="771" width="12.28515625" style="91" customWidth="1"/>
    <col min="772" max="772" width="55.5703125" style="91" customWidth="1"/>
    <col min="773" max="1024" width="9.140625" style="91"/>
    <col min="1025" max="1025" width="9" style="91" customWidth="1"/>
    <col min="1026" max="1026" width="9.140625" style="91"/>
    <col min="1027" max="1027" width="12.28515625" style="91" customWidth="1"/>
    <col min="1028" max="1028" width="55.5703125" style="91" customWidth="1"/>
    <col min="1029" max="1280" width="9.140625" style="91"/>
    <col min="1281" max="1281" width="9" style="91" customWidth="1"/>
    <col min="1282" max="1282" width="9.140625" style="91"/>
    <col min="1283" max="1283" width="12.28515625" style="91" customWidth="1"/>
    <col min="1284" max="1284" width="55.5703125" style="91" customWidth="1"/>
    <col min="1285" max="1536" width="9.140625" style="91"/>
    <col min="1537" max="1537" width="9" style="91" customWidth="1"/>
    <col min="1538" max="1538" width="9.140625" style="91"/>
    <col min="1539" max="1539" width="12.28515625" style="91" customWidth="1"/>
    <col min="1540" max="1540" width="55.5703125" style="91" customWidth="1"/>
    <col min="1541" max="1792" width="9.140625" style="91"/>
    <col min="1793" max="1793" width="9" style="91" customWidth="1"/>
    <col min="1794" max="1794" width="9.140625" style="91"/>
    <col min="1795" max="1795" width="12.28515625" style="91" customWidth="1"/>
    <col min="1796" max="1796" width="55.5703125" style="91" customWidth="1"/>
    <col min="1797" max="2048" width="9.140625" style="91"/>
    <col min="2049" max="2049" width="9" style="91" customWidth="1"/>
    <col min="2050" max="2050" width="9.140625" style="91"/>
    <col min="2051" max="2051" width="12.28515625" style="91" customWidth="1"/>
    <col min="2052" max="2052" width="55.5703125" style="91" customWidth="1"/>
    <col min="2053" max="2304" width="9.140625" style="91"/>
    <col min="2305" max="2305" width="9" style="91" customWidth="1"/>
    <col min="2306" max="2306" width="9.140625" style="91"/>
    <col min="2307" max="2307" width="12.28515625" style="91" customWidth="1"/>
    <col min="2308" max="2308" width="55.5703125" style="91" customWidth="1"/>
    <col min="2309" max="2560" width="9.140625" style="91"/>
    <col min="2561" max="2561" width="9" style="91" customWidth="1"/>
    <col min="2562" max="2562" width="9.140625" style="91"/>
    <col min="2563" max="2563" width="12.28515625" style="91" customWidth="1"/>
    <col min="2564" max="2564" width="55.5703125" style="91" customWidth="1"/>
    <col min="2565" max="2816" width="9.140625" style="91"/>
    <col min="2817" max="2817" width="9" style="91" customWidth="1"/>
    <col min="2818" max="2818" width="9.140625" style="91"/>
    <col min="2819" max="2819" width="12.28515625" style="91" customWidth="1"/>
    <col min="2820" max="2820" width="55.5703125" style="91" customWidth="1"/>
    <col min="2821" max="3072" width="9.140625" style="91"/>
    <col min="3073" max="3073" width="9" style="91" customWidth="1"/>
    <col min="3074" max="3074" width="9.140625" style="91"/>
    <col min="3075" max="3075" width="12.28515625" style="91" customWidth="1"/>
    <col min="3076" max="3076" width="55.5703125" style="91" customWidth="1"/>
    <col min="3077" max="3328" width="9.140625" style="91"/>
    <col min="3329" max="3329" width="9" style="91" customWidth="1"/>
    <col min="3330" max="3330" width="9.140625" style="91"/>
    <col min="3331" max="3331" width="12.28515625" style="91" customWidth="1"/>
    <col min="3332" max="3332" width="55.5703125" style="91" customWidth="1"/>
    <col min="3333" max="3584" width="9.140625" style="91"/>
    <col min="3585" max="3585" width="9" style="91" customWidth="1"/>
    <col min="3586" max="3586" width="9.140625" style="91"/>
    <col min="3587" max="3587" width="12.28515625" style="91" customWidth="1"/>
    <col min="3588" max="3588" width="55.5703125" style="91" customWidth="1"/>
    <col min="3589" max="3840" width="9.140625" style="91"/>
    <col min="3841" max="3841" width="9" style="91" customWidth="1"/>
    <col min="3842" max="3842" width="9.140625" style="91"/>
    <col min="3843" max="3843" width="12.28515625" style="91" customWidth="1"/>
    <col min="3844" max="3844" width="55.5703125" style="91" customWidth="1"/>
    <col min="3845" max="4096" width="9.140625" style="91"/>
    <col min="4097" max="4097" width="9" style="91" customWidth="1"/>
    <col min="4098" max="4098" width="9.140625" style="91"/>
    <col min="4099" max="4099" width="12.28515625" style="91" customWidth="1"/>
    <col min="4100" max="4100" width="55.5703125" style="91" customWidth="1"/>
    <col min="4101" max="4352" width="9.140625" style="91"/>
    <col min="4353" max="4353" width="9" style="91" customWidth="1"/>
    <col min="4354" max="4354" width="9.140625" style="91"/>
    <col min="4355" max="4355" width="12.28515625" style="91" customWidth="1"/>
    <col min="4356" max="4356" width="55.5703125" style="91" customWidth="1"/>
    <col min="4357" max="4608" width="9.140625" style="91"/>
    <col min="4609" max="4609" width="9" style="91" customWidth="1"/>
    <col min="4610" max="4610" width="9.140625" style="91"/>
    <col min="4611" max="4611" width="12.28515625" style="91" customWidth="1"/>
    <col min="4612" max="4612" width="55.5703125" style="91" customWidth="1"/>
    <col min="4613" max="4864" width="9.140625" style="91"/>
    <col min="4865" max="4865" width="9" style="91" customWidth="1"/>
    <col min="4866" max="4866" width="9.140625" style="91"/>
    <col min="4867" max="4867" width="12.28515625" style="91" customWidth="1"/>
    <col min="4868" max="4868" width="55.5703125" style="91" customWidth="1"/>
    <col min="4869" max="5120" width="9.140625" style="91"/>
    <col min="5121" max="5121" width="9" style="91" customWidth="1"/>
    <col min="5122" max="5122" width="9.140625" style="91"/>
    <col min="5123" max="5123" width="12.28515625" style="91" customWidth="1"/>
    <col min="5124" max="5124" width="55.5703125" style="91" customWidth="1"/>
    <col min="5125" max="5376" width="9.140625" style="91"/>
    <col min="5377" max="5377" width="9" style="91" customWidth="1"/>
    <col min="5378" max="5378" width="9.140625" style="91"/>
    <col min="5379" max="5379" width="12.28515625" style="91" customWidth="1"/>
    <col min="5380" max="5380" width="55.5703125" style="91" customWidth="1"/>
    <col min="5381" max="5632" width="9.140625" style="91"/>
    <col min="5633" max="5633" width="9" style="91" customWidth="1"/>
    <col min="5634" max="5634" width="9.140625" style="91"/>
    <col min="5635" max="5635" width="12.28515625" style="91" customWidth="1"/>
    <col min="5636" max="5636" width="55.5703125" style="91" customWidth="1"/>
    <col min="5637" max="5888" width="9.140625" style="91"/>
    <col min="5889" max="5889" width="9" style="91" customWidth="1"/>
    <col min="5890" max="5890" width="9.140625" style="91"/>
    <col min="5891" max="5891" width="12.28515625" style="91" customWidth="1"/>
    <col min="5892" max="5892" width="55.5703125" style="91" customWidth="1"/>
    <col min="5893" max="6144" width="9.140625" style="91"/>
    <col min="6145" max="6145" width="9" style="91" customWidth="1"/>
    <col min="6146" max="6146" width="9.140625" style="91"/>
    <col min="6147" max="6147" width="12.28515625" style="91" customWidth="1"/>
    <col min="6148" max="6148" width="55.5703125" style="91" customWidth="1"/>
    <col min="6149" max="6400" width="9.140625" style="91"/>
    <col min="6401" max="6401" width="9" style="91" customWidth="1"/>
    <col min="6402" max="6402" width="9.140625" style="91"/>
    <col min="6403" max="6403" width="12.28515625" style="91" customWidth="1"/>
    <col min="6404" max="6404" width="55.5703125" style="91" customWidth="1"/>
    <col min="6405" max="6656" width="9.140625" style="91"/>
    <col min="6657" max="6657" width="9" style="91" customWidth="1"/>
    <col min="6658" max="6658" width="9.140625" style="91"/>
    <col min="6659" max="6659" width="12.28515625" style="91" customWidth="1"/>
    <col min="6660" max="6660" width="55.5703125" style="91" customWidth="1"/>
    <col min="6661" max="6912" width="9.140625" style="91"/>
    <col min="6913" max="6913" width="9" style="91" customWidth="1"/>
    <col min="6914" max="6914" width="9.140625" style="91"/>
    <col min="6915" max="6915" width="12.28515625" style="91" customWidth="1"/>
    <col min="6916" max="6916" width="55.5703125" style="91" customWidth="1"/>
    <col min="6917" max="7168" width="9.140625" style="91"/>
    <col min="7169" max="7169" width="9" style="91" customWidth="1"/>
    <col min="7170" max="7170" width="9.140625" style="91"/>
    <col min="7171" max="7171" width="12.28515625" style="91" customWidth="1"/>
    <col min="7172" max="7172" width="55.5703125" style="91" customWidth="1"/>
    <col min="7173" max="7424" width="9.140625" style="91"/>
    <col min="7425" max="7425" width="9" style="91" customWidth="1"/>
    <col min="7426" max="7426" width="9.140625" style="91"/>
    <col min="7427" max="7427" width="12.28515625" style="91" customWidth="1"/>
    <col min="7428" max="7428" width="55.5703125" style="91" customWidth="1"/>
    <col min="7429" max="7680" width="9.140625" style="91"/>
    <col min="7681" max="7681" width="9" style="91" customWidth="1"/>
    <col min="7682" max="7682" width="9.140625" style="91"/>
    <col min="7683" max="7683" width="12.28515625" style="91" customWidth="1"/>
    <col min="7684" max="7684" width="55.5703125" style="91" customWidth="1"/>
    <col min="7685" max="7936" width="9.140625" style="91"/>
    <col min="7937" max="7937" width="9" style="91" customWidth="1"/>
    <col min="7938" max="7938" width="9.140625" style="91"/>
    <col min="7939" max="7939" width="12.28515625" style="91" customWidth="1"/>
    <col min="7940" max="7940" width="55.5703125" style="91" customWidth="1"/>
    <col min="7941" max="8192" width="9.140625" style="91"/>
    <col min="8193" max="8193" width="9" style="91" customWidth="1"/>
    <col min="8194" max="8194" width="9.140625" style="91"/>
    <col min="8195" max="8195" width="12.28515625" style="91" customWidth="1"/>
    <col min="8196" max="8196" width="55.5703125" style="91" customWidth="1"/>
    <col min="8197" max="8448" width="9.140625" style="91"/>
    <col min="8449" max="8449" width="9" style="91" customWidth="1"/>
    <col min="8450" max="8450" width="9.140625" style="91"/>
    <col min="8451" max="8451" width="12.28515625" style="91" customWidth="1"/>
    <col min="8452" max="8452" width="55.5703125" style="91" customWidth="1"/>
    <col min="8453" max="8704" width="9.140625" style="91"/>
    <col min="8705" max="8705" width="9" style="91" customWidth="1"/>
    <col min="8706" max="8706" width="9.140625" style="91"/>
    <col min="8707" max="8707" width="12.28515625" style="91" customWidth="1"/>
    <col min="8708" max="8708" width="55.5703125" style="91" customWidth="1"/>
    <col min="8709" max="8960" width="9.140625" style="91"/>
    <col min="8961" max="8961" width="9" style="91" customWidth="1"/>
    <col min="8962" max="8962" width="9.140625" style="91"/>
    <col min="8963" max="8963" width="12.28515625" style="91" customWidth="1"/>
    <col min="8964" max="8964" width="55.5703125" style="91" customWidth="1"/>
    <col min="8965" max="9216" width="9.140625" style="91"/>
    <col min="9217" max="9217" width="9" style="91" customWidth="1"/>
    <col min="9218" max="9218" width="9.140625" style="91"/>
    <col min="9219" max="9219" width="12.28515625" style="91" customWidth="1"/>
    <col min="9220" max="9220" width="55.5703125" style="91" customWidth="1"/>
    <col min="9221" max="9472" width="9.140625" style="91"/>
    <col min="9473" max="9473" width="9" style="91" customWidth="1"/>
    <col min="9474" max="9474" width="9.140625" style="91"/>
    <col min="9475" max="9475" width="12.28515625" style="91" customWidth="1"/>
    <col min="9476" max="9476" width="55.5703125" style="91" customWidth="1"/>
    <col min="9477" max="9728" width="9.140625" style="91"/>
    <col min="9729" max="9729" width="9" style="91" customWidth="1"/>
    <col min="9730" max="9730" width="9.140625" style="91"/>
    <col min="9731" max="9731" width="12.28515625" style="91" customWidth="1"/>
    <col min="9732" max="9732" width="55.5703125" style="91" customWidth="1"/>
    <col min="9733" max="9984" width="9.140625" style="91"/>
    <col min="9985" max="9985" width="9" style="91" customWidth="1"/>
    <col min="9986" max="9986" width="9.140625" style="91"/>
    <col min="9987" max="9987" width="12.28515625" style="91" customWidth="1"/>
    <col min="9988" max="9988" width="55.5703125" style="91" customWidth="1"/>
    <col min="9989" max="10240" width="9.140625" style="91"/>
    <col min="10241" max="10241" width="9" style="91" customWidth="1"/>
    <col min="10242" max="10242" width="9.140625" style="91"/>
    <col min="10243" max="10243" width="12.28515625" style="91" customWidth="1"/>
    <col min="10244" max="10244" width="55.5703125" style="91" customWidth="1"/>
    <col min="10245" max="10496" width="9.140625" style="91"/>
    <col min="10497" max="10497" width="9" style="91" customWidth="1"/>
    <col min="10498" max="10498" width="9.140625" style="91"/>
    <col min="10499" max="10499" width="12.28515625" style="91" customWidth="1"/>
    <col min="10500" max="10500" width="55.5703125" style="91" customWidth="1"/>
    <col min="10501" max="10752" width="9.140625" style="91"/>
    <col min="10753" max="10753" width="9" style="91" customWidth="1"/>
    <col min="10754" max="10754" width="9.140625" style="91"/>
    <col min="10755" max="10755" width="12.28515625" style="91" customWidth="1"/>
    <col min="10756" max="10756" width="55.5703125" style="91" customWidth="1"/>
    <col min="10757" max="11008" width="9.140625" style="91"/>
    <col min="11009" max="11009" width="9" style="91" customWidth="1"/>
    <col min="11010" max="11010" width="9.140625" style="91"/>
    <col min="11011" max="11011" width="12.28515625" style="91" customWidth="1"/>
    <col min="11012" max="11012" width="55.5703125" style="91" customWidth="1"/>
    <col min="11013" max="11264" width="9.140625" style="91"/>
    <col min="11265" max="11265" width="9" style="91" customWidth="1"/>
    <col min="11266" max="11266" width="9.140625" style="91"/>
    <col min="11267" max="11267" width="12.28515625" style="91" customWidth="1"/>
    <col min="11268" max="11268" width="55.5703125" style="91" customWidth="1"/>
    <col min="11269" max="11520" width="9.140625" style="91"/>
    <col min="11521" max="11521" width="9" style="91" customWidth="1"/>
    <col min="11522" max="11522" width="9.140625" style="91"/>
    <col min="11523" max="11523" width="12.28515625" style="91" customWidth="1"/>
    <col min="11524" max="11524" width="55.5703125" style="91" customWidth="1"/>
    <col min="11525" max="11776" width="9.140625" style="91"/>
    <col min="11777" max="11777" width="9" style="91" customWidth="1"/>
    <col min="11778" max="11778" width="9.140625" style="91"/>
    <col min="11779" max="11779" width="12.28515625" style="91" customWidth="1"/>
    <col min="11780" max="11780" width="55.5703125" style="91" customWidth="1"/>
    <col min="11781" max="12032" width="9.140625" style="91"/>
    <col min="12033" max="12033" width="9" style="91" customWidth="1"/>
    <col min="12034" max="12034" width="9.140625" style="91"/>
    <col min="12035" max="12035" width="12.28515625" style="91" customWidth="1"/>
    <col min="12036" max="12036" width="55.5703125" style="91" customWidth="1"/>
    <col min="12037" max="12288" width="9.140625" style="91"/>
    <col min="12289" max="12289" width="9" style="91" customWidth="1"/>
    <col min="12290" max="12290" width="9.140625" style="91"/>
    <col min="12291" max="12291" width="12.28515625" style="91" customWidth="1"/>
    <col min="12292" max="12292" width="55.5703125" style="91" customWidth="1"/>
    <col min="12293" max="12544" width="9.140625" style="91"/>
    <col min="12545" max="12545" width="9" style="91" customWidth="1"/>
    <col min="12546" max="12546" width="9.140625" style="91"/>
    <col min="12547" max="12547" width="12.28515625" style="91" customWidth="1"/>
    <col min="12548" max="12548" width="55.5703125" style="91" customWidth="1"/>
    <col min="12549" max="12800" width="9.140625" style="91"/>
    <col min="12801" max="12801" width="9" style="91" customWidth="1"/>
    <col min="12802" max="12802" width="9.140625" style="91"/>
    <col min="12803" max="12803" width="12.28515625" style="91" customWidth="1"/>
    <col min="12804" max="12804" width="55.5703125" style="91" customWidth="1"/>
    <col min="12805" max="13056" width="9.140625" style="91"/>
    <col min="13057" max="13057" width="9" style="91" customWidth="1"/>
    <col min="13058" max="13058" width="9.140625" style="91"/>
    <col min="13059" max="13059" width="12.28515625" style="91" customWidth="1"/>
    <col min="13060" max="13060" width="55.5703125" style="91" customWidth="1"/>
    <col min="13061" max="13312" width="9.140625" style="91"/>
    <col min="13313" max="13313" width="9" style="91" customWidth="1"/>
    <col min="13314" max="13314" width="9.140625" style="91"/>
    <col min="13315" max="13315" width="12.28515625" style="91" customWidth="1"/>
    <col min="13316" max="13316" width="55.5703125" style="91" customWidth="1"/>
    <col min="13317" max="13568" width="9.140625" style="91"/>
    <col min="13569" max="13569" width="9" style="91" customWidth="1"/>
    <col min="13570" max="13570" width="9.140625" style="91"/>
    <col min="13571" max="13571" width="12.28515625" style="91" customWidth="1"/>
    <col min="13572" max="13572" width="55.5703125" style="91" customWidth="1"/>
    <col min="13573" max="13824" width="9.140625" style="91"/>
    <col min="13825" max="13825" width="9" style="91" customWidth="1"/>
    <col min="13826" max="13826" width="9.140625" style="91"/>
    <col min="13827" max="13827" width="12.28515625" style="91" customWidth="1"/>
    <col min="13828" max="13828" width="55.5703125" style="91" customWidth="1"/>
    <col min="13829" max="14080" width="9.140625" style="91"/>
    <col min="14081" max="14081" width="9" style="91" customWidth="1"/>
    <col min="14082" max="14082" width="9.140625" style="91"/>
    <col min="14083" max="14083" width="12.28515625" style="91" customWidth="1"/>
    <col min="14084" max="14084" width="55.5703125" style="91" customWidth="1"/>
    <col min="14085" max="14336" width="9.140625" style="91"/>
    <col min="14337" max="14337" width="9" style="91" customWidth="1"/>
    <col min="14338" max="14338" width="9.140625" style="91"/>
    <col min="14339" max="14339" width="12.28515625" style="91" customWidth="1"/>
    <col min="14340" max="14340" width="55.5703125" style="91" customWidth="1"/>
    <col min="14341" max="14592" width="9.140625" style="91"/>
    <col min="14593" max="14593" width="9" style="91" customWidth="1"/>
    <col min="14594" max="14594" width="9.140625" style="91"/>
    <col min="14595" max="14595" width="12.28515625" style="91" customWidth="1"/>
    <col min="14596" max="14596" width="55.5703125" style="91" customWidth="1"/>
    <col min="14597" max="14848" width="9.140625" style="91"/>
    <col min="14849" max="14849" width="9" style="91" customWidth="1"/>
    <col min="14850" max="14850" width="9.140625" style="91"/>
    <col min="14851" max="14851" width="12.28515625" style="91" customWidth="1"/>
    <col min="14852" max="14852" width="55.5703125" style="91" customWidth="1"/>
    <col min="14853" max="15104" width="9.140625" style="91"/>
    <col min="15105" max="15105" width="9" style="91" customWidth="1"/>
    <col min="15106" max="15106" width="9.140625" style="91"/>
    <col min="15107" max="15107" width="12.28515625" style="91" customWidth="1"/>
    <col min="15108" max="15108" width="55.5703125" style="91" customWidth="1"/>
    <col min="15109" max="15360" width="9.140625" style="91"/>
    <col min="15361" max="15361" width="9" style="91" customWidth="1"/>
    <col min="15362" max="15362" width="9.140625" style="91"/>
    <col min="15363" max="15363" width="12.28515625" style="91" customWidth="1"/>
    <col min="15364" max="15364" width="55.5703125" style="91" customWidth="1"/>
    <col min="15365" max="15616" width="9.140625" style="91"/>
    <col min="15617" max="15617" width="9" style="91" customWidth="1"/>
    <col min="15618" max="15618" width="9.140625" style="91"/>
    <col min="15619" max="15619" width="12.28515625" style="91" customWidth="1"/>
    <col min="15620" max="15620" width="55.5703125" style="91" customWidth="1"/>
    <col min="15621" max="15872" width="9.140625" style="91"/>
    <col min="15873" max="15873" width="9" style="91" customWidth="1"/>
    <col min="15874" max="15874" width="9.140625" style="91"/>
    <col min="15875" max="15875" width="12.28515625" style="91" customWidth="1"/>
    <col min="15876" max="15876" width="55.5703125" style="91" customWidth="1"/>
    <col min="15877" max="16128" width="9.140625" style="91"/>
    <col min="16129" max="16129" width="9" style="91" customWidth="1"/>
    <col min="16130" max="16130" width="9.140625" style="91"/>
    <col min="16131" max="16131" width="12.28515625" style="91" customWidth="1"/>
    <col min="16132" max="16132" width="55.5703125" style="91" customWidth="1"/>
    <col min="16133" max="16384" width="9.140625" style="91"/>
  </cols>
  <sheetData>
    <row r="1" spans="1:5" x14ac:dyDescent="0.2">
      <c r="A1" s="89"/>
      <c r="B1" s="89"/>
      <c r="C1" s="89"/>
      <c r="D1" s="90" t="s">
        <v>519</v>
      </c>
    </row>
    <row r="2" spans="1:5" ht="38.25" x14ac:dyDescent="0.2">
      <c r="A2" s="89"/>
      <c r="B2" s="89"/>
      <c r="C2" s="89"/>
      <c r="D2" s="92" t="s">
        <v>306</v>
      </c>
      <c r="E2" s="92"/>
    </row>
    <row r="3" spans="1:5" x14ac:dyDescent="0.2">
      <c r="A3" s="89"/>
      <c r="B3" s="89"/>
      <c r="C3" s="89"/>
      <c r="D3" s="93"/>
    </row>
    <row r="4" spans="1:5" ht="29.25" customHeight="1" x14ac:dyDescent="0.2">
      <c r="A4" s="427" t="s">
        <v>520</v>
      </c>
      <c r="B4" s="427"/>
      <c r="C4" s="427"/>
      <c r="D4" s="427"/>
    </row>
    <row r="5" spans="1:5" x14ac:dyDescent="0.2">
      <c r="A5" s="89"/>
      <c r="B5" s="89"/>
      <c r="C5" s="89"/>
      <c r="D5" s="93"/>
    </row>
    <row r="6" spans="1:5" ht="12.75" customHeight="1" x14ac:dyDescent="0.2">
      <c r="A6" s="426" t="s">
        <v>521</v>
      </c>
      <c r="B6" s="426"/>
      <c r="C6" s="426"/>
      <c r="D6" s="428" t="s">
        <v>522</v>
      </c>
    </row>
    <row r="7" spans="1:5" ht="38.25" customHeight="1" x14ac:dyDescent="0.2">
      <c r="A7" s="22" t="s">
        <v>523</v>
      </c>
      <c r="B7" s="426" t="s">
        <v>524</v>
      </c>
      <c r="C7" s="426"/>
      <c r="D7" s="429"/>
    </row>
    <row r="8" spans="1:5" ht="18" customHeight="1" x14ac:dyDescent="0.2">
      <c r="A8" s="430" t="s">
        <v>301</v>
      </c>
      <c r="B8" s="431"/>
      <c r="C8" s="431"/>
      <c r="D8" s="432"/>
    </row>
    <row r="9" spans="1:5" s="61" customFormat="1" ht="25.5" customHeight="1" x14ac:dyDescent="0.25">
      <c r="A9" s="22">
        <v>851</v>
      </c>
      <c r="B9" s="426" t="s">
        <v>680</v>
      </c>
      <c r="C9" s="426"/>
      <c r="D9" s="55" t="s">
        <v>525</v>
      </c>
    </row>
    <row r="10" spans="1:5" s="61" customFormat="1" ht="25.5" customHeight="1" x14ac:dyDescent="0.25">
      <c r="A10" s="246">
        <v>851</v>
      </c>
      <c r="B10" s="426" t="s">
        <v>681</v>
      </c>
      <c r="C10" s="426"/>
      <c r="D10" s="247" t="s">
        <v>525</v>
      </c>
    </row>
    <row r="11" spans="1:5" s="61" customFormat="1" ht="51" x14ac:dyDescent="0.25">
      <c r="A11" s="22">
        <v>851</v>
      </c>
      <c r="B11" s="426" t="s">
        <v>526</v>
      </c>
      <c r="C11" s="426"/>
      <c r="D11" s="55" t="s">
        <v>527</v>
      </c>
    </row>
    <row r="12" spans="1:5" s="61" customFormat="1" ht="51" x14ac:dyDescent="0.25">
      <c r="A12" s="22">
        <v>851</v>
      </c>
      <c r="B12" s="426" t="s">
        <v>528</v>
      </c>
      <c r="C12" s="426"/>
      <c r="D12" s="55" t="s">
        <v>529</v>
      </c>
    </row>
    <row r="13" spans="1:5" s="61" customFormat="1" ht="51" x14ac:dyDescent="0.25">
      <c r="A13" s="22">
        <v>851</v>
      </c>
      <c r="B13" s="426" t="s">
        <v>530</v>
      </c>
      <c r="C13" s="426"/>
      <c r="D13" s="55" t="s">
        <v>531</v>
      </c>
    </row>
    <row r="14" spans="1:5" s="61" customFormat="1" ht="38.25" x14ac:dyDescent="0.25">
      <c r="A14" s="22">
        <v>851</v>
      </c>
      <c r="B14" s="426" t="s">
        <v>532</v>
      </c>
      <c r="C14" s="426"/>
      <c r="D14" s="55" t="s">
        <v>533</v>
      </c>
    </row>
    <row r="15" spans="1:5" s="61" customFormat="1" ht="51" x14ac:dyDescent="0.25">
      <c r="A15" s="22">
        <v>851</v>
      </c>
      <c r="B15" s="426" t="s">
        <v>534</v>
      </c>
      <c r="C15" s="426"/>
      <c r="D15" s="55" t="s">
        <v>535</v>
      </c>
    </row>
    <row r="16" spans="1:5" s="61" customFormat="1" ht="25.5" customHeight="1" x14ac:dyDescent="0.25">
      <c r="A16" s="22">
        <v>851</v>
      </c>
      <c r="B16" s="426" t="s">
        <v>536</v>
      </c>
      <c r="C16" s="426"/>
      <c r="D16" s="55" t="s">
        <v>537</v>
      </c>
    </row>
    <row r="17" spans="1:11" s="61" customFormat="1" ht="12.75" customHeight="1" x14ac:dyDescent="0.25">
      <c r="A17" s="22">
        <v>851</v>
      </c>
      <c r="B17" s="434" t="s">
        <v>382</v>
      </c>
      <c r="C17" s="435"/>
      <c r="D17" s="55" t="s">
        <v>538</v>
      </c>
    </row>
    <row r="18" spans="1:11" s="61" customFormat="1" ht="63.75" x14ac:dyDescent="0.25">
      <c r="A18" s="22">
        <v>851</v>
      </c>
      <c r="B18" s="426" t="s">
        <v>539</v>
      </c>
      <c r="C18" s="426"/>
      <c r="D18" s="55" t="s">
        <v>540</v>
      </c>
    </row>
    <row r="19" spans="1:11" s="61" customFormat="1" ht="63.75" x14ac:dyDescent="0.25">
      <c r="A19" s="22">
        <v>851</v>
      </c>
      <c r="B19" s="426" t="s">
        <v>541</v>
      </c>
      <c r="C19" s="426"/>
      <c r="D19" s="55" t="s">
        <v>542</v>
      </c>
    </row>
    <row r="20" spans="1:11" s="61" customFormat="1" ht="63.75" x14ac:dyDescent="0.25">
      <c r="A20" s="22">
        <v>851</v>
      </c>
      <c r="B20" s="426" t="s">
        <v>543</v>
      </c>
      <c r="C20" s="426"/>
      <c r="D20" s="55" t="s">
        <v>544</v>
      </c>
    </row>
    <row r="21" spans="1:11" s="61" customFormat="1" ht="63.75" x14ac:dyDescent="0.25">
      <c r="A21" s="22">
        <v>851</v>
      </c>
      <c r="B21" s="426" t="s">
        <v>545</v>
      </c>
      <c r="C21" s="426"/>
      <c r="D21" s="55" t="s">
        <v>546</v>
      </c>
    </row>
    <row r="22" spans="1:11" s="61" customFormat="1" ht="25.5" customHeight="1" x14ac:dyDescent="0.25">
      <c r="A22" s="48">
        <v>851</v>
      </c>
      <c r="B22" s="433" t="s">
        <v>547</v>
      </c>
      <c r="C22" s="433"/>
      <c r="D22" s="62" t="s">
        <v>548</v>
      </c>
    </row>
    <row r="23" spans="1:11" s="61" customFormat="1" ht="25.5" customHeight="1" x14ac:dyDescent="0.25">
      <c r="A23" s="48">
        <v>851</v>
      </c>
      <c r="B23" s="436" t="s">
        <v>549</v>
      </c>
      <c r="C23" s="437"/>
      <c r="D23" s="62" t="s">
        <v>589</v>
      </c>
    </row>
    <row r="24" spans="1:11" s="61" customFormat="1" ht="25.5" customHeight="1" x14ac:dyDescent="0.25">
      <c r="A24" s="22">
        <v>851</v>
      </c>
      <c r="B24" s="426" t="s">
        <v>550</v>
      </c>
      <c r="C24" s="426"/>
      <c r="D24" s="55" t="s">
        <v>551</v>
      </c>
    </row>
    <row r="25" spans="1:11" s="61" customFormat="1" ht="51" x14ac:dyDescent="0.25">
      <c r="A25" s="22">
        <v>851</v>
      </c>
      <c r="B25" s="426" t="s">
        <v>552</v>
      </c>
      <c r="C25" s="426"/>
      <c r="D25" s="55" t="s">
        <v>553</v>
      </c>
    </row>
    <row r="26" spans="1:11" s="61" customFormat="1" ht="38.25" x14ac:dyDescent="0.25">
      <c r="A26" s="22">
        <v>851</v>
      </c>
      <c r="B26" s="426" t="s">
        <v>554</v>
      </c>
      <c r="C26" s="426"/>
      <c r="D26" s="55" t="s">
        <v>590</v>
      </c>
    </row>
    <row r="27" spans="1:11" s="61" customFormat="1" ht="38.25" x14ac:dyDescent="0.25">
      <c r="A27" s="22">
        <v>851</v>
      </c>
      <c r="B27" s="434" t="s">
        <v>555</v>
      </c>
      <c r="C27" s="435"/>
      <c r="D27" s="55" t="s">
        <v>556</v>
      </c>
      <c r="H27" s="61" t="s">
        <v>310</v>
      </c>
    </row>
    <row r="28" spans="1:11" s="61" customFormat="1" ht="25.5" customHeight="1" x14ac:dyDescent="0.25">
      <c r="A28" s="22">
        <v>851</v>
      </c>
      <c r="B28" s="426" t="s">
        <v>410</v>
      </c>
      <c r="C28" s="426"/>
      <c r="D28" s="55" t="s">
        <v>557</v>
      </c>
    </row>
    <row r="29" spans="1:11" s="61" customFormat="1" ht="25.5" customHeight="1" x14ac:dyDescent="0.25">
      <c r="A29" s="22">
        <v>851</v>
      </c>
      <c r="B29" s="433" t="s">
        <v>558</v>
      </c>
      <c r="C29" s="433"/>
      <c r="D29" s="55" t="s">
        <v>559</v>
      </c>
    </row>
    <row r="30" spans="1:11" s="61" customFormat="1" ht="12.75" customHeight="1" x14ac:dyDescent="0.25">
      <c r="A30" s="22">
        <v>851</v>
      </c>
      <c r="B30" s="433" t="s">
        <v>560</v>
      </c>
      <c r="C30" s="433"/>
      <c r="D30" s="55" t="s">
        <v>561</v>
      </c>
    </row>
    <row r="31" spans="1:11" s="61" customFormat="1" ht="21" customHeight="1" x14ac:dyDescent="0.25">
      <c r="A31" s="430" t="s">
        <v>303</v>
      </c>
      <c r="B31" s="438"/>
      <c r="C31" s="438"/>
      <c r="D31" s="439"/>
      <c r="K31" s="61" t="s">
        <v>310</v>
      </c>
    </row>
    <row r="32" spans="1:11" s="61" customFormat="1" ht="12.75" customHeight="1" x14ac:dyDescent="0.25">
      <c r="A32" s="22">
        <v>853</v>
      </c>
      <c r="B32" s="433" t="s">
        <v>382</v>
      </c>
      <c r="C32" s="433"/>
      <c r="D32" s="94" t="s">
        <v>383</v>
      </c>
    </row>
    <row r="33" spans="1:7" s="61" customFormat="1" ht="18.75" customHeight="1" x14ac:dyDescent="0.25">
      <c r="A33" s="22">
        <v>853</v>
      </c>
      <c r="B33" s="433" t="s">
        <v>558</v>
      </c>
      <c r="C33" s="433"/>
      <c r="D33" s="55" t="s">
        <v>559</v>
      </c>
    </row>
    <row r="34" spans="1:7" s="61" customFormat="1" ht="12.75" customHeight="1" x14ac:dyDescent="0.25">
      <c r="A34" s="22">
        <v>853</v>
      </c>
      <c r="B34" s="433" t="s">
        <v>560</v>
      </c>
      <c r="C34" s="433"/>
      <c r="D34" s="55" t="s">
        <v>561</v>
      </c>
    </row>
    <row r="35" spans="1:7" s="61" customFormat="1" ht="25.5" customHeight="1" x14ac:dyDescent="0.25">
      <c r="A35" s="22">
        <v>853</v>
      </c>
      <c r="B35" s="433" t="s">
        <v>420</v>
      </c>
      <c r="C35" s="433"/>
      <c r="D35" s="62" t="s">
        <v>421</v>
      </c>
    </row>
    <row r="36" spans="1:7" s="61" customFormat="1" ht="25.5" customHeight="1" x14ac:dyDescent="0.25">
      <c r="A36" s="22">
        <v>853</v>
      </c>
      <c r="B36" s="433" t="s">
        <v>424</v>
      </c>
      <c r="C36" s="433"/>
      <c r="D36" s="62" t="s">
        <v>425</v>
      </c>
    </row>
    <row r="37" spans="1:7" s="61" customFormat="1" ht="12.75" customHeight="1" x14ac:dyDescent="0.25">
      <c r="A37" s="22">
        <v>853</v>
      </c>
      <c r="B37" s="436" t="s">
        <v>562</v>
      </c>
      <c r="C37" s="440"/>
      <c r="D37" s="62" t="s">
        <v>563</v>
      </c>
    </row>
    <row r="38" spans="1:7" s="61" customFormat="1" ht="25.5" customHeight="1" x14ac:dyDescent="0.25">
      <c r="A38" s="22">
        <v>853</v>
      </c>
      <c r="B38" s="436" t="s">
        <v>564</v>
      </c>
      <c r="C38" s="435"/>
      <c r="D38" s="62" t="s">
        <v>565</v>
      </c>
    </row>
    <row r="39" spans="1:7" s="61" customFormat="1" ht="38.25" x14ac:dyDescent="0.25">
      <c r="A39" s="22">
        <v>853</v>
      </c>
      <c r="B39" s="436" t="s">
        <v>566</v>
      </c>
      <c r="C39" s="435"/>
      <c r="D39" s="62" t="s">
        <v>567</v>
      </c>
    </row>
    <row r="40" spans="1:7" s="61" customFormat="1" ht="25.5" customHeight="1" x14ac:dyDescent="0.25">
      <c r="A40" s="22">
        <v>853</v>
      </c>
      <c r="B40" s="433" t="s">
        <v>568</v>
      </c>
      <c r="C40" s="433"/>
      <c r="D40" s="62" t="s">
        <v>569</v>
      </c>
    </row>
    <row r="41" spans="1:7" s="61" customFormat="1" ht="25.5" customHeight="1" x14ac:dyDescent="0.25">
      <c r="A41" s="22">
        <v>853</v>
      </c>
      <c r="B41" s="433" t="s">
        <v>570</v>
      </c>
      <c r="C41" s="433"/>
      <c r="D41" s="62" t="s">
        <v>571</v>
      </c>
    </row>
    <row r="42" spans="1:7" s="61" customFormat="1" ht="12.75" customHeight="1" x14ac:dyDescent="0.25">
      <c r="A42" s="22">
        <v>853</v>
      </c>
      <c r="B42" s="433" t="s">
        <v>572</v>
      </c>
      <c r="C42" s="433"/>
      <c r="D42" s="55" t="s">
        <v>573</v>
      </c>
      <c r="G42" s="61" t="s">
        <v>310</v>
      </c>
    </row>
    <row r="43" spans="1:7" s="61" customFormat="1" ht="25.5" customHeight="1" x14ac:dyDescent="0.25">
      <c r="A43" s="22">
        <v>853</v>
      </c>
      <c r="B43" s="436" t="s">
        <v>574</v>
      </c>
      <c r="C43" s="437"/>
      <c r="D43" s="62" t="s">
        <v>575</v>
      </c>
    </row>
    <row r="44" spans="1:7" s="61" customFormat="1" ht="38.25" x14ac:dyDescent="0.25">
      <c r="A44" s="95">
        <v>853</v>
      </c>
      <c r="B44" s="436" t="s">
        <v>428</v>
      </c>
      <c r="C44" s="437"/>
      <c r="D44" s="62" t="s">
        <v>591</v>
      </c>
    </row>
    <row r="45" spans="1:7" s="61" customFormat="1" ht="25.5" customHeight="1" x14ac:dyDescent="0.25">
      <c r="A45" s="22">
        <v>853</v>
      </c>
      <c r="B45" s="433" t="s">
        <v>431</v>
      </c>
      <c r="C45" s="433"/>
      <c r="D45" s="55" t="s">
        <v>432</v>
      </c>
    </row>
    <row r="46" spans="1:7" s="61" customFormat="1" ht="38.25" x14ac:dyDescent="0.25">
      <c r="A46" s="22">
        <v>853</v>
      </c>
      <c r="B46" s="433" t="s">
        <v>435</v>
      </c>
      <c r="C46" s="433"/>
      <c r="D46" s="55" t="s">
        <v>436</v>
      </c>
    </row>
    <row r="47" spans="1:7" s="61" customFormat="1" ht="25.5" customHeight="1" x14ac:dyDescent="0.25">
      <c r="A47" s="22">
        <v>853</v>
      </c>
      <c r="B47" s="433" t="s">
        <v>439</v>
      </c>
      <c r="C47" s="433"/>
      <c r="D47" s="55" t="s">
        <v>440</v>
      </c>
    </row>
    <row r="48" spans="1:7" s="61" customFormat="1" ht="25.5" customHeight="1" x14ac:dyDescent="0.25">
      <c r="A48" s="22">
        <v>853</v>
      </c>
      <c r="B48" s="433" t="s">
        <v>443</v>
      </c>
      <c r="C48" s="433"/>
      <c r="D48" s="55" t="s">
        <v>444</v>
      </c>
      <c r="F48" s="61" t="s">
        <v>310</v>
      </c>
    </row>
    <row r="49" spans="1:6" s="61" customFormat="1" ht="51" x14ac:dyDescent="0.25">
      <c r="A49" s="22">
        <v>853</v>
      </c>
      <c r="B49" s="433" t="s">
        <v>458</v>
      </c>
      <c r="C49" s="433"/>
      <c r="D49" s="55" t="s">
        <v>576</v>
      </c>
      <c r="F49" s="61" t="s">
        <v>310</v>
      </c>
    </row>
    <row r="50" spans="1:6" s="61" customFormat="1" ht="38.25" x14ac:dyDescent="0.25">
      <c r="A50" s="22">
        <v>853</v>
      </c>
      <c r="B50" s="433" t="s">
        <v>461</v>
      </c>
      <c r="C50" s="433"/>
      <c r="D50" s="55" t="s">
        <v>577</v>
      </c>
    </row>
    <row r="51" spans="1:6" s="61" customFormat="1" ht="51" x14ac:dyDescent="0.25">
      <c r="A51" s="22">
        <v>853</v>
      </c>
      <c r="B51" s="436" t="s">
        <v>465</v>
      </c>
      <c r="C51" s="437"/>
      <c r="D51" s="55" t="s">
        <v>578</v>
      </c>
    </row>
    <row r="52" spans="1:6" s="61" customFormat="1" ht="12.75" customHeight="1" x14ac:dyDescent="0.25">
      <c r="A52" s="22">
        <v>853</v>
      </c>
      <c r="B52" s="433" t="s">
        <v>469</v>
      </c>
      <c r="C52" s="433"/>
      <c r="D52" s="55" t="s">
        <v>470</v>
      </c>
    </row>
    <row r="53" spans="1:6" s="61" customFormat="1" ht="40.5" customHeight="1" x14ac:dyDescent="0.25">
      <c r="A53" s="22">
        <v>853</v>
      </c>
      <c r="B53" s="433" t="s">
        <v>475</v>
      </c>
      <c r="C53" s="433"/>
      <c r="D53" s="55" t="s">
        <v>476</v>
      </c>
    </row>
    <row r="54" spans="1:6" s="61" customFormat="1" ht="38.25" x14ac:dyDescent="0.25">
      <c r="A54" s="95">
        <v>853</v>
      </c>
      <c r="B54" s="436" t="s">
        <v>579</v>
      </c>
      <c r="C54" s="437"/>
      <c r="D54" s="55" t="s">
        <v>580</v>
      </c>
    </row>
    <row r="55" spans="1:6" s="61" customFormat="1" ht="25.5" customHeight="1" x14ac:dyDescent="0.25">
      <c r="A55" s="22">
        <v>853</v>
      </c>
      <c r="B55" s="433" t="s">
        <v>581</v>
      </c>
      <c r="C55" s="433"/>
      <c r="D55" s="55" t="s">
        <v>582</v>
      </c>
      <c r="F55" s="61" t="s">
        <v>310</v>
      </c>
    </row>
    <row r="56" spans="1:6" s="61" customFormat="1" ht="63.75" x14ac:dyDescent="0.25">
      <c r="A56" s="22">
        <v>853</v>
      </c>
      <c r="B56" s="433" t="s">
        <v>583</v>
      </c>
      <c r="C56" s="433"/>
      <c r="D56" s="55" t="s">
        <v>584</v>
      </c>
    </row>
    <row r="57" spans="1:6" s="61" customFormat="1" ht="38.25" x14ac:dyDescent="0.25">
      <c r="A57" s="48">
        <v>853</v>
      </c>
      <c r="B57" s="441" t="s">
        <v>585</v>
      </c>
      <c r="C57" s="441"/>
      <c r="D57" s="55" t="s">
        <v>586</v>
      </c>
    </row>
    <row r="58" spans="1:6" s="61" customFormat="1" ht="38.25" x14ac:dyDescent="0.25">
      <c r="A58" s="48">
        <v>853</v>
      </c>
      <c r="B58" s="441" t="s">
        <v>587</v>
      </c>
      <c r="C58" s="441"/>
      <c r="D58" s="55" t="s">
        <v>588</v>
      </c>
    </row>
  </sheetData>
  <mergeCells count="55">
    <mergeCell ref="B58:C58"/>
    <mergeCell ref="B47:C47"/>
    <mergeCell ref="B48:C48"/>
    <mergeCell ref="B49:C49"/>
    <mergeCell ref="B50:C50"/>
    <mergeCell ref="B51:C51"/>
    <mergeCell ref="B52:C52"/>
    <mergeCell ref="B53:C53"/>
    <mergeCell ref="B54:C54"/>
    <mergeCell ref="B55:C55"/>
    <mergeCell ref="B56:C56"/>
    <mergeCell ref="B57:C57"/>
    <mergeCell ref="B46:C46"/>
    <mergeCell ref="B35:C35"/>
    <mergeCell ref="B36:C36"/>
    <mergeCell ref="B37:C37"/>
    <mergeCell ref="B38:C38"/>
    <mergeCell ref="B39:C39"/>
    <mergeCell ref="B40:C40"/>
    <mergeCell ref="B41:C41"/>
    <mergeCell ref="B42:C42"/>
    <mergeCell ref="B43:C43"/>
    <mergeCell ref="B44:C44"/>
    <mergeCell ref="B45:C45"/>
    <mergeCell ref="B34:C34"/>
    <mergeCell ref="B23:C23"/>
    <mergeCell ref="B24:C24"/>
    <mergeCell ref="B25:C25"/>
    <mergeCell ref="B26:C26"/>
    <mergeCell ref="B27:C27"/>
    <mergeCell ref="B28:C28"/>
    <mergeCell ref="B29:C29"/>
    <mergeCell ref="B30:C30"/>
    <mergeCell ref="A31:D31"/>
    <mergeCell ref="B32:C32"/>
    <mergeCell ref="B33:C33"/>
    <mergeCell ref="B22:C22"/>
    <mergeCell ref="B11:C11"/>
    <mergeCell ref="B12:C12"/>
    <mergeCell ref="B13:C13"/>
    <mergeCell ref="B14:C14"/>
    <mergeCell ref="B15:C15"/>
    <mergeCell ref="B16:C16"/>
    <mergeCell ref="B17:C17"/>
    <mergeCell ref="B18:C18"/>
    <mergeCell ref="B19:C19"/>
    <mergeCell ref="B20:C20"/>
    <mergeCell ref="B21:C21"/>
    <mergeCell ref="B10:C10"/>
    <mergeCell ref="B9:C9"/>
    <mergeCell ref="A4:D4"/>
    <mergeCell ref="A6:C6"/>
    <mergeCell ref="D6:D7"/>
    <mergeCell ref="B7:C7"/>
    <mergeCell ref="A8:D8"/>
  </mergeCells>
  <pageMargins left="0.70866141732283472" right="0.11811023622047245" top="0.15748031496062992" bottom="0.15748031496062992"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B9" sqref="B9"/>
    </sheetView>
  </sheetViews>
  <sheetFormatPr defaultRowHeight="12.75" x14ac:dyDescent="0.25"/>
  <cols>
    <col min="1" max="1" width="14.140625" style="89" customWidth="1"/>
    <col min="2" max="2" width="27.28515625" style="89" customWidth="1"/>
    <col min="3" max="3" width="64.42578125" style="93" customWidth="1"/>
    <col min="4" max="4" width="9.140625" style="93"/>
    <col min="5" max="5" width="22.85546875" style="93" customWidth="1"/>
    <col min="6" max="255" width="9.140625" style="93"/>
    <col min="256" max="256" width="10" style="93" customWidth="1"/>
    <col min="257" max="257" width="5.140625" style="93" customWidth="1"/>
    <col min="258" max="258" width="19.28515625" style="93" customWidth="1"/>
    <col min="259" max="259" width="61.5703125" style="93" customWidth="1"/>
    <col min="260" max="511" width="9.140625" style="93"/>
    <col min="512" max="512" width="10" style="93" customWidth="1"/>
    <col min="513" max="513" width="5.140625" style="93" customWidth="1"/>
    <col min="514" max="514" width="19.28515625" style="93" customWidth="1"/>
    <col min="515" max="515" width="61.5703125" style="93" customWidth="1"/>
    <col min="516" max="767" width="9.140625" style="93"/>
    <col min="768" max="768" width="10" style="93" customWidth="1"/>
    <col min="769" max="769" width="5.140625" style="93" customWidth="1"/>
    <col min="770" max="770" width="19.28515625" style="93" customWidth="1"/>
    <col min="771" max="771" width="61.5703125" style="93" customWidth="1"/>
    <col min="772" max="1023" width="9.140625" style="93"/>
    <col min="1024" max="1024" width="10" style="93" customWidth="1"/>
    <col min="1025" max="1025" width="5.140625" style="93" customWidth="1"/>
    <col min="1026" max="1026" width="19.28515625" style="93" customWidth="1"/>
    <col min="1027" max="1027" width="61.5703125" style="93" customWidth="1"/>
    <col min="1028" max="1279" width="9.140625" style="93"/>
    <col min="1280" max="1280" width="10" style="93" customWidth="1"/>
    <col min="1281" max="1281" width="5.140625" style="93" customWidth="1"/>
    <col min="1282" max="1282" width="19.28515625" style="93" customWidth="1"/>
    <col min="1283" max="1283" width="61.5703125" style="93" customWidth="1"/>
    <col min="1284" max="1535" width="9.140625" style="93"/>
    <col min="1536" max="1536" width="10" style="93" customWidth="1"/>
    <col min="1537" max="1537" width="5.140625" style="93" customWidth="1"/>
    <col min="1538" max="1538" width="19.28515625" style="93" customWidth="1"/>
    <col min="1539" max="1539" width="61.5703125" style="93" customWidth="1"/>
    <col min="1540" max="1791" width="9.140625" style="93"/>
    <col min="1792" max="1792" width="10" style="93" customWidth="1"/>
    <col min="1793" max="1793" width="5.140625" style="93" customWidth="1"/>
    <col min="1794" max="1794" width="19.28515625" style="93" customWidth="1"/>
    <col min="1795" max="1795" width="61.5703125" style="93" customWidth="1"/>
    <col min="1796" max="2047" width="9.140625" style="93"/>
    <col min="2048" max="2048" width="10" style="93" customWidth="1"/>
    <col min="2049" max="2049" width="5.140625" style="93" customWidth="1"/>
    <col min="2050" max="2050" width="19.28515625" style="93" customWidth="1"/>
    <col min="2051" max="2051" width="61.5703125" style="93" customWidth="1"/>
    <col min="2052" max="2303" width="9.140625" style="93"/>
    <col min="2304" max="2304" width="10" style="93" customWidth="1"/>
    <col min="2305" max="2305" width="5.140625" style="93" customWidth="1"/>
    <col min="2306" max="2306" width="19.28515625" style="93" customWidth="1"/>
    <col min="2307" max="2307" width="61.5703125" style="93" customWidth="1"/>
    <col min="2308" max="2559" width="9.140625" style="93"/>
    <col min="2560" max="2560" width="10" style="93" customWidth="1"/>
    <col min="2561" max="2561" width="5.140625" style="93" customWidth="1"/>
    <col min="2562" max="2562" width="19.28515625" style="93" customWidth="1"/>
    <col min="2563" max="2563" width="61.5703125" style="93" customWidth="1"/>
    <col min="2564" max="2815" width="9.140625" style="93"/>
    <col min="2816" max="2816" width="10" style="93" customWidth="1"/>
    <col min="2817" max="2817" width="5.140625" style="93" customWidth="1"/>
    <col min="2818" max="2818" width="19.28515625" style="93" customWidth="1"/>
    <col min="2819" max="2819" width="61.5703125" style="93" customWidth="1"/>
    <col min="2820" max="3071" width="9.140625" style="93"/>
    <col min="3072" max="3072" width="10" style="93" customWidth="1"/>
    <col min="3073" max="3073" width="5.140625" style="93" customWidth="1"/>
    <col min="3074" max="3074" width="19.28515625" style="93" customWidth="1"/>
    <col min="3075" max="3075" width="61.5703125" style="93" customWidth="1"/>
    <col min="3076" max="3327" width="9.140625" style="93"/>
    <col min="3328" max="3328" width="10" style="93" customWidth="1"/>
    <col min="3329" max="3329" width="5.140625" style="93" customWidth="1"/>
    <col min="3330" max="3330" width="19.28515625" style="93" customWidth="1"/>
    <col min="3331" max="3331" width="61.5703125" style="93" customWidth="1"/>
    <col min="3332" max="3583" width="9.140625" style="93"/>
    <col min="3584" max="3584" width="10" style="93" customWidth="1"/>
    <col min="3585" max="3585" width="5.140625" style="93" customWidth="1"/>
    <col min="3586" max="3586" width="19.28515625" style="93" customWidth="1"/>
    <col min="3587" max="3587" width="61.5703125" style="93" customWidth="1"/>
    <col min="3588" max="3839" width="9.140625" style="93"/>
    <col min="3840" max="3840" width="10" style="93" customWidth="1"/>
    <col min="3841" max="3841" width="5.140625" style="93" customWidth="1"/>
    <col min="3842" max="3842" width="19.28515625" style="93" customWidth="1"/>
    <col min="3843" max="3843" width="61.5703125" style="93" customWidth="1"/>
    <col min="3844" max="4095" width="9.140625" style="93"/>
    <col min="4096" max="4096" width="10" style="93" customWidth="1"/>
    <col min="4097" max="4097" width="5.140625" style="93" customWidth="1"/>
    <col min="4098" max="4098" width="19.28515625" style="93" customWidth="1"/>
    <col min="4099" max="4099" width="61.5703125" style="93" customWidth="1"/>
    <col min="4100" max="4351" width="9.140625" style="93"/>
    <col min="4352" max="4352" width="10" style="93" customWidth="1"/>
    <col min="4353" max="4353" width="5.140625" style="93" customWidth="1"/>
    <col min="4354" max="4354" width="19.28515625" style="93" customWidth="1"/>
    <col min="4355" max="4355" width="61.5703125" style="93" customWidth="1"/>
    <col min="4356" max="4607" width="9.140625" style="93"/>
    <col min="4608" max="4608" width="10" style="93" customWidth="1"/>
    <col min="4609" max="4609" width="5.140625" style="93" customWidth="1"/>
    <col min="4610" max="4610" width="19.28515625" style="93" customWidth="1"/>
    <col min="4611" max="4611" width="61.5703125" style="93" customWidth="1"/>
    <col min="4612" max="4863" width="9.140625" style="93"/>
    <col min="4864" max="4864" width="10" style="93" customWidth="1"/>
    <col min="4865" max="4865" width="5.140625" style="93" customWidth="1"/>
    <col min="4866" max="4866" width="19.28515625" style="93" customWidth="1"/>
    <col min="4867" max="4867" width="61.5703125" style="93" customWidth="1"/>
    <col min="4868" max="5119" width="9.140625" style="93"/>
    <col min="5120" max="5120" width="10" style="93" customWidth="1"/>
    <col min="5121" max="5121" width="5.140625" style="93" customWidth="1"/>
    <col min="5122" max="5122" width="19.28515625" style="93" customWidth="1"/>
    <col min="5123" max="5123" width="61.5703125" style="93" customWidth="1"/>
    <col min="5124" max="5375" width="9.140625" style="93"/>
    <col min="5376" max="5376" width="10" style="93" customWidth="1"/>
    <col min="5377" max="5377" width="5.140625" style="93" customWidth="1"/>
    <col min="5378" max="5378" width="19.28515625" style="93" customWidth="1"/>
    <col min="5379" max="5379" width="61.5703125" style="93" customWidth="1"/>
    <col min="5380" max="5631" width="9.140625" style="93"/>
    <col min="5632" max="5632" width="10" style="93" customWidth="1"/>
    <col min="5633" max="5633" width="5.140625" style="93" customWidth="1"/>
    <col min="5634" max="5634" width="19.28515625" style="93" customWidth="1"/>
    <col min="5635" max="5635" width="61.5703125" style="93" customWidth="1"/>
    <col min="5636" max="5887" width="9.140625" style="93"/>
    <col min="5888" max="5888" width="10" style="93" customWidth="1"/>
    <col min="5889" max="5889" width="5.140625" style="93" customWidth="1"/>
    <col min="5890" max="5890" width="19.28515625" style="93" customWidth="1"/>
    <col min="5891" max="5891" width="61.5703125" style="93" customWidth="1"/>
    <col min="5892" max="6143" width="9.140625" style="93"/>
    <col min="6144" max="6144" width="10" style="93" customWidth="1"/>
    <col min="6145" max="6145" width="5.140625" style="93" customWidth="1"/>
    <col min="6146" max="6146" width="19.28515625" style="93" customWidth="1"/>
    <col min="6147" max="6147" width="61.5703125" style="93" customWidth="1"/>
    <col min="6148" max="6399" width="9.140625" style="93"/>
    <col min="6400" max="6400" width="10" style="93" customWidth="1"/>
    <col min="6401" max="6401" width="5.140625" style="93" customWidth="1"/>
    <col min="6402" max="6402" width="19.28515625" style="93" customWidth="1"/>
    <col min="6403" max="6403" width="61.5703125" style="93" customWidth="1"/>
    <col min="6404" max="6655" width="9.140625" style="93"/>
    <col min="6656" max="6656" width="10" style="93" customWidth="1"/>
    <col min="6657" max="6657" width="5.140625" style="93" customWidth="1"/>
    <col min="6658" max="6658" width="19.28515625" style="93" customWidth="1"/>
    <col min="6659" max="6659" width="61.5703125" style="93" customWidth="1"/>
    <col min="6660" max="6911" width="9.140625" style="93"/>
    <col min="6912" max="6912" width="10" style="93" customWidth="1"/>
    <col min="6913" max="6913" width="5.140625" style="93" customWidth="1"/>
    <col min="6914" max="6914" width="19.28515625" style="93" customWidth="1"/>
    <col min="6915" max="6915" width="61.5703125" style="93" customWidth="1"/>
    <col min="6916" max="7167" width="9.140625" style="93"/>
    <col min="7168" max="7168" width="10" style="93" customWidth="1"/>
    <col min="7169" max="7169" width="5.140625" style="93" customWidth="1"/>
    <col min="7170" max="7170" width="19.28515625" style="93" customWidth="1"/>
    <col min="7171" max="7171" width="61.5703125" style="93" customWidth="1"/>
    <col min="7172" max="7423" width="9.140625" style="93"/>
    <col min="7424" max="7424" width="10" style="93" customWidth="1"/>
    <col min="7425" max="7425" width="5.140625" style="93" customWidth="1"/>
    <col min="7426" max="7426" width="19.28515625" style="93" customWidth="1"/>
    <col min="7427" max="7427" width="61.5703125" style="93" customWidth="1"/>
    <col min="7428" max="7679" width="9.140625" style="93"/>
    <col min="7680" max="7680" width="10" style="93" customWidth="1"/>
    <col min="7681" max="7681" width="5.140625" style="93" customWidth="1"/>
    <col min="7682" max="7682" width="19.28515625" style="93" customWidth="1"/>
    <col min="7683" max="7683" width="61.5703125" style="93" customWidth="1"/>
    <col min="7684" max="7935" width="9.140625" style="93"/>
    <col min="7936" max="7936" width="10" style="93" customWidth="1"/>
    <col min="7937" max="7937" width="5.140625" style="93" customWidth="1"/>
    <col min="7938" max="7938" width="19.28515625" style="93" customWidth="1"/>
    <col min="7939" max="7939" width="61.5703125" style="93" customWidth="1"/>
    <col min="7940" max="8191" width="9.140625" style="93"/>
    <col min="8192" max="8192" width="10" style="93" customWidth="1"/>
    <col min="8193" max="8193" width="5.140625" style="93" customWidth="1"/>
    <col min="8194" max="8194" width="19.28515625" style="93" customWidth="1"/>
    <col min="8195" max="8195" width="61.5703125" style="93" customWidth="1"/>
    <col min="8196" max="8447" width="9.140625" style="93"/>
    <col min="8448" max="8448" width="10" style="93" customWidth="1"/>
    <col min="8449" max="8449" width="5.140625" style="93" customWidth="1"/>
    <col min="8450" max="8450" width="19.28515625" style="93" customWidth="1"/>
    <col min="8451" max="8451" width="61.5703125" style="93" customWidth="1"/>
    <col min="8452" max="8703" width="9.140625" style="93"/>
    <col min="8704" max="8704" width="10" style="93" customWidth="1"/>
    <col min="8705" max="8705" width="5.140625" style="93" customWidth="1"/>
    <col min="8706" max="8706" width="19.28515625" style="93" customWidth="1"/>
    <col min="8707" max="8707" width="61.5703125" style="93" customWidth="1"/>
    <col min="8708" max="8959" width="9.140625" style="93"/>
    <col min="8960" max="8960" width="10" style="93" customWidth="1"/>
    <col min="8961" max="8961" width="5.140625" style="93" customWidth="1"/>
    <col min="8962" max="8962" width="19.28515625" style="93" customWidth="1"/>
    <col min="8963" max="8963" width="61.5703125" style="93" customWidth="1"/>
    <col min="8964" max="9215" width="9.140625" style="93"/>
    <col min="9216" max="9216" width="10" style="93" customWidth="1"/>
    <col min="9217" max="9217" width="5.140625" style="93" customWidth="1"/>
    <col min="9218" max="9218" width="19.28515625" style="93" customWidth="1"/>
    <col min="9219" max="9219" width="61.5703125" style="93" customWidth="1"/>
    <col min="9220" max="9471" width="9.140625" style="93"/>
    <col min="9472" max="9472" width="10" style="93" customWidth="1"/>
    <col min="9473" max="9473" width="5.140625" style="93" customWidth="1"/>
    <col min="9474" max="9474" width="19.28515625" style="93" customWidth="1"/>
    <col min="9475" max="9475" width="61.5703125" style="93" customWidth="1"/>
    <col min="9476" max="9727" width="9.140625" style="93"/>
    <col min="9728" max="9728" width="10" style="93" customWidth="1"/>
    <col min="9729" max="9729" width="5.140625" style="93" customWidth="1"/>
    <col min="9730" max="9730" width="19.28515625" style="93" customWidth="1"/>
    <col min="9731" max="9731" width="61.5703125" style="93" customWidth="1"/>
    <col min="9732" max="9983" width="9.140625" style="93"/>
    <col min="9984" max="9984" width="10" style="93" customWidth="1"/>
    <col min="9985" max="9985" width="5.140625" style="93" customWidth="1"/>
    <col min="9986" max="9986" width="19.28515625" style="93" customWidth="1"/>
    <col min="9987" max="9987" width="61.5703125" style="93" customWidth="1"/>
    <col min="9988" max="10239" width="9.140625" style="93"/>
    <col min="10240" max="10240" width="10" style="93" customWidth="1"/>
    <col min="10241" max="10241" width="5.140625" style="93" customWidth="1"/>
    <col min="10242" max="10242" width="19.28515625" style="93" customWidth="1"/>
    <col min="10243" max="10243" width="61.5703125" style="93" customWidth="1"/>
    <col min="10244" max="10495" width="9.140625" style="93"/>
    <col min="10496" max="10496" width="10" style="93" customWidth="1"/>
    <col min="10497" max="10497" width="5.140625" style="93" customWidth="1"/>
    <col min="10498" max="10498" width="19.28515625" style="93" customWidth="1"/>
    <col min="10499" max="10499" width="61.5703125" style="93" customWidth="1"/>
    <col min="10500" max="10751" width="9.140625" style="93"/>
    <col min="10752" max="10752" width="10" style="93" customWidth="1"/>
    <col min="10753" max="10753" width="5.140625" style="93" customWidth="1"/>
    <col min="10754" max="10754" width="19.28515625" style="93" customWidth="1"/>
    <col min="10755" max="10755" width="61.5703125" style="93" customWidth="1"/>
    <col min="10756" max="11007" width="9.140625" style="93"/>
    <col min="11008" max="11008" width="10" style="93" customWidth="1"/>
    <col min="11009" max="11009" width="5.140625" style="93" customWidth="1"/>
    <col min="11010" max="11010" width="19.28515625" style="93" customWidth="1"/>
    <col min="11011" max="11011" width="61.5703125" style="93" customWidth="1"/>
    <col min="11012" max="11263" width="9.140625" style="93"/>
    <col min="11264" max="11264" width="10" style="93" customWidth="1"/>
    <col min="11265" max="11265" width="5.140625" style="93" customWidth="1"/>
    <col min="11266" max="11266" width="19.28515625" style="93" customWidth="1"/>
    <col min="11267" max="11267" width="61.5703125" style="93" customWidth="1"/>
    <col min="11268" max="11519" width="9.140625" style="93"/>
    <col min="11520" max="11520" width="10" style="93" customWidth="1"/>
    <col min="11521" max="11521" width="5.140625" style="93" customWidth="1"/>
    <col min="11522" max="11522" width="19.28515625" style="93" customWidth="1"/>
    <col min="11523" max="11523" width="61.5703125" style="93" customWidth="1"/>
    <col min="11524" max="11775" width="9.140625" style="93"/>
    <col min="11776" max="11776" width="10" style="93" customWidth="1"/>
    <col min="11777" max="11777" width="5.140625" style="93" customWidth="1"/>
    <col min="11778" max="11778" width="19.28515625" style="93" customWidth="1"/>
    <col min="11779" max="11779" width="61.5703125" style="93" customWidth="1"/>
    <col min="11780" max="12031" width="9.140625" style="93"/>
    <col min="12032" max="12032" width="10" style="93" customWidth="1"/>
    <col min="12033" max="12033" width="5.140625" style="93" customWidth="1"/>
    <col min="12034" max="12034" width="19.28515625" style="93" customWidth="1"/>
    <col min="12035" max="12035" width="61.5703125" style="93" customWidth="1"/>
    <col min="12036" max="12287" width="9.140625" style="93"/>
    <col min="12288" max="12288" width="10" style="93" customWidth="1"/>
    <col min="12289" max="12289" width="5.140625" style="93" customWidth="1"/>
    <col min="12290" max="12290" width="19.28515625" style="93" customWidth="1"/>
    <col min="12291" max="12291" width="61.5703125" style="93" customWidth="1"/>
    <col min="12292" max="12543" width="9.140625" style="93"/>
    <col min="12544" max="12544" width="10" style="93" customWidth="1"/>
    <col min="12545" max="12545" width="5.140625" style="93" customWidth="1"/>
    <col min="12546" max="12546" width="19.28515625" style="93" customWidth="1"/>
    <col min="12547" max="12547" width="61.5703125" style="93" customWidth="1"/>
    <col min="12548" max="12799" width="9.140625" style="93"/>
    <col min="12800" max="12800" width="10" style="93" customWidth="1"/>
    <col min="12801" max="12801" width="5.140625" style="93" customWidth="1"/>
    <col min="12802" max="12802" width="19.28515625" style="93" customWidth="1"/>
    <col min="12803" max="12803" width="61.5703125" style="93" customWidth="1"/>
    <col min="12804" max="13055" width="9.140625" style="93"/>
    <col min="13056" max="13056" width="10" style="93" customWidth="1"/>
    <col min="13057" max="13057" width="5.140625" style="93" customWidth="1"/>
    <col min="13058" max="13058" width="19.28515625" style="93" customWidth="1"/>
    <col min="13059" max="13059" width="61.5703125" style="93" customWidth="1"/>
    <col min="13060" max="13311" width="9.140625" style="93"/>
    <col min="13312" max="13312" width="10" style="93" customWidth="1"/>
    <col min="13313" max="13313" width="5.140625" style="93" customWidth="1"/>
    <col min="13314" max="13314" width="19.28515625" style="93" customWidth="1"/>
    <col min="13315" max="13315" width="61.5703125" style="93" customWidth="1"/>
    <col min="13316" max="13567" width="9.140625" style="93"/>
    <col min="13568" max="13568" width="10" style="93" customWidth="1"/>
    <col min="13569" max="13569" width="5.140625" style="93" customWidth="1"/>
    <col min="13570" max="13570" width="19.28515625" style="93" customWidth="1"/>
    <col min="13571" max="13571" width="61.5703125" style="93" customWidth="1"/>
    <col min="13572" max="13823" width="9.140625" style="93"/>
    <col min="13824" max="13824" width="10" style="93" customWidth="1"/>
    <col min="13825" max="13825" width="5.140625" style="93" customWidth="1"/>
    <col min="13826" max="13826" width="19.28515625" style="93" customWidth="1"/>
    <col min="13827" max="13827" width="61.5703125" style="93" customWidth="1"/>
    <col min="13828" max="14079" width="9.140625" style="93"/>
    <col min="14080" max="14080" width="10" style="93" customWidth="1"/>
    <col min="14081" max="14081" width="5.140625" style="93" customWidth="1"/>
    <col min="14082" max="14082" width="19.28515625" style="93" customWidth="1"/>
    <col min="14083" max="14083" width="61.5703125" style="93" customWidth="1"/>
    <col min="14084" max="14335" width="9.140625" style="93"/>
    <col min="14336" max="14336" width="10" style="93" customWidth="1"/>
    <col min="14337" max="14337" width="5.140625" style="93" customWidth="1"/>
    <col min="14338" max="14338" width="19.28515625" style="93" customWidth="1"/>
    <col min="14339" max="14339" width="61.5703125" style="93" customWidth="1"/>
    <col min="14340" max="14591" width="9.140625" style="93"/>
    <col min="14592" max="14592" width="10" style="93" customWidth="1"/>
    <col min="14593" max="14593" width="5.140625" style="93" customWidth="1"/>
    <col min="14594" max="14594" width="19.28515625" style="93" customWidth="1"/>
    <col min="14595" max="14595" width="61.5703125" style="93" customWidth="1"/>
    <col min="14596" max="14847" width="9.140625" style="93"/>
    <col min="14848" max="14848" width="10" style="93" customWidth="1"/>
    <col min="14849" max="14849" width="5.140625" style="93" customWidth="1"/>
    <col min="14850" max="14850" width="19.28515625" style="93" customWidth="1"/>
    <col min="14851" max="14851" width="61.5703125" style="93" customWidth="1"/>
    <col min="14852" max="15103" width="9.140625" style="93"/>
    <col min="15104" max="15104" width="10" style="93" customWidth="1"/>
    <col min="15105" max="15105" width="5.140625" style="93" customWidth="1"/>
    <col min="15106" max="15106" width="19.28515625" style="93" customWidth="1"/>
    <col min="15107" max="15107" width="61.5703125" style="93" customWidth="1"/>
    <col min="15108" max="15359" width="9.140625" style="93"/>
    <col min="15360" max="15360" width="10" style="93" customWidth="1"/>
    <col min="15361" max="15361" width="5.140625" style="93" customWidth="1"/>
    <col min="15362" max="15362" width="19.28515625" style="93" customWidth="1"/>
    <col min="15363" max="15363" width="61.5703125" style="93" customWidth="1"/>
    <col min="15364" max="15615" width="9.140625" style="93"/>
    <col min="15616" max="15616" width="10" style="93" customWidth="1"/>
    <col min="15617" max="15617" width="5.140625" style="93" customWidth="1"/>
    <col min="15618" max="15618" width="19.28515625" style="93" customWidth="1"/>
    <col min="15619" max="15619" width="61.5703125" style="93" customWidth="1"/>
    <col min="15620" max="15871" width="9.140625" style="93"/>
    <col min="15872" max="15872" width="10" style="93" customWidth="1"/>
    <col min="15873" max="15873" width="5.140625" style="93" customWidth="1"/>
    <col min="15874" max="15874" width="19.28515625" style="93" customWidth="1"/>
    <col min="15875" max="15875" width="61.5703125" style="93" customWidth="1"/>
    <col min="15876" max="16127" width="9.140625" style="93"/>
    <col min="16128" max="16128" width="10" style="93" customWidth="1"/>
    <col min="16129" max="16129" width="5.140625" style="93" customWidth="1"/>
    <col min="16130" max="16130" width="19.28515625" style="93" customWidth="1"/>
    <col min="16131" max="16131" width="61.5703125" style="93" customWidth="1"/>
    <col min="16132" max="16384" width="9.140625" style="93"/>
  </cols>
  <sheetData>
    <row r="1" spans="1:6" x14ac:dyDescent="0.25">
      <c r="C1" s="97" t="s">
        <v>592</v>
      </c>
      <c r="D1" s="98"/>
      <c r="E1" s="98"/>
      <c r="F1" s="98"/>
    </row>
    <row r="2" spans="1:6" ht="60" customHeight="1" x14ac:dyDescent="0.25">
      <c r="C2" s="92" t="s">
        <v>306</v>
      </c>
      <c r="D2" s="98"/>
      <c r="E2" s="98"/>
      <c r="F2" s="98"/>
    </row>
    <row r="4" spans="1:6" ht="33.75" customHeight="1" x14ac:dyDescent="0.25">
      <c r="A4" s="442" t="s">
        <v>593</v>
      </c>
      <c r="B4" s="442"/>
      <c r="C4" s="442"/>
    </row>
    <row r="6" spans="1:6" s="99" customFormat="1" ht="68.25" customHeight="1" x14ac:dyDescent="0.25">
      <c r="A6" s="51" t="s">
        <v>594</v>
      </c>
      <c r="B6" s="143" t="s">
        <v>595</v>
      </c>
      <c r="C6" s="51" t="s">
        <v>596</v>
      </c>
    </row>
    <row r="7" spans="1:6" ht="21.75" customHeight="1" x14ac:dyDescent="0.25">
      <c r="A7" s="430" t="s">
        <v>303</v>
      </c>
      <c r="B7" s="438"/>
      <c r="C7" s="439"/>
    </row>
    <row r="8" spans="1:6" s="214" customFormat="1" ht="42" customHeight="1" x14ac:dyDescent="0.25">
      <c r="A8" s="211">
        <v>853</v>
      </c>
      <c r="B8" s="211" t="s">
        <v>662</v>
      </c>
      <c r="C8" s="212" t="s">
        <v>660</v>
      </c>
      <c r="D8" s="213"/>
    </row>
    <row r="9" spans="1:6" s="210" customFormat="1" ht="42" customHeight="1" x14ac:dyDescent="0.25">
      <c r="A9" s="211">
        <v>853</v>
      </c>
      <c r="B9" s="211" t="s">
        <v>663</v>
      </c>
      <c r="C9" s="212" t="s">
        <v>661</v>
      </c>
    </row>
    <row r="17" spans="3:5" x14ac:dyDescent="0.25">
      <c r="C17" s="100"/>
      <c r="D17" s="100"/>
      <c r="E17" s="100"/>
    </row>
    <row r="18" spans="3:5" x14ac:dyDescent="0.25">
      <c r="C18" s="215"/>
      <c r="D18" s="216"/>
      <c r="E18" s="217"/>
    </row>
    <row r="19" spans="3:5" x14ac:dyDescent="0.25">
      <c r="C19" s="215"/>
      <c r="D19" s="216"/>
      <c r="E19" s="217"/>
    </row>
    <row r="20" spans="3:5" x14ac:dyDescent="0.25">
      <c r="C20" s="100"/>
      <c r="D20" s="100"/>
      <c r="E20" s="100"/>
    </row>
  </sheetData>
  <mergeCells count="2">
    <mergeCell ref="A4:C4"/>
    <mergeCell ref="A7:C7"/>
  </mergeCells>
  <pageMargins left="0.70866141732283472" right="0.31496062992125984" top="0.15748031496062992" bottom="0.35433070866141736"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1" sqref="J31"/>
    </sheetView>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9"/>
  <sheetViews>
    <sheetView workbookViewId="0">
      <pane xSplit="9" ySplit="5" topLeftCell="J6" activePane="bottomRight" state="frozen"/>
      <selection pane="topRight" activeCell="J1" sqref="J1"/>
      <selection pane="bottomLeft" activeCell="A6" sqref="A6"/>
      <selection pane="bottomRight" activeCell="U7" sqref="U7"/>
    </sheetView>
  </sheetViews>
  <sheetFormatPr defaultRowHeight="15" x14ac:dyDescent="0.25"/>
  <cols>
    <col min="1" max="1" width="1.42578125" customWidth="1"/>
    <col min="2" max="2" width="79.28515625" customWidth="1"/>
    <col min="3" max="4" width="3.28515625" hidden="1" customWidth="1"/>
    <col min="5" max="5" width="4.140625" hidden="1" customWidth="1"/>
    <col min="6" max="6" width="5.28515625" style="40" customWidth="1"/>
    <col min="7" max="7" width="4.85546875" style="40" customWidth="1"/>
    <col min="8" max="8" width="11.28515625" customWidth="1"/>
    <col min="9" max="9" width="5.42578125" customWidth="1"/>
    <col min="10" max="10" width="14.140625" hidden="1" customWidth="1"/>
    <col min="11" max="11" width="13.28515625" hidden="1" customWidth="1"/>
    <col min="12" max="12" width="13.7109375" hidden="1" customWidth="1"/>
    <col min="13" max="13" width="12.140625" hidden="1" customWidth="1"/>
    <col min="14" max="14" width="14" hidden="1" customWidth="1"/>
    <col min="15" max="15" width="13.7109375" hidden="1" customWidth="1"/>
    <col min="16" max="16" width="17.28515625" hidden="1" customWidth="1"/>
    <col min="17" max="17" width="15.85546875" hidden="1" customWidth="1"/>
    <col min="18" max="18" width="15.85546875" customWidth="1"/>
    <col min="233" max="233" width="1.42578125" customWidth="1"/>
    <col min="234" max="234" width="59.5703125" customWidth="1"/>
    <col min="235" max="235" width="0" hidden="1" customWidth="1"/>
    <col min="236" max="237" width="3.85546875" customWidth="1"/>
    <col min="238" max="238" width="10.5703125" customWidth="1"/>
    <col min="239" max="239" width="3.85546875" customWidth="1"/>
    <col min="240" max="242" width="14.42578125" customWidth="1"/>
    <col min="243" max="243" width="4.140625" customWidth="1"/>
    <col min="244" max="244" width="15" customWidth="1"/>
    <col min="245" max="246" width="0" hidden="1" customWidth="1"/>
    <col min="247" max="247" width="11.5703125" customWidth="1"/>
    <col min="248" max="248" width="18.140625" customWidth="1"/>
    <col min="249" max="249" width="13.140625" customWidth="1"/>
    <col min="250" max="250" width="12.28515625" customWidth="1"/>
    <col min="489" max="489" width="1.42578125" customWidth="1"/>
    <col min="490" max="490" width="59.5703125" customWidth="1"/>
    <col min="491" max="491" width="0" hidden="1" customWidth="1"/>
    <col min="492" max="493" width="3.85546875" customWidth="1"/>
    <col min="494" max="494" width="10.5703125" customWidth="1"/>
    <col min="495" max="495" width="3.85546875" customWidth="1"/>
    <col min="496" max="498" width="14.42578125" customWidth="1"/>
    <col min="499" max="499" width="4.140625" customWidth="1"/>
    <col min="500" max="500" width="15" customWidth="1"/>
    <col min="501" max="502" width="0" hidden="1" customWidth="1"/>
    <col min="503" max="503" width="11.5703125" customWidth="1"/>
    <col min="504" max="504" width="18.140625" customWidth="1"/>
    <col min="505" max="505" width="13.140625" customWidth="1"/>
    <col min="506" max="506" width="12.28515625" customWidth="1"/>
    <col min="745" max="745" width="1.42578125" customWidth="1"/>
    <col min="746" max="746" width="59.5703125" customWidth="1"/>
    <col min="747" max="747" width="0" hidden="1" customWidth="1"/>
    <col min="748" max="749" width="3.85546875" customWidth="1"/>
    <col min="750" max="750" width="10.5703125" customWidth="1"/>
    <col min="751" max="751" width="3.85546875" customWidth="1"/>
    <col min="752" max="754" width="14.42578125" customWidth="1"/>
    <col min="755" max="755" width="4.140625" customWidth="1"/>
    <col min="756" max="756" width="15" customWidth="1"/>
    <col min="757" max="758" width="0" hidden="1" customWidth="1"/>
    <col min="759" max="759" width="11.5703125" customWidth="1"/>
    <col min="760" max="760" width="18.140625" customWidth="1"/>
    <col min="761" max="761" width="13.140625" customWidth="1"/>
    <col min="762" max="762" width="12.28515625" customWidth="1"/>
    <col min="1001" max="1001" width="1.42578125" customWidth="1"/>
    <col min="1002" max="1002" width="59.5703125" customWidth="1"/>
    <col min="1003" max="1003" width="0" hidden="1" customWidth="1"/>
    <col min="1004" max="1005" width="3.85546875" customWidth="1"/>
    <col min="1006" max="1006" width="10.5703125" customWidth="1"/>
    <col min="1007" max="1007" width="3.85546875" customWidth="1"/>
    <col min="1008" max="1010" width="14.42578125" customWidth="1"/>
    <col min="1011" max="1011" width="4.140625" customWidth="1"/>
    <col min="1012" max="1012" width="15" customWidth="1"/>
    <col min="1013" max="1014" width="0" hidden="1" customWidth="1"/>
    <col min="1015" max="1015" width="11.5703125" customWidth="1"/>
    <col min="1016" max="1016" width="18.140625" customWidth="1"/>
    <col min="1017" max="1017" width="13.140625" customWidth="1"/>
    <col min="1018" max="1018" width="12.28515625" customWidth="1"/>
    <col min="1257" max="1257" width="1.42578125" customWidth="1"/>
    <col min="1258" max="1258" width="59.5703125" customWidth="1"/>
    <col min="1259" max="1259" width="0" hidden="1" customWidth="1"/>
    <col min="1260" max="1261" width="3.85546875" customWidth="1"/>
    <col min="1262" max="1262" width="10.5703125" customWidth="1"/>
    <col min="1263" max="1263" width="3.85546875" customWidth="1"/>
    <col min="1264" max="1266" width="14.42578125" customWidth="1"/>
    <col min="1267" max="1267" width="4.140625" customWidth="1"/>
    <col min="1268" max="1268" width="15" customWidth="1"/>
    <col min="1269" max="1270" width="0" hidden="1" customWidth="1"/>
    <col min="1271" max="1271" width="11.5703125" customWidth="1"/>
    <col min="1272" max="1272" width="18.140625" customWidth="1"/>
    <col min="1273" max="1273" width="13.140625" customWidth="1"/>
    <col min="1274" max="1274" width="12.28515625" customWidth="1"/>
    <col min="1513" max="1513" width="1.42578125" customWidth="1"/>
    <col min="1514" max="1514" width="59.5703125" customWidth="1"/>
    <col min="1515" max="1515" width="0" hidden="1" customWidth="1"/>
    <col min="1516" max="1517" width="3.85546875" customWidth="1"/>
    <col min="1518" max="1518" width="10.5703125" customWidth="1"/>
    <col min="1519" max="1519" width="3.85546875" customWidth="1"/>
    <col min="1520" max="1522" width="14.42578125" customWidth="1"/>
    <col min="1523" max="1523" width="4.140625" customWidth="1"/>
    <col min="1524" max="1524" width="15" customWidth="1"/>
    <col min="1525" max="1526" width="0" hidden="1" customWidth="1"/>
    <col min="1527" max="1527" width="11.5703125" customWidth="1"/>
    <col min="1528" max="1528" width="18.140625" customWidth="1"/>
    <col min="1529" max="1529" width="13.140625" customWidth="1"/>
    <col min="1530" max="1530" width="12.28515625" customWidth="1"/>
    <col min="1769" max="1769" width="1.42578125" customWidth="1"/>
    <col min="1770" max="1770" width="59.5703125" customWidth="1"/>
    <col min="1771" max="1771" width="0" hidden="1" customWidth="1"/>
    <col min="1772" max="1773" width="3.85546875" customWidth="1"/>
    <col min="1774" max="1774" width="10.5703125" customWidth="1"/>
    <col min="1775" max="1775" width="3.85546875" customWidth="1"/>
    <col min="1776" max="1778" width="14.42578125" customWidth="1"/>
    <col min="1779" max="1779" width="4.140625" customWidth="1"/>
    <col min="1780" max="1780" width="15" customWidth="1"/>
    <col min="1781" max="1782" width="0" hidden="1" customWidth="1"/>
    <col min="1783" max="1783" width="11.5703125" customWidth="1"/>
    <col min="1784" max="1784" width="18.140625" customWidth="1"/>
    <col min="1785" max="1785" width="13.140625" customWidth="1"/>
    <col min="1786" max="1786" width="12.28515625" customWidth="1"/>
    <col min="2025" max="2025" width="1.42578125" customWidth="1"/>
    <col min="2026" max="2026" width="59.5703125" customWidth="1"/>
    <col min="2027" max="2027" width="0" hidden="1" customWidth="1"/>
    <col min="2028" max="2029" width="3.85546875" customWidth="1"/>
    <col min="2030" max="2030" width="10.5703125" customWidth="1"/>
    <col min="2031" max="2031" width="3.85546875" customWidth="1"/>
    <col min="2032" max="2034" width="14.42578125" customWidth="1"/>
    <col min="2035" max="2035" width="4.140625" customWidth="1"/>
    <col min="2036" max="2036" width="15" customWidth="1"/>
    <col min="2037" max="2038" width="0" hidden="1" customWidth="1"/>
    <col min="2039" max="2039" width="11.5703125" customWidth="1"/>
    <col min="2040" max="2040" width="18.140625" customWidth="1"/>
    <col min="2041" max="2041" width="13.140625" customWidth="1"/>
    <col min="2042" max="2042" width="12.28515625" customWidth="1"/>
    <col min="2281" max="2281" width="1.42578125" customWidth="1"/>
    <col min="2282" max="2282" width="59.5703125" customWidth="1"/>
    <col min="2283" max="2283" width="0" hidden="1" customWidth="1"/>
    <col min="2284" max="2285" width="3.85546875" customWidth="1"/>
    <col min="2286" max="2286" width="10.5703125" customWidth="1"/>
    <col min="2287" max="2287" width="3.85546875" customWidth="1"/>
    <col min="2288" max="2290" width="14.42578125" customWidth="1"/>
    <col min="2291" max="2291" width="4.140625" customWidth="1"/>
    <col min="2292" max="2292" width="15" customWidth="1"/>
    <col min="2293" max="2294" width="0" hidden="1" customWidth="1"/>
    <col min="2295" max="2295" width="11.5703125" customWidth="1"/>
    <col min="2296" max="2296" width="18.140625" customWidth="1"/>
    <col min="2297" max="2297" width="13.140625" customWidth="1"/>
    <col min="2298" max="2298" width="12.28515625" customWidth="1"/>
    <col min="2537" max="2537" width="1.42578125" customWidth="1"/>
    <col min="2538" max="2538" width="59.5703125" customWidth="1"/>
    <col min="2539" max="2539" width="0" hidden="1" customWidth="1"/>
    <col min="2540" max="2541" width="3.85546875" customWidth="1"/>
    <col min="2542" max="2542" width="10.5703125" customWidth="1"/>
    <col min="2543" max="2543" width="3.85546875" customWidth="1"/>
    <col min="2544" max="2546" width="14.42578125" customWidth="1"/>
    <col min="2547" max="2547" width="4.140625" customWidth="1"/>
    <col min="2548" max="2548" width="15" customWidth="1"/>
    <col min="2549" max="2550" width="0" hidden="1" customWidth="1"/>
    <col min="2551" max="2551" width="11.5703125" customWidth="1"/>
    <col min="2552" max="2552" width="18.140625" customWidth="1"/>
    <col min="2553" max="2553" width="13.140625" customWidth="1"/>
    <col min="2554" max="2554" width="12.28515625" customWidth="1"/>
    <col min="2793" max="2793" width="1.42578125" customWidth="1"/>
    <col min="2794" max="2794" width="59.5703125" customWidth="1"/>
    <col min="2795" max="2795" width="0" hidden="1" customWidth="1"/>
    <col min="2796" max="2797" width="3.85546875" customWidth="1"/>
    <col min="2798" max="2798" width="10.5703125" customWidth="1"/>
    <col min="2799" max="2799" width="3.85546875" customWidth="1"/>
    <col min="2800" max="2802" width="14.42578125" customWidth="1"/>
    <col min="2803" max="2803" width="4.140625" customWidth="1"/>
    <col min="2804" max="2804" width="15" customWidth="1"/>
    <col min="2805" max="2806" width="0" hidden="1" customWidth="1"/>
    <col min="2807" max="2807" width="11.5703125" customWidth="1"/>
    <col min="2808" max="2808" width="18.140625" customWidth="1"/>
    <col min="2809" max="2809" width="13.140625" customWidth="1"/>
    <col min="2810" max="2810" width="12.28515625" customWidth="1"/>
    <col min="3049" max="3049" width="1.42578125" customWidth="1"/>
    <col min="3050" max="3050" width="59.5703125" customWidth="1"/>
    <col min="3051" max="3051" width="0" hidden="1" customWidth="1"/>
    <col min="3052" max="3053" width="3.85546875" customWidth="1"/>
    <col min="3054" max="3054" width="10.5703125" customWidth="1"/>
    <col min="3055" max="3055" width="3.85546875" customWidth="1"/>
    <col min="3056" max="3058" width="14.42578125" customWidth="1"/>
    <col min="3059" max="3059" width="4.140625" customWidth="1"/>
    <col min="3060" max="3060" width="15" customWidth="1"/>
    <col min="3061" max="3062" width="0" hidden="1" customWidth="1"/>
    <col min="3063" max="3063" width="11.5703125" customWidth="1"/>
    <col min="3064" max="3064" width="18.140625" customWidth="1"/>
    <col min="3065" max="3065" width="13.140625" customWidth="1"/>
    <col min="3066" max="3066" width="12.28515625" customWidth="1"/>
    <col min="3305" max="3305" width="1.42578125" customWidth="1"/>
    <col min="3306" max="3306" width="59.5703125" customWidth="1"/>
    <col min="3307" max="3307" width="0" hidden="1" customWidth="1"/>
    <col min="3308" max="3309" width="3.85546875" customWidth="1"/>
    <col min="3310" max="3310" width="10.5703125" customWidth="1"/>
    <col min="3311" max="3311" width="3.85546875" customWidth="1"/>
    <col min="3312" max="3314" width="14.42578125" customWidth="1"/>
    <col min="3315" max="3315" width="4.140625" customWidth="1"/>
    <col min="3316" max="3316" width="15" customWidth="1"/>
    <col min="3317" max="3318" width="0" hidden="1" customWidth="1"/>
    <col min="3319" max="3319" width="11.5703125" customWidth="1"/>
    <col min="3320" max="3320" width="18.140625" customWidth="1"/>
    <col min="3321" max="3321" width="13.140625" customWidth="1"/>
    <col min="3322" max="3322" width="12.28515625" customWidth="1"/>
    <col min="3561" max="3561" width="1.42578125" customWidth="1"/>
    <col min="3562" max="3562" width="59.5703125" customWidth="1"/>
    <col min="3563" max="3563" width="0" hidden="1" customWidth="1"/>
    <col min="3564" max="3565" width="3.85546875" customWidth="1"/>
    <col min="3566" max="3566" width="10.5703125" customWidth="1"/>
    <col min="3567" max="3567" width="3.85546875" customWidth="1"/>
    <col min="3568" max="3570" width="14.42578125" customWidth="1"/>
    <col min="3571" max="3571" width="4.140625" customWidth="1"/>
    <col min="3572" max="3572" width="15" customWidth="1"/>
    <col min="3573" max="3574" width="0" hidden="1" customWidth="1"/>
    <col min="3575" max="3575" width="11.5703125" customWidth="1"/>
    <col min="3576" max="3576" width="18.140625" customWidth="1"/>
    <col min="3577" max="3577" width="13.140625" customWidth="1"/>
    <col min="3578" max="3578" width="12.28515625" customWidth="1"/>
    <col min="3817" max="3817" width="1.42578125" customWidth="1"/>
    <col min="3818" max="3818" width="59.5703125" customWidth="1"/>
    <col min="3819" max="3819" width="0" hidden="1" customWidth="1"/>
    <col min="3820" max="3821" width="3.85546875" customWidth="1"/>
    <col min="3822" max="3822" width="10.5703125" customWidth="1"/>
    <col min="3823" max="3823" width="3.85546875" customWidth="1"/>
    <col min="3824" max="3826" width="14.42578125" customWidth="1"/>
    <col min="3827" max="3827" width="4.140625" customWidth="1"/>
    <col min="3828" max="3828" width="15" customWidth="1"/>
    <col min="3829" max="3830" width="0" hidden="1" customWidth="1"/>
    <col min="3831" max="3831" width="11.5703125" customWidth="1"/>
    <col min="3832" max="3832" width="18.140625" customWidth="1"/>
    <col min="3833" max="3833" width="13.140625" customWidth="1"/>
    <col min="3834" max="3834" width="12.28515625" customWidth="1"/>
    <col min="4073" max="4073" width="1.42578125" customWidth="1"/>
    <col min="4074" max="4074" width="59.5703125" customWidth="1"/>
    <col min="4075" max="4075" width="0" hidden="1" customWidth="1"/>
    <col min="4076" max="4077" width="3.85546875" customWidth="1"/>
    <col min="4078" max="4078" width="10.5703125" customWidth="1"/>
    <col min="4079" max="4079" width="3.85546875" customWidth="1"/>
    <col min="4080" max="4082" width="14.42578125" customWidth="1"/>
    <col min="4083" max="4083" width="4.140625" customWidth="1"/>
    <col min="4084" max="4084" width="15" customWidth="1"/>
    <col min="4085" max="4086" width="0" hidden="1" customWidth="1"/>
    <col min="4087" max="4087" width="11.5703125" customWidth="1"/>
    <col min="4088" max="4088" width="18.140625" customWidth="1"/>
    <col min="4089" max="4089" width="13.140625" customWidth="1"/>
    <col min="4090" max="4090" width="12.28515625" customWidth="1"/>
    <col min="4329" max="4329" width="1.42578125" customWidth="1"/>
    <col min="4330" max="4330" width="59.5703125" customWidth="1"/>
    <col min="4331" max="4331" width="0" hidden="1" customWidth="1"/>
    <col min="4332" max="4333" width="3.85546875" customWidth="1"/>
    <col min="4334" max="4334" width="10.5703125" customWidth="1"/>
    <col min="4335" max="4335" width="3.85546875" customWidth="1"/>
    <col min="4336" max="4338" width="14.42578125" customWidth="1"/>
    <col min="4339" max="4339" width="4.140625" customWidth="1"/>
    <col min="4340" max="4340" width="15" customWidth="1"/>
    <col min="4341" max="4342" width="0" hidden="1" customWidth="1"/>
    <col min="4343" max="4343" width="11.5703125" customWidth="1"/>
    <col min="4344" max="4344" width="18.140625" customWidth="1"/>
    <col min="4345" max="4345" width="13.140625" customWidth="1"/>
    <col min="4346" max="4346" width="12.28515625" customWidth="1"/>
    <col min="4585" max="4585" width="1.42578125" customWidth="1"/>
    <col min="4586" max="4586" width="59.5703125" customWidth="1"/>
    <col min="4587" max="4587" width="0" hidden="1" customWidth="1"/>
    <col min="4588" max="4589" width="3.85546875" customWidth="1"/>
    <col min="4590" max="4590" width="10.5703125" customWidth="1"/>
    <col min="4591" max="4591" width="3.85546875" customWidth="1"/>
    <col min="4592" max="4594" width="14.42578125" customWidth="1"/>
    <col min="4595" max="4595" width="4.140625" customWidth="1"/>
    <col min="4596" max="4596" width="15" customWidth="1"/>
    <col min="4597" max="4598" width="0" hidden="1" customWidth="1"/>
    <col min="4599" max="4599" width="11.5703125" customWidth="1"/>
    <col min="4600" max="4600" width="18.140625" customWidth="1"/>
    <col min="4601" max="4601" width="13.140625" customWidth="1"/>
    <col min="4602" max="4602" width="12.28515625" customWidth="1"/>
    <col min="4841" max="4841" width="1.42578125" customWidth="1"/>
    <col min="4842" max="4842" width="59.5703125" customWidth="1"/>
    <col min="4843" max="4843" width="0" hidden="1" customWidth="1"/>
    <col min="4844" max="4845" width="3.85546875" customWidth="1"/>
    <col min="4846" max="4846" width="10.5703125" customWidth="1"/>
    <col min="4847" max="4847" width="3.85546875" customWidth="1"/>
    <col min="4848" max="4850" width="14.42578125" customWidth="1"/>
    <col min="4851" max="4851" width="4.140625" customWidth="1"/>
    <col min="4852" max="4852" width="15" customWidth="1"/>
    <col min="4853" max="4854" width="0" hidden="1" customWidth="1"/>
    <col min="4855" max="4855" width="11.5703125" customWidth="1"/>
    <col min="4856" max="4856" width="18.140625" customWidth="1"/>
    <col min="4857" max="4857" width="13.140625" customWidth="1"/>
    <col min="4858" max="4858" width="12.28515625" customWidth="1"/>
    <col min="5097" max="5097" width="1.42578125" customWidth="1"/>
    <col min="5098" max="5098" width="59.5703125" customWidth="1"/>
    <col min="5099" max="5099" width="0" hidden="1" customWidth="1"/>
    <col min="5100" max="5101" width="3.85546875" customWidth="1"/>
    <col min="5102" max="5102" width="10.5703125" customWidth="1"/>
    <col min="5103" max="5103" width="3.85546875" customWidth="1"/>
    <col min="5104" max="5106" width="14.42578125" customWidth="1"/>
    <col min="5107" max="5107" width="4.140625" customWidth="1"/>
    <col min="5108" max="5108" width="15" customWidth="1"/>
    <col min="5109" max="5110" width="0" hidden="1" customWidth="1"/>
    <col min="5111" max="5111" width="11.5703125" customWidth="1"/>
    <col min="5112" max="5112" width="18.140625" customWidth="1"/>
    <col min="5113" max="5113" width="13.140625" customWidth="1"/>
    <col min="5114" max="5114" width="12.28515625" customWidth="1"/>
    <col min="5353" max="5353" width="1.42578125" customWidth="1"/>
    <col min="5354" max="5354" width="59.5703125" customWidth="1"/>
    <col min="5355" max="5355" width="0" hidden="1" customWidth="1"/>
    <col min="5356" max="5357" width="3.85546875" customWidth="1"/>
    <col min="5358" max="5358" width="10.5703125" customWidth="1"/>
    <col min="5359" max="5359" width="3.85546875" customWidth="1"/>
    <col min="5360" max="5362" width="14.42578125" customWidth="1"/>
    <col min="5363" max="5363" width="4.140625" customWidth="1"/>
    <col min="5364" max="5364" width="15" customWidth="1"/>
    <col min="5365" max="5366" width="0" hidden="1" customWidth="1"/>
    <col min="5367" max="5367" width="11.5703125" customWidth="1"/>
    <col min="5368" max="5368" width="18.140625" customWidth="1"/>
    <col min="5369" max="5369" width="13.140625" customWidth="1"/>
    <col min="5370" max="5370" width="12.28515625" customWidth="1"/>
    <col min="5609" max="5609" width="1.42578125" customWidth="1"/>
    <col min="5610" max="5610" width="59.5703125" customWidth="1"/>
    <col min="5611" max="5611" width="0" hidden="1" customWidth="1"/>
    <col min="5612" max="5613" width="3.85546875" customWidth="1"/>
    <col min="5614" max="5614" width="10.5703125" customWidth="1"/>
    <col min="5615" max="5615" width="3.85546875" customWidth="1"/>
    <col min="5616" max="5618" width="14.42578125" customWidth="1"/>
    <col min="5619" max="5619" width="4.140625" customWidth="1"/>
    <col min="5620" max="5620" width="15" customWidth="1"/>
    <col min="5621" max="5622" width="0" hidden="1" customWidth="1"/>
    <col min="5623" max="5623" width="11.5703125" customWidth="1"/>
    <col min="5624" max="5624" width="18.140625" customWidth="1"/>
    <col min="5625" max="5625" width="13.140625" customWidth="1"/>
    <col min="5626" max="5626" width="12.28515625" customWidth="1"/>
    <col min="5865" max="5865" width="1.42578125" customWidth="1"/>
    <col min="5866" max="5866" width="59.5703125" customWidth="1"/>
    <col min="5867" max="5867" width="0" hidden="1" customWidth="1"/>
    <col min="5868" max="5869" width="3.85546875" customWidth="1"/>
    <col min="5870" max="5870" width="10.5703125" customWidth="1"/>
    <col min="5871" max="5871" width="3.85546875" customWidth="1"/>
    <col min="5872" max="5874" width="14.42578125" customWidth="1"/>
    <col min="5875" max="5875" width="4.140625" customWidth="1"/>
    <col min="5876" max="5876" width="15" customWidth="1"/>
    <col min="5877" max="5878" width="0" hidden="1" customWidth="1"/>
    <col min="5879" max="5879" width="11.5703125" customWidth="1"/>
    <col min="5880" max="5880" width="18.140625" customWidth="1"/>
    <col min="5881" max="5881" width="13.140625" customWidth="1"/>
    <col min="5882" max="5882" width="12.28515625" customWidth="1"/>
    <col min="6121" max="6121" width="1.42578125" customWidth="1"/>
    <col min="6122" max="6122" width="59.5703125" customWidth="1"/>
    <col min="6123" max="6123" width="0" hidden="1" customWidth="1"/>
    <col min="6124" max="6125" width="3.85546875" customWidth="1"/>
    <col min="6126" max="6126" width="10.5703125" customWidth="1"/>
    <col min="6127" max="6127" width="3.85546875" customWidth="1"/>
    <col min="6128" max="6130" width="14.42578125" customWidth="1"/>
    <col min="6131" max="6131" width="4.140625" customWidth="1"/>
    <col min="6132" max="6132" width="15" customWidth="1"/>
    <col min="6133" max="6134" width="0" hidden="1" customWidth="1"/>
    <col min="6135" max="6135" width="11.5703125" customWidth="1"/>
    <col min="6136" max="6136" width="18.140625" customWidth="1"/>
    <col min="6137" max="6137" width="13.140625" customWidth="1"/>
    <col min="6138" max="6138" width="12.28515625" customWidth="1"/>
    <col min="6377" max="6377" width="1.42578125" customWidth="1"/>
    <col min="6378" max="6378" width="59.5703125" customWidth="1"/>
    <col min="6379" max="6379" width="0" hidden="1" customWidth="1"/>
    <col min="6380" max="6381" width="3.85546875" customWidth="1"/>
    <col min="6382" max="6382" width="10.5703125" customWidth="1"/>
    <col min="6383" max="6383" width="3.85546875" customWidth="1"/>
    <col min="6384" max="6386" width="14.42578125" customWidth="1"/>
    <col min="6387" max="6387" width="4.140625" customWidth="1"/>
    <col min="6388" max="6388" width="15" customWidth="1"/>
    <col min="6389" max="6390" width="0" hidden="1" customWidth="1"/>
    <col min="6391" max="6391" width="11.5703125" customWidth="1"/>
    <col min="6392" max="6392" width="18.140625" customWidth="1"/>
    <col min="6393" max="6393" width="13.140625" customWidth="1"/>
    <col min="6394" max="6394" width="12.28515625" customWidth="1"/>
    <col min="6633" max="6633" width="1.42578125" customWidth="1"/>
    <col min="6634" max="6634" width="59.5703125" customWidth="1"/>
    <col min="6635" max="6635" width="0" hidden="1" customWidth="1"/>
    <col min="6636" max="6637" width="3.85546875" customWidth="1"/>
    <col min="6638" max="6638" width="10.5703125" customWidth="1"/>
    <col min="6639" max="6639" width="3.85546875" customWidth="1"/>
    <col min="6640" max="6642" width="14.42578125" customWidth="1"/>
    <col min="6643" max="6643" width="4.140625" customWidth="1"/>
    <col min="6644" max="6644" width="15" customWidth="1"/>
    <col min="6645" max="6646" width="0" hidden="1" customWidth="1"/>
    <col min="6647" max="6647" width="11.5703125" customWidth="1"/>
    <col min="6648" max="6648" width="18.140625" customWidth="1"/>
    <col min="6649" max="6649" width="13.140625" customWidth="1"/>
    <col min="6650" max="6650" width="12.28515625" customWidth="1"/>
    <col min="6889" max="6889" width="1.42578125" customWidth="1"/>
    <col min="6890" max="6890" width="59.5703125" customWidth="1"/>
    <col min="6891" max="6891" width="0" hidden="1" customWidth="1"/>
    <col min="6892" max="6893" width="3.85546875" customWidth="1"/>
    <col min="6894" max="6894" width="10.5703125" customWidth="1"/>
    <col min="6895" max="6895" width="3.85546875" customWidth="1"/>
    <col min="6896" max="6898" width="14.42578125" customWidth="1"/>
    <col min="6899" max="6899" width="4.140625" customWidth="1"/>
    <col min="6900" max="6900" width="15" customWidth="1"/>
    <col min="6901" max="6902" width="0" hidden="1" customWidth="1"/>
    <col min="6903" max="6903" width="11.5703125" customWidth="1"/>
    <col min="6904" max="6904" width="18.140625" customWidth="1"/>
    <col min="6905" max="6905" width="13.140625" customWidth="1"/>
    <col min="6906" max="6906" width="12.28515625" customWidth="1"/>
    <col min="7145" max="7145" width="1.42578125" customWidth="1"/>
    <col min="7146" max="7146" width="59.5703125" customWidth="1"/>
    <col min="7147" max="7147" width="0" hidden="1" customWidth="1"/>
    <col min="7148" max="7149" width="3.85546875" customWidth="1"/>
    <col min="7150" max="7150" width="10.5703125" customWidth="1"/>
    <col min="7151" max="7151" width="3.85546875" customWidth="1"/>
    <col min="7152" max="7154" width="14.42578125" customWidth="1"/>
    <col min="7155" max="7155" width="4.140625" customWidth="1"/>
    <col min="7156" max="7156" width="15" customWidth="1"/>
    <col min="7157" max="7158" width="0" hidden="1" customWidth="1"/>
    <col min="7159" max="7159" width="11.5703125" customWidth="1"/>
    <col min="7160" max="7160" width="18.140625" customWidth="1"/>
    <col min="7161" max="7161" width="13.140625" customWidth="1"/>
    <col min="7162" max="7162" width="12.28515625" customWidth="1"/>
    <col min="7401" max="7401" width="1.42578125" customWidth="1"/>
    <col min="7402" max="7402" width="59.5703125" customWidth="1"/>
    <col min="7403" max="7403" width="0" hidden="1" customWidth="1"/>
    <col min="7404" max="7405" width="3.85546875" customWidth="1"/>
    <col min="7406" max="7406" width="10.5703125" customWidth="1"/>
    <col min="7407" max="7407" width="3.85546875" customWidth="1"/>
    <col min="7408" max="7410" width="14.42578125" customWidth="1"/>
    <col min="7411" max="7411" width="4.140625" customWidth="1"/>
    <col min="7412" max="7412" width="15" customWidth="1"/>
    <col min="7413" max="7414" width="0" hidden="1" customWidth="1"/>
    <col min="7415" max="7415" width="11.5703125" customWidth="1"/>
    <col min="7416" max="7416" width="18.140625" customWidth="1"/>
    <col min="7417" max="7417" width="13.140625" customWidth="1"/>
    <col min="7418" max="7418" width="12.28515625" customWidth="1"/>
    <col min="7657" max="7657" width="1.42578125" customWidth="1"/>
    <col min="7658" max="7658" width="59.5703125" customWidth="1"/>
    <col min="7659" max="7659" width="0" hidden="1" customWidth="1"/>
    <col min="7660" max="7661" width="3.85546875" customWidth="1"/>
    <col min="7662" max="7662" width="10.5703125" customWidth="1"/>
    <col min="7663" max="7663" width="3.85546875" customWidth="1"/>
    <col min="7664" max="7666" width="14.42578125" customWidth="1"/>
    <col min="7667" max="7667" width="4.140625" customWidth="1"/>
    <col min="7668" max="7668" width="15" customWidth="1"/>
    <col min="7669" max="7670" width="0" hidden="1" customWidth="1"/>
    <col min="7671" max="7671" width="11.5703125" customWidth="1"/>
    <col min="7672" max="7672" width="18.140625" customWidth="1"/>
    <col min="7673" max="7673" width="13.140625" customWidth="1"/>
    <col min="7674" max="7674" width="12.28515625" customWidth="1"/>
    <col min="7913" max="7913" width="1.42578125" customWidth="1"/>
    <col min="7914" max="7914" width="59.5703125" customWidth="1"/>
    <col min="7915" max="7915" width="0" hidden="1" customWidth="1"/>
    <col min="7916" max="7917" width="3.85546875" customWidth="1"/>
    <col min="7918" max="7918" width="10.5703125" customWidth="1"/>
    <col min="7919" max="7919" width="3.85546875" customWidth="1"/>
    <col min="7920" max="7922" width="14.42578125" customWidth="1"/>
    <col min="7923" max="7923" width="4.140625" customWidth="1"/>
    <col min="7924" max="7924" width="15" customWidth="1"/>
    <col min="7925" max="7926" width="0" hidden="1" customWidth="1"/>
    <col min="7927" max="7927" width="11.5703125" customWidth="1"/>
    <col min="7928" max="7928" width="18.140625" customWidth="1"/>
    <col min="7929" max="7929" width="13.140625" customWidth="1"/>
    <col min="7930" max="7930" width="12.28515625" customWidth="1"/>
    <col min="8169" max="8169" width="1.42578125" customWidth="1"/>
    <col min="8170" max="8170" width="59.5703125" customWidth="1"/>
    <col min="8171" max="8171" width="0" hidden="1" customWidth="1"/>
    <col min="8172" max="8173" width="3.85546875" customWidth="1"/>
    <col min="8174" max="8174" width="10.5703125" customWidth="1"/>
    <col min="8175" max="8175" width="3.85546875" customWidth="1"/>
    <col min="8176" max="8178" width="14.42578125" customWidth="1"/>
    <col min="8179" max="8179" width="4.140625" customWidth="1"/>
    <col min="8180" max="8180" width="15" customWidth="1"/>
    <col min="8181" max="8182" width="0" hidden="1" customWidth="1"/>
    <col min="8183" max="8183" width="11.5703125" customWidth="1"/>
    <col min="8184" max="8184" width="18.140625" customWidth="1"/>
    <col min="8185" max="8185" width="13.140625" customWidth="1"/>
    <col min="8186" max="8186" width="12.28515625" customWidth="1"/>
    <col min="8425" max="8425" width="1.42578125" customWidth="1"/>
    <col min="8426" max="8426" width="59.5703125" customWidth="1"/>
    <col min="8427" max="8427" width="0" hidden="1" customWidth="1"/>
    <col min="8428" max="8429" width="3.85546875" customWidth="1"/>
    <col min="8430" max="8430" width="10.5703125" customWidth="1"/>
    <col min="8431" max="8431" width="3.85546875" customWidth="1"/>
    <col min="8432" max="8434" width="14.42578125" customWidth="1"/>
    <col min="8435" max="8435" width="4.140625" customWidth="1"/>
    <col min="8436" max="8436" width="15" customWidth="1"/>
    <col min="8437" max="8438" width="0" hidden="1" customWidth="1"/>
    <col min="8439" max="8439" width="11.5703125" customWidth="1"/>
    <col min="8440" max="8440" width="18.140625" customWidth="1"/>
    <col min="8441" max="8441" width="13.140625" customWidth="1"/>
    <col min="8442" max="8442" width="12.28515625" customWidth="1"/>
    <col min="8681" max="8681" width="1.42578125" customWidth="1"/>
    <col min="8682" max="8682" width="59.5703125" customWidth="1"/>
    <col min="8683" max="8683" width="0" hidden="1" customWidth="1"/>
    <col min="8684" max="8685" width="3.85546875" customWidth="1"/>
    <col min="8686" max="8686" width="10.5703125" customWidth="1"/>
    <col min="8687" max="8687" width="3.85546875" customWidth="1"/>
    <col min="8688" max="8690" width="14.42578125" customWidth="1"/>
    <col min="8691" max="8691" width="4.140625" customWidth="1"/>
    <col min="8692" max="8692" width="15" customWidth="1"/>
    <col min="8693" max="8694" width="0" hidden="1" customWidth="1"/>
    <col min="8695" max="8695" width="11.5703125" customWidth="1"/>
    <col min="8696" max="8696" width="18.140625" customWidth="1"/>
    <col min="8697" max="8697" width="13.140625" customWidth="1"/>
    <col min="8698" max="8698" width="12.28515625" customWidth="1"/>
    <col min="8937" max="8937" width="1.42578125" customWidth="1"/>
    <col min="8938" max="8938" width="59.5703125" customWidth="1"/>
    <col min="8939" max="8939" width="0" hidden="1" customWidth="1"/>
    <col min="8940" max="8941" width="3.85546875" customWidth="1"/>
    <col min="8942" max="8942" width="10.5703125" customWidth="1"/>
    <col min="8943" max="8943" width="3.85546875" customWidth="1"/>
    <col min="8944" max="8946" width="14.42578125" customWidth="1"/>
    <col min="8947" max="8947" width="4.140625" customWidth="1"/>
    <col min="8948" max="8948" width="15" customWidth="1"/>
    <col min="8949" max="8950" width="0" hidden="1" customWidth="1"/>
    <col min="8951" max="8951" width="11.5703125" customWidth="1"/>
    <col min="8952" max="8952" width="18.140625" customWidth="1"/>
    <col min="8953" max="8953" width="13.140625" customWidth="1"/>
    <col min="8954" max="8954" width="12.28515625" customWidth="1"/>
    <col min="9193" max="9193" width="1.42578125" customWidth="1"/>
    <col min="9194" max="9194" width="59.5703125" customWidth="1"/>
    <col min="9195" max="9195" width="0" hidden="1" customWidth="1"/>
    <col min="9196" max="9197" width="3.85546875" customWidth="1"/>
    <col min="9198" max="9198" width="10.5703125" customWidth="1"/>
    <col min="9199" max="9199" width="3.85546875" customWidth="1"/>
    <col min="9200" max="9202" width="14.42578125" customWidth="1"/>
    <col min="9203" max="9203" width="4.140625" customWidth="1"/>
    <col min="9204" max="9204" width="15" customWidth="1"/>
    <col min="9205" max="9206" width="0" hidden="1" customWidth="1"/>
    <col min="9207" max="9207" width="11.5703125" customWidth="1"/>
    <col min="9208" max="9208" width="18.140625" customWidth="1"/>
    <col min="9209" max="9209" width="13.140625" customWidth="1"/>
    <col min="9210" max="9210" width="12.28515625" customWidth="1"/>
    <col min="9449" max="9449" width="1.42578125" customWidth="1"/>
    <col min="9450" max="9450" width="59.5703125" customWidth="1"/>
    <col min="9451" max="9451" width="0" hidden="1" customWidth="1"/>
    <col min="9452" max="9453" width="3.85546875" customWidth="1"/>
    <col min="9454" max="9454" width="10.5703125" customWidth="1"/>
    <col min="9455" max="9455" width="3.85546875" customWidth="1"/>
    <col min="9456" max="9458" width="14.42578125" customWidth="1"/>
    <col min="9459" max="9459" width="4.140625" customWidth="1"/>
    <col min="9460" max="9460" width="15" customWidth="1"/>
    <col min="9461" max="9462" width="0" hidden="1" customWidth="1"/>
    <col min="9463" max="9463" width="11.5703125" customWidth="1"/>
    <col min="9464" max="9464" width="18.140625" customWidth="1"/>
    <col min="9465" max="9465" width="13.140625" customWidth="1"/>
    <col min="9466" max="9466" width="12.28515625" customWidth="1"/>
    <col min="9705" max="9705" width="1.42578125" customWidth="1"/>
    <col min="9706" max="9706" width="59.5703125" customWidth="1"/>
    <col min="9707" max="9707" width="0" hidden="1" customWidth="1"/>
    <col min="9708" max="9709" width="3.85546875" customWidth="1"/>
    <col min="9710" max="9710" width="10.5703125" customWidth="1"/>
    <col min="9711" max="9711" width="3.85546875" customWidth="1"/>
    <col min="9712" max="9714" width="14.42578125" customWidth="1"/>
    <col min="9715" max="9715" width="4.140625" customWidth="1"/>
    <col min="9716" max="9716" width="15" customWidth="1"/>
    <col min="9717" max="9718" width="0" hidden="1" customWidth="1"/>
    <col min="9719" max="9719" width="11.5703125" customWidth="1"/>
    <col min="9720" max="9720" width="18.140625" customWidth="1"/>
    <col min="9721" max="9721" width="13.140625" customWidth="1"/>
    <col min="9722" max="9722" width="12.28515625" customWidth="1"/>
    <col min="9961" max="9961" width="1.42578125" customWidth="1"/>
    <col min="9962" max="9962" width="59.5703125" customWidth="1"/>
    <col min="9963" max="9963" width="0" hidden="1" customWidth="1"/>
    <col min="9964" max="9965" width="3.85546875" customWidth="1"/>
    <col min="9966" max="9966" width="10.5703125" customWidth="1"/>
    <col min="9967" max="9967" width="3.85546875" customWidth="1"/>
    <col min="9968" max="9970" width="14.42578125" customWidth="1"/>
    <col min="9971" max="9971" width="4.140625" customWidth="1"/>
    <col min="9972" max="9972" width="15" customWidth="1"/>
    <col min="9973" max="9974" width="0" hidden="1" customWidth="1"/>
    <col min="9975" max="9975" width="11.5703125" customWidth="1"/>
    <col min="9976" max="9976" width="18.140625" customWidth="1"/>
    <col min="9977" max="9977" width="13.140625" customWidth="1"/>
    <col min="9978" max="9978" width="12.28515625" customWidth="1"/>
    <col min="10217" max="10217" width="1.42578125" customWidth="1"/>
    <col min="10218" max="10218" width="59.5703125" customWidth="1"/>
    <col min="10219" max="10219" width="0" hidden="1" customWidth="1"/>
    <col min="10220" max="10221" width="3.85546875" customWidth="1"/>
    <col min="10222" max="10222" width="10.5703125" customWidth="1"/>
    <col min="10223" max="10223" width="3.85546875" customWidth="1"/>
    <col min="10224" max="10226" width="14.42578125" customWidth="1"/>
    <col min="10227" max="10227" width="4.140625" customWidth="1"/>
    <col min="10228" max="10228" width="15" customWidth="1"/>
    <col min="10229" max="10230" width="0" hidden="1" customWidth="1"/>
    <col min="10231" max="10231" width="11.5703125" customWidth="1"/>
    <col min="10232" max="10232" width="18.140625" customWidth="1"/>
    <col min="10233" max="10233" width="13.140625" customWidth="1"/>
    <col min="10234" max="10234" width="12.28515625" customWidth="1"/>
    <col min="10473" max="10473" width="1.42578125" customWidth="1"/>
    <col min="10474" max="10474" width="59.5703125" customWidth="1"/>
    <col min="10475" max="10475" width="0" hidden="1" customWidth="1"/>
    <col min="10476" max="10477" width="3.85546875" customWidth="1"/>
    <col min="10478" max="10478" width="10.5703125" customWidth="1"/>
    <col min="10479" max="10479" width="3.85546875" customWidth="1"/>
    <col min="10480" max="10482" width="14.42578125" customWidth="1"/>
    <col min="10483" max="10483" width="4.140625" customWidth="1"/>
    <col min="10484" max="10484" width="15" customWidth="1"/>
    <col min="10485" max="10486" width="0" hidden="1" customWidth="1"/>
    <col min="10487" max="10487" width="11.5703125" customWidth="1"/>
    <col min="10488" max="10488" width="18.140625" customWidth="1"/>
    <col min="10489" max="10489" width="13.140625" customWidth="1"/>
    <col min="10490" max="10490" width="12.28515625" customWidth="1"/>
    <col min="10729" max="10729" width="1.42578125" customWidth="1"/>
    <col min="10730" max="10730" width="59.5703125" customWidth="1"/>
    <col min="10731" max="10731" width="0" hidden="1" customWidth="1"/>
    <col min="10732" max="10733" width="3.85546875" customWidth="1"/>
    <col min="10734" max="10734" width="10.5703125" customWidth="1"/>
    <col min="10735" max="10735" width="3.85546875" customWidth="1"/>
    <col min="10736" max="10738" width="14.42578125" customWidth="1"/>
    <col min="10739" max="10739" width="4.140625" customWidth="1"/>
    <col min="10740" max="10740" width="15" customWidth="1"/>
    <col min="10741" max="10742" width="0" hidden="1" customWidth="1"/>
    <col min="10743" max="10743" width="11.5703125" customWidth="1"/>
    <col min="10744" max="10744" width="18.140625" customWidth="1"/>
    <col min="10745" max="10745" width="13.140625" customWidth="1"/>
    <col min="10746" max="10746" width="12.28515625" customWidth="1"/>
    <col min="10985" max="10985" width="1.42578125" customWidth="1"/>
    <col min="10986" max="10986" width="59.5703125" customWidth="1"/>
    <col min="10987" max="10987" width="0" hidden="1" customWidth="1"/>
    <col min="10988" max="10989" width="3.85546875" customWidth="1"/>
    <col min="10990" max="10990" width="10.5703125" customWidth="1"/>
    <col min="10991" max="10991" width="3.85546875" customWidth="1"/>
    <col min="10992" max="10994" width="14.42578125" customWidth="1"/>
    <col min="10995" max="10995" width="4.140625" customWidth="1"/>
    <col min="10996" max="10996" width="15" customWidth="1"/>
    <col min="10997" max="10998" width="0" hidden="1" customWidth="1"/>
    <col min="10999" max="10999" width="11.5703125" customWidth="1"/>
    <col min="11000" max="11000" width="18.140625" customWidth="1"/>
    <col min="11001" max="11001" width="13.140625" customWidth="1"/>
    <col min="11002" max="11002" width="12.28515625" customWidth="1"/>
    <col min="11241" max="11241" width="1.42578125" customWidth="1"/>
    <col min="11242" max="11242" width="59.5703125" customWidth="1"/>
    <col min="11243" max="11243" width="0" hidden="1" customWidth="1"/>
    <col min="11244" max="11245" width="3.85546875" customWidth="1"/>
    <col min="11246" max="11246" width="10.5703125" customWidth="1"/>
    <col min="11247" max="11247" width="3.85546875" customWidth="1"/>
    <col min="11248" max="11250" width="14.42578125" customWidth="1"/>
    <col min="11251" max="11251" width="4.140625" customWidth="1"/>
    <col min="11252" max="11252" width="15" customWidth="1"/>
    <col min="11253" max="11254" width="0" hidden="1" customWidth="1"/>
    <col min="11255" max="11255" width="11.5703125" customWidth="1"/>
    <col min="11256" max="11256" width="18.140625" customWidth="1"/>
    <col min="11257" max="11257" width="13.140625" customWidth="1"/>
    <col min="11258" max="11258" width="12.28515625" customWidth="1"/>
    <col min="11497" max="11497" width="1.42578125" customWidth="1"/>
    <col min="11498" max="11498" width="59.5703125" customWidth="1"/>
    <col min="11499" max="11499" width="0" hidden="1" customWidth="1"/>
    <col min="11500" max="11501" width="3.85546875" customWidth="1"/>
    <col min="11502" max="11502" width="10.5703125" customWidth="1"/>
    <col min="11503" max="11503" width="3.85546875" customWidth="1"/>
    <col min="11504" max="11506" width="14.42578125" customWidth="1"/>
    <col min="11507" max="11507" width="4.140625" customWidth="1"/>
    <col min="11508" max="11508" width="15" customWidth="1"/>
    <col min="11509" max="11510" width="0" hidden="1" customWidth="1"/>
    <col min="11511" max="11511" width="11.5703125" customWidth="1"/>
    <col min="11512" max="11512" width="18.140625" customWidth="1"/>
    <col min="11513" max="11513" width="13.140625" customWidth="1"/>
    <col min="11514" max="11514" width="12.28515625" customWidth="1"/>
    <col min="11753" max="11753" width="1.42578125" customWidth="1"/>
    <col min="11754" max="11754" width="59.5703125" customWidth="1"/>
    <col min="11755" max="11755" width="0" hidden="1" customWidth="1"/>
    <col min="11756" max="11757" width="3.85546875" customWidth="1"/>
    <col min="11758" max="11758" width="10.5703125" customWidth="1"/>
    <col min="11759" max="11759" width="3.85546875" customWidth="1"/>
    <col min="11760" max="11762" width="14.42578125" customWidth="1"/>
    <col min="11763" max="11763" width="4.140625" customWidth="1"/>
    <col min="11764" max="11764" width="15" customWidth="1"/>
    <col min="11765" max="11766" width="0" hidden="1" customWidth="1"/>
    <col min="11767" max="11767" width="11.5703125" customWidth="1"/>
    <col min="11768" max="11768" width="18.140625" customWidth="1"/>
    <col min="11769" max="11769" width="13.140625" customWidth="1"/>
    <col min="11770" max="11770" width="12.28515625" customWidth="1"/>
    <col min="12009" max="12009" width="1.42578125" customWidth="1"/>
    <col min="12010" max="12010" width="59.5703125" customWidth="1"/>
    <col min="12011" max="12011" width="0" hidden="1" customWidth="1"/>
    <col min="12012" max="12013" width="3.85546875" customWidth="1"/>
    <col min="12014" max="12014" width="10.5703125" customWidth="1"/>
    <col min="12015" max="12015" width="3.85546875" customWidth="1"/>
    <col min="12016" max="12018" width="14.42578125" customWidth="1"/>
    <col min="12019" max="12019" width="4.140625" customWidth="1"/>
    <col min="12020" max="12020" width="15" customWidth="1"/>
    <col min="12021" max="12022" width="0" hidden="1" customWidth="1"/>
    <col min="12023" max="12023" width="11.5703125" customWidth="1"/>
    <col min="12024" max="12024" width="18.140625" customWidth="1"/>
    <col min="12025" max="12025" width="13.140625" customWidth="1"/>
    <col min="12026" max="12026" width="12.28515625" customWidth="1"/>
    <col min="12265" max="12265" width="1.42578125" customWidth="1"/>
    <col min="12266" max="12266" width="59.5703125" customWidth="1"/>
    <col min="12267" max="12267" width="0" hidden="1" customWidth="1"/>
    <col min="12268" max="12269" width="3.85546875" customWidth="1"/>
    <col min="12270" max="12270" width="10.5703125" customWidth="1"/>
    <col min="12271" max="12271" width="3.85546875" customWidth="1"/>
    <col min="12272" max="12274" width="14.42578125" customWidth="1"/>
    <col min="12275" max="12275" width="4.140625" customWidth="1"/>
    <col min="12276" max="12276" width="15" customWidth="1"/>
    <col min="12277" max="12278" width="0" hidden="1" customWidth="1"/>
    <col min="12279" max="12279" width="11.5703125" customWidth="1"/>
    <col min="12280" max="12280" width="18.140625" customWidth="1"/>
    <col min="12281" max="12281" width="13.140625" customWidth="1"/>
    <col min="12282" max="12282" width="12.28515625" customWidth="1"/>
    <col min="12521" max="12521" width="1.42578125" customWidth="1"/>
    <col min="12522" max="12522" width="59.5703125" customWidth="1"/>
    <col min="12523" max="12523" width="0" hidden="1" customWidth="1"/>
    <col min="12524" max="12525" width="3.85546875" customWidth="1"/>
    <col min="12526" max="12526" width="10.5703125" customWidth="1"/>
    <col min="12527" max="12527" width="3.85546875" customWidth="1"/>
    <col min="12528" max="12530" width="14.42578125" customWidth="1"/>
    <col min="12531" max="12531" width="4.140625" customWidth="1"/>
    <col min="12532" max="12532" width="15" customWidth="1"/>
    <col min="12533" max="12534" width="0" hidden="1" customWidth="1"/>
    <col min="12535" max="12535" width="11.5703125" customWidth="1"/>
    <col min="12536" max="12536" width="18.140625" customWidth="1"/>
    <col min="12537" max="12537" width="13.140625" customWidth="1"/>
    <col min="12538" max="12538" width="12.28515625" customWidth="1"/>
    <col min="12777" max="12777" width="1.42578125" customWidth="1"/>
    <col min="12778" max="12778" width="59.5703125" customWidth="1"/>
    <col min="12779" max="12779" width="0" hidden="1" customWidth="1"/>
    <col min="12780" max="12781" width="3.85546875" customWidth="1"/>
    <col min="12782" max="12782" width="10.5703125" customWidth="1"/>
    <col min="12783" max="12783" width="3.85546875" customWidth="1"/>
    <col min="12784" max="12786" width="14.42578125" customWidth="1"/>
    <col min="12787" max="12787" width="4.140625" customWidth="1"/>
    <col min="12788" max="12788" width="15" customWidth="1"/>
    <col min="12789" max="12790" width="0" hidden="1" customWidth="1"/>
    <col min="12791" max="12791" width="11.5703125" customWidth="1"/>
    <col min="12792" max="12792" width="18.140625" customWidth="1"/>
    <col min="12793" max="12793" width="13.140625" customWidth="1"/>
    <col min="12794" max="12794" width="12.28515625" customWidth="1"/>
    <col min="13033" max="13033" width="1.42578125" customWidth="1"/>
    <col min="13034" max="13034" width="59.5703125" customWidth="1"/>
    <col min="13035" max="13035" width="0" hidden="1" customWidth="1"/>
    <col min="13036" max="13037" width="3.85546875" customWidth="1"/>
    <col min="13038" max="13038" width="10.5703125" customWidth="1"/>
    <col min="13039" max="13039" width="3.85546875" customWidth="1"/>
    <col min="13040" max="13042" width="14.42578125" customWidth="1"/>
    <col min="13043" max="13043" width="4.140625" customWidth="1"/>
    <col min="13044" max="13044" width="15" customWidth="1"/>
    <col min="13045" max="13046" width="0" hidden="1" customWidth="1"/>
    <col min="13047" max="13047" width="11.5703125" customWidth="1"/>
    <col min="13048" max="13048" width="18.140625" customWidth="1"/>
    <col min="13049" max="13049" width="13.140625" customWidth="1"/>
    <col min="13050" max="13050" width="12.28515625" customWidth="1"/>
    <col min="13289" max="13289" width="1.42578125" customWidth="1"/>
    <col min="13290" max="13290" width="59.5703125" customWidth="1"/>
    <col min="13291" max="13291" width="0" hidden="1" customWidth="1"/>
    <col min="13292" max="13293" width="3.85546875" customWidth="1"/>
    <col min="13294" max="13294" width="10.5703125" customWidth="1"/>
    <col min="13295" max="13295" width="3.85546875" customWidth="1"/>
    <col min="13296" max="13298" width="14.42578125" customWidth="1"/>
    <col min="13299" max="13299" width="4.140625" customWidth="1"/>
    <col min="13300" max="13300" width="15" customWidth="1"/>
    <col min="13301" max="13302" width="0" hidden="1" customWidth="1"/>
    <col min="13303" max="13303" width="11.5703125" customWidth="1"/>
    <col min="13304" max="13304" width="18.140625" customWidth="1"/>
    <col min="13305" max="13305" width="13.140625" customWidth="1"/>
    <col min="13306" max="13306" width="12.28515625" customWidth="1"/>
    <col min="13545" max="13545" width="1.42578125" customWidth="1"/>
    <col min="13546" max="13546" width="59.5703125" customWidth="1"/>
    <col min="13547" max="13547" width="0" hidden="1" customWidth="1"/>
    <col min="13548" max="13549" width="3.85546875" customWidth="1"/>
    <col min="13550" max="13550" width="10.5703125" customWidth="1"/>
    <col min="13551" max="13551" width="3.85546875" customWidth="1"/>
    <col min="13552" max="13554" width="14.42578125" customWidth="1"/>
    <col min="13555" max="13555" width="4.140625" customWidth="1"/>
    <col min="13556" max="13556" width="15" customWidth="1"/>
    <col min="13557" max="13558" width="0" hidden="1" customWidth="1"/>
    <col min="13559" max="13559" width="11.5703125" customWidth="1"/>
    <col min="13560" max="13560" width="18.140625" customWidth="1"/>
    <col min="13561" max="13561" width="13.140625" customWidth="1"/>
    <col min="13562" max="13562" width="12.28515625" customWidth="1"/>
    <col min="13801" max="13801" width="1.42578125" customWidth="1"/>
    <col min="13802" max="13802" width="59.5703125" customWidth="1"/>
    <col min="13803" max="13803" width="0" hidden="1" customWidth="1"/>
    <col min="13804" max="13805" width="3.85546875" customWidth="1"/>
    <col min="13806" max="13806" width="10.5703125" customWidth="1"/>
    <col min="13807" max="13807" width="3.85546875" customWidth="1"/>
    <col min="13808" max="13810" width="14.42578125" customWidth="1"/>
    <col min="13811" max="13811" width="4.140625" customWidth="1"/>
    <col min="13812" max="13812" width="15" customWidth="1"/>
    <col min="13813" max="13814" width="0" hidden="1" customWidth="1"/>
    <col min="13815" max="13815" width="11.5703125" customWidth="1"/>
    <col min="13816" max="13816" width="18.140625" customWidth="1"/>
    <col min="13817" max="13817" width="13.140625" customWidth="1"/>
    <col min="13818" max="13818" width="12.28515625" customWidth="1"/>
    <col min="14057" max="14057" width="1.42578125" customWidth="1"/>
    <col min="14058" max="14058" width="59.5703125" customWidth="1"/>
    <col min="14059" max="14059" width="0" hidden="1" customWidth="1"/>
    <col min="14060" max="14061" width="3.85546875" customWidth="1"/>
    <col min="14062" max="14062" width="10.5703125" customWidth="1"/>
    <col min="14063" max="14063" width="3.85546875" customWidth="1"/>
    <col min="14064" max="14066" width="14.42578125" customWidth="1"/>
    <col min="14067" max="14067" width="4.140625" customWidth="1"/>
    <col min="14068" max="14068" width="15" customWidth="1"/>
    <col min="14069" max="14070" width="0" hidden="1" customWidth="1"/>
    <col min="14071" max="14071" width="11.5703125" customWidth="1"/>
    <col min="14072" max="14072" width="18.140625" customWidth="1"/>
    <col min="14073" max="14073" width="13.140625" customWidth="1"/>
    <col min="14074" max="14074" width="12.28515625" customWidth="1"/>
    <col min="14313" max="14313" width="1.42578125" customWidth="1"/>
    <col min="14314" max="14314" width="59.5703125" customWidth="1"/>
    <col min="14315" max="14315" width="0" hidden="1" customWidth="1"/>
    <col min="14316" max="14317" width="3.85546875" customWidth="1"/>
    <col min="14318" max="14318" width="10.5703125" customWidth="1"/>
    <col min="14319" max="14319" width="3.85546875" customWidth="1"/>
    <col min="14320" max="14322" width="14.42578125" customWidth="1"/>
    <col min="14323" max="14323" width="4.140625" customWidth="1"/>
    <col min="14324" max="14324" width="15" customWidth="1"/>
    <col min="14325" max="14326" width="0" hidden="1" customWidth="1"/>
    <col min="14327" max="14327" width="11.5703125" customWidth="1"/>
    <col min="14328" max="14328" width="18.140625" customWidth="1"/>
    <col min="14329" max="14329" width="13.140625" customWidth="1"/>
    <col min="14330" max="14330" width="12.28515625" customWidth="1"/>
    <col min="14569" max="14569" width="1.42578125" customWidth="1"/>
    <col min="14570" max="14570" width="59.5703125" customWidth="1"/>
    <col min="14571" max="14571" width="0" hidden="1" customWidth="1"/>
    <col min="14572" max="14573" width="3.85546875" customWidth="1"/>
    <col min="14574" max="14574" width="10.5703125" customWidth="1"/>
    <col min="14575" max="14575" width="3.85546875" customWidth="1"/>
    <col min="14576" max="14578" width="14.42578125" customWidth="1"/>
    <col min="14579" max="14579" width="4.140625" customWidth="1"/>
    <col min="14580" max="14580" width="15" customWidth="1"/>
    <col min="14581" max="14582" width="0" hidden="1" customWidth="1"/>
    <col min="14583" max="14583" width="11.5703125" customWidth="1"/>
    <col min="14584" max="14584" width="18.140625" customWidth="1"/>
    <col min="14585" max="14585" width="13.140625" customWidth="1"/>
    <col min="14586" max="14586" width="12.28515625" customWidth="1"/>
    <col min="14825" max="14825" width="1.42578125" customWidth="1"/>
    <col min="14826" max="14826" width="59.5703125" customWidth="1"/>
    <col min="14827" max="14827" width="0" hidden="1" customWidth="1"/>
    <col min="14828" max="14829" width="3.85546875" customWidth="1"/>
    <col min="14830" max="14830" width="10.5703125" customWidth="1"/>
    <col min="14831" max="14831" width="3.85546875" customWidth="1"/>
    <col min="14832" max="14834" width="14.42578125" customWidth="1"/>
    <col min="14835" max="14835" width="4.140625" customWidth="1"/>
    <col min="14836" max="14836" width="15" customWidth="1"/>
    <col min="14837" max="14838" width="0" hidden="1" customWidth="1"/>
    <col min="14839" max="14839" width="11.5703125" customWidth="1"/>
    <col min="14840" max="14840" width="18.140625" customWidth="1"/>
    <col min="14841" max="14841" width="13.140625" customWidth="1"/>
    <col min="14842" max="14842" width="12.28515625" customWidth="1"/>
    <col min="15081" max="15081" width="1.42578125" customWidth="1"/>
    <col min="15082" max="15082" width="59.5703125" customWidth="1"/>
    <col min="15083" max="15083" width="0" hidden="1" customWidth="1"/>
    <col min="15084" max="15085" width="3.85546875" customWidth="1"/>
    <col min="15086" max="15086" width="10.5703125" customWidth="1"/>
    <col min="15087" max="15087" width="3.85546875" customWidth="1"/>
    <col min="15088" max="15090" width="14.42578125" customWidth="1"/>
    <col min="15091" max="15091" width="4.140625" customWidth="1"/>
    <col min="15092" max="15092" width="15" customWidth="1"/>
    <col min="15093" max="15094" width="0" hidden="1" customWidth="1"/>
    <col min="15095" max="15095" width="11.5703125" customWidth="1"/>
    <col min="15096" max="15096" width="18.140625" customWidth="1"/>
    <col min="15097" max="15097" width="13.140625" customWidth="1"/>
    <col min="15098" max="15098" width="12.28515625" customWidth="1"/>
    <col min="15337" max="15337" width="1.42578125" customWidth="1"/>
    <col min="15338" max="15338" width="59.5703125" customWidth="1"/>
    <col min="15339" max="15339" width="0" hidden="1" customWidth="1"/>
    <col min="15340" max="15341" width="3.85546875" customWidth="1"/>
    <col min="15342" max="15342" width="10.5703125" customWidth="1"/>
    <col min="15343" max="15343" width="3.85546875" customWidth="1"/>
    <col min="15344" max="15346" width="14.42578125" customWidth="1"/>
    <col min="15347" max="15347" width="4.140625" customWidth="1"/>
    <col min="15348" max="15348" width="15" customWidth="1"/>
    <col min="15349" max="15350" width="0" hidden="1" customWidth="1"/>
    <col min="15351" max="15351" width="11.5703125" customWidth="1"/>
    <col min="15352" max="15352" width="18.140625" customWidth="1"/>
    <col min="15353" max="15353" width="13.140625" customWidth="1"/>
    <col min="15354" max="15354" width="12.28515625" customWidth="1"/>
    <col min="15593" max="15593" width="1.42578125" customWidth="1"/>
    <col min="15594" max="15594" width="59.5703125" customWidth="1"/>
    <col min="15595" max="15595" width="0" hidden="1" customWidth="1"/>
    <col min="15596" max="15597" width="3.85546875" customWidth="1"/>
    <col min="15598" max="15598" width="10.5703125" customWidth="1"/>
    <col min="15599" max="15599" width="3.85546875" customWidth="1"/>
    <col min="15600" max="15602" width="14.42578125" customWidth="1"/>
    <col min="15603" max="15603" width="4.140625" customWidth="1"/>
    <col min="15604" max="15604" width="15" customWidth="1"/>
    <col min="15605" max="15606" width="0" hidden="1" customWidth="1"/>
    <col min="15607" max="15607" width="11.5703125" customWidth="1"/>
    <col min="15608" max="15608" width="18.140625" customWidth="1"/>
    <col min="15609" max="15609" width="13.140625" customWidth="1"/>
    <col min="15610" max="15610" width="12.28515625" customWidth="1"/>
    <col min="15849" max="15849" width="1.42578125" customWidth="1"/>
    <col min="15850" max="15850" width="59.5703125" customWidth="1"/>
    <col min="15851" max="15851" width="0" hidden="1" customWidth="1"/>
    <col min="15852" max="15853" width="3.85546875" customWidth="1"/>
    <col min="15854" max="15854" width="10.5703125" customWidth="1"/>
    <col min="15855" max="15855" width="3.85546875" customWidth="1"/>
    <col min="15856" max="15858" width="14.42578125" customWidth="1"/>
    <col min="15859" max="15859" width="4.140625" customWidth="1"/>
    <col min="15860" max="15860" width="15" customWidth="1"/>
    <col min="15861" max="15862" width="0" hidden="1" customWidth="1"/>
    <col min="15863" max="15863" width="11.5703125" customWidth="1"/>
    <col min="15864" max="15864" width="18.140625" customWidth="1"/>
    <col min="15865" max="15865" width="13.140625" customWidth="1"/>
    <col min="15866" max="15866" width="12.28515625" customWidth="1"/>
    <col min="16105" max="16105" width="1.42578125" customWidth="1"/>
    <col min="16106" max="16106" width="59.5703125" customWidth="1"/>
    <col min="16107" max="16107" width="0" hidden="1" customWidth="1"/>
    <col min="16108" max="16109" width="3.85546875" customWidth="1"/>
    <col min="16110" max="16110" width="10.5703125" customWidth="1"/>
    <col min="16111" max="16111" width="3.85546875" customWidth="1"/>
    <col min="16112" max="16114" width="14.42578125" customWidth="1"/>
    <col min="16115" max="16115" width="4.140625" customWidth="1"/>
    <col min="16116" max="16116" width="15" customWidth="1"/>
    <col min="16117" max="16118" width="0" hidden="1" customWidth="1"/>
    <col min="16119" max="16119" width="11.5703125" customWidth="1"/>
    <col min="16120" max="16120" width="18.140625" customWidth="1"/>
    <col min="16121" max="16121" width="13.140625" customWidth="1"/>
    <col min="16122" max="16122" width="12.28515625" customWidth="1"/>
  </cols>
  <sheetData>
    <row r="1" spans="1:18" s="1" customFormat="1" ht="12.75" customHeight="1" x14ac:dyDescent="0.25">
      <c r="B1" s="2"/>
      <c r="C1" s="2"/>
      <c r="D1" s="2"/>
      <c r="E1" s="2"/>
      <c r="F1" s="548" t="s">
        <v>664</v>
      </c>
      <c r="G1" s="548"/>
      <c r="H1" s="548"/>
      <c r="I1" s="548"/>
      <c r="J1" s="548"/>
      <c r="K1" s="548"/>
      <c r="L1" s="548"/>
      <c r="M1" s="548"/>
      <c r="N1" s="548"/>
      <c r="O1" s="548"/>
      <c r="P1" s="548"/>
      <c r="Q1" s="548"/>
      <c r="R1" s="548"/>
    </row>
    <row r="2" spans="1:18" s="1" customFormat="1" ht="54" customHeight="1" x14ac:dyDescent="0.25">
      <c r="B2" s="2"/>
      <c r="C2" s="2"/>
      <c r="D2" s="2"/>
      <c r="E2" s="2"/>
      <c r="F2" s="547" t="s">
        <v>764</v>
      </c>
      <c r="G2" s="547"/>
      <c r="H2" s="547"/>
      <c r="I2" s="547"/>
      <c r="J2" s="547"/>
      <c r="K2" s="547"/>
      <c r="L2" s="547"/>
      <c r="M2" s="547"/>
      <c r="N2" s="547"/>
      <c r="O2" s="547"/>
      <c r="P2" s="547"/>
      <c r="Q2" s="547"/>
      <c r="R2" s="547"/>
    </row>
    <row r="3" spans="1:18" s="1" customFormat="1" ht="49.5" customHeight="1" x14ac:dyDescent="0.25">
      <c r="A3" s="466" t="s">
        <v>845</v>
      </c>
      <c r="B3" s="466"/>
      <c r="C3" s="466"/>
      <c r="D3" s="466"/>
      <c r="E3" s="466"/>
      <c r="F3" s="466"/>
      <c r="G3" s="466"/>
      <c r="H3" s="466"/>
      <c r="I3" s="466"/>
      <c r="J3" s="466"/>
      <c r="K3" s="466"/>
      <c r="L3" s="466"/>
      <c r="M3" s="466"/>
      <c r="N3" s="466"/>
      <c r="O3" s="466"/>
      <c r="P3" s="466"/>
      <c r="Q3" s="466"/>
      <c r="R3" s="466"/>
    </row>
    <row r="4" spans="1:18" s="1" customFormat="1" ht="12.75" x14ac:dyDescent="0.25">
      <c r="A4" s="3"/>
      <c r="B4" s="3"/>
      <c r="C4" s="3"/>
      <c r="D4" s="3"/>
      <c r="E4" s="3"/>
      <c r="F4" s="4"/>
      <c r="G4" s="4"/>
      <c r="H4" s="3"/>
      <c r="I4" s="3"/>
      <c r="K4" s="243" t="s">
        <v>305</v>
      </c>
      <c r="L4" s="4"/>
      <c r="P4" s="296" t="s">
        <v>305</v>
      </c>
    </row>
    <row r="5" spans="1:18" s="6" customFormat="1" ht="22.5" customHeight="1" x14ac:dyDescent="0.25">
      <c r="A5" s="463" t="s">
        <v>1</v>
      </c>
      <c r="B5" s="464"/>
      <c r="C5" s="325"/>
      <c r="D5" s="325"/>
      <c r="E5" s="325"/>
      <c r="F5" s="5" t="s">
        <v>2</v>
      </c>
      <c r="G5" s="5" t="s">
        <v>3</v>
      </c>
      <c r="H5" s="5" t="s">
        <v>4</v>
      </c>
      <c r="I5" s="5" t="s">
        <v>5</v>
      </c>
      <c r="J5" s="325" t="s">
        <v>6</v>
      </c>
      <c r="K5" s="286" t="s">
        <v>770</v>
      </c>
      <c r="L5" s="325" t="s">
        <v>769</v>
      </c>
      <c r="M5" s="286" t="s">
        <v>782</v>
      </c>
      <c r="N5" s="325" t="s">
        <v>789</v>
      </c>
      <c r="O5" s="286" t="s">
        <v>790</v>
      </c>
      <c r="P5" s="325" t="s">
        <v>791</v>
      </c>
      <c r="Q5" s="286" t="s">
        <v>863</v>
      </c>
      <c r="R5" s="325" t="s">
        <v>862</v>
      </c>
    </row>
    <row r="6" spans="1:18" s="10" customFormat="1" ht="12.75" customHeight="1" x14ac:dyDescent="0.25">
      <c r="A6" s="449" t="s">
        <v>9</v>
      </c>
      <c r="B6" s="450"/>
      <c r="C6" s="319"/>
      <c r="D6" s="319"/>
      <c r="E6" s="319"/>
      <c r="F6" s="7" t="s">
        <v>10</v>
      </c>
      <c r="G6" s="7"/>
      <c r="H6" s="7"/>
      <c r="I6" s="7"/>
      <c r="J6" s="8">
        <f>J7+J17+J38+J56+J61</f>
        <v>16972200</v>
      </c>
      <c r="K6" s="8">
        <f t="shared" ref="K6:R6" si="0">K7+K17+K38+K56+K61</f>
        <v>2836100</v>
      </c>
      <c r="L6" s="8">
        <f t="shared" si="0"/>
        <v>19808300</v>
      </c>
      <c r="M6" s="8">
        <f t="shared" si="0"/>
        <v>-4000</v>
      </c>
      <c r="N6" s="8">
        <f t="shared" si="0"/>
        <v>19804300</v>
      </c>
      <c r="O6" s="8">
        <f t="shared" si="0"/>
        <v>0</v>
      </c>
      <c r="P6" s="8">
        <f t="shared" si="0"/>
        <v>19804300</v>
      </c>
      <c r="Q6" s="8">
        <f t="shared" si="0"/>
        <v>0</v>
      </c>
      <c r="R6" s="8">
        <f t="shared" si="0"/>
        <v>19804300</v>
      </c>
    </row>
    <row r="7" spans="1:18" s="13" customFormat="1" ht="12.75" customHeight="1" x14ac:dyDescent="0.25">
      <c r="A7" s="451" t="s">
        <v>11</v>
      </c>
      <c r="B7" s="452"/>
      <c r="C7" s="320"/>
      <c r="D7" s="320"/>
      <c r="E7" s="320"/>
      <c r="F7" s="11" t="s">
        <v>10</v>
      </c>
      <c r="G7" s="11" t="s">
        <v>12</v>
      </c>
      <c r="H7" s="11"/>
      <c r="I7" s="11"/>
      <c r="J7" s="12">
        <f t="shared" ref="J7:R8" si="1">J8</f>
        <v>604700</v>
      </c>
      <c r="K7" s="12">
        <f t="shared" si="1"/>
        <v>0</v>
      </c>
      <c r="L7" s="12">
        <f t="shared" si="1"/>
        <v>604700</v>
      </c>
      <c r="M7" s="12">
        <f t="shared" si="1"/>
        <v>0</v>
      </c>
      <c r="N7" s="12">
        <f t="shared" si="1"/>
        <v>604700</v>
      </c>
      <c r="O7" s="12">
        <f t="shared" si="1"/>
        <v>0</v>
      </c>
      <c r="P7" s="12">
        <f t="shared" si="1"/>
        <v>604700</v>
      </c>
      <c r="Q7" s="12">
        <f t="shared" si="1"/>
        <v>0</v>
      </c>
      <c r="R7" s="12">
        <f t="shared" si="1"/>
        <v>604700</v>
      </c>
    </row>
    <row r="8" spans="1:18" s="1" customFormat="1" ht="12.75" customHeight="1" x14ac:dyDescent="0.25">
      <c r="A8" s="443" t="s">
        <v>13</v>
      </c>
      <c r="B8" s="444"/>
      <c r="C8" s="316"/>
      <c r="D8" s="316"/>
      <c r="E8" s="316"/>
      <c r="F8" s="14" t="s">
        <v>10</v>
      </c>
      <c r="G8" s="14" t="s">
        <v>12</v>
      </c>
      <c r="H8" s="14" t="s">
        <v>14</v>
      </c>
      <c r="I8" s="14"/>
      <c r="J8" s="15">
        <f t="shared" si="1"/>
        <v>604700</v>
      </c>
      <c r="K8" s="15">
        <f t="shared" si="1"/>
        <v>0</v>
      </c>
      <c r="L8" s="15">
        <f t="shared" si="1"/>
        <v>604700</v>
      </c>
      <c r="M8" s="15">
        <f t="shared" si="1"/>
        <v>0</v>
      </c>
      <c r="N8" s="15">
        <f>N9</f>
        <v>604700</v>
      </c>
      <c r="O8" s="15">
        <f t="shared" si="1"/>
        <v>0</v>
      </c>
      <c r="P8" s="15">
        <f t="shared" si="1"/>
        <v>604700</v>
      </c>
      <c r="Q8" s="15">
        <f t="shared" si="1"/>
        <v>0</v>
      </c>
      <c r="R8" s="15">
        <f t="shared" si="1"/>
        <v>604700</v>
      </c>
    </row>
    <row r="9" spans="1:18" s="1" customFormat="1" ht="12.75" customHeight="1" x14ac:dyDescent="0.25">
      <c r="A9" s="443" t="s">
        <v>15</v>
      </c>
      <c r="B9" s="444"/>
      <c r="C9" s="316"/>
      <c r="D9" s="316"/>
      <c r="E9" s="316"/>
      <c r="F9" s="14" t="s">
        <v>10</v>
      </c>
      <c r="G9" s="14" t="s">
        <v>12</v>
      </c>
      <c r="H9" s="14" t="s">
        <v>16</v>
      </c>
      <c r="I9" s="14"/>
      <c r="J9" s="15">
        <f>J10+J12+J14</f>
        <v>604700</v>
      </c>
      <c r="K9" s="15">
        <f t="shared" ref="K9:R9" si="2">K10+K12+K14</f>
        <v>0</v>
      </c>
      <c r="L9" s="15">
        <f t="shared" si="2"/>
        <v>604700</v>
      </c>
      <c r="M9" s="15">
        <f t="shared" si="2"/>
        <v>0</v>
      </c>
      <c r="N9" s="15">
        <f t="shared" si="2"/>
        <v>604700</v>
      </c>
      <c r="O9" s="15">
        <f t="shared" si="2"/>
        <v>0</v>
      </c>
      <c r="P9" s="15">
        <f t="shared" si="2"/>
        <v>604700</v>
      </c>
      <c r="Q9" s="15">
        <f t="shared" si="2"/>
        <v>0</v>
      </c>
      <c r="R9" s="15">
        <f t="shared" si="2"/>
        <v>604700</v>
      </c>
    </row>
    <row r="10" spans="1:18" s="1" customFormat="1" ht="25.5" customHeight="1" x14ac:dyDescent="0.25">
      <c r="A10" s="316"/>
      <c r="B10" s="316" t="s">
        <v>17</v>
      </c>
      <c r="C10" s="316"/>
      <c r="D10" s="316"/>
      <c r="E10" s="316"/>
      <c r="F10" s="14" t="s">
        <v>18</v>
      </c>
      <c r="G10" s="14" t="s">
        <v>12</v>
      </c>
      <c r="H10" s="14" t="s">
        <v>16</v>
      </c>
      <c r="I10" s="14" t="s">
        <v>19</v>
      </c>
      <c r="J10" s="15">
        <f>J11</f>
        <v>432300</v>
      </c>
      <c r="K10" s="15">
        <f t="shared" ref="K10:R10" si="3">K11</f>
        <v>0</v>
      </c>
      <c r="L10" s="15">
        <f t="shared" si="3"/>
        <v>432300</v>
      </c>
      <c r="M10" s="15">
        <f t="shared" si="3"/>
        <v>0</v>
      </c>
      <c r="N10" s="15">
        <f t="shared" si="3"/>
        <v>432300</v>
      </c>
      <c r="O10" s="15">
        <f t="shared" si="3"/>
        <v>0</v>
      </c>
      <c r="P10" s="15">
        <f t="shared" si="3"/>
        <v>432300</v>
      </c>
      <c r="Q10" s="15">
        <f t="shared" si="3"/>
        <v>0</v>
      </c>
      <c r="R10" s="15">
        <f t="shared" si="3"/>
        <v>432300</v>
      </c>
    </row>
    <row r="11" spans="1:18" s="1" customFormat="1" ht="12.75" customHeight="1" x14ac:dyDescent="0.25">
      <c r="A11" s="16"/>
      <c r="B11" s="318" t="s">
        <v>20</v>
      </c>
      <c r="C11" s="318"/>
      <c r="D11" s="318"/>
      <c r="E11" s="318"/>
      <c r="F11" s="14" t="s">
        <v>10</v>
      </c>
      <c r="G11" s="14" t="s">
        <v>12</v>
      </c>
      <c r="H11" s="14" t="s">
        <v>16</v>
      </c>
      <c r="I11" s="14" t="s">
        <v>21</v>
      </c>
      <c r="J11" s="15">
        <f>432329-29</f>
        <v>432300</v>
      </c>
      <c r="K11" s="15"/>
      <c r="L11" s="15">
        <f t="shared" ref="L11:L77" si="4">J11+K11</f>
        <v>432300</v>
      </c>
      <c r="M11" s="15"/>
      <c r="N11" s="15">
        <f>L11+M11</f>
        <v>432300</v>
      </c>
      <c r="O11" s="15"/>
      <c r="P11" s="15">
        <f>N11+O11</f>
        <v>432300</v>
      </c>
      <c r="Q11" s="15"/>
      <c r="R11" s="15">
        <f>P11+Q11</f>
        <v>432300</v>
      </c>
    </row>
    <row r="12" spans="1:18" s="1" customFormat="1" ht="12.75" customHeight="1" x14ac:dyDescent="0.25">
      <c r="A12" s="16"/>
      <c r="B12" s="318" t="s">
        <v>22</v>
      </c>
      <c r="C12" s="318"/>
      <c r="D12" s="318"/>
      <c r="E12" s="318"/>
      <c r="F12" s="14" t="s">
        <v>10</v>
      </c>
      <c r="G12" s="14" t="s">
        <v>12</v>
      </c>
      <c r="H12" s="14" t="s">
        <v>16</v>
      </c>
      <c r="I12" s="14" t="s">
        <v>23</v>
      </c>
      <c r="J12" s="15">
        <f>J13</f>
        <v>171700</v>
      </c>
      <c r="K12" s="15">
        <f t="shared" ref="K12:R12" si="5">K13</f>
        <v>0</v>
      </c>
      <c r="L12" s="15">
        <f t="shared" si="4"/>
        <v>171700</v>
      </c>
      <c r="M12" s="15">
        <f t="shared" si="5"/>
        <v>0</v>
      </c>
      <c r="N12" s="15">
        <f t="shared" si="5"/>
        <v>171700</v>
      </c>
      <c r="O12" s="15">
        <f t="shared" si="5"/>
        <v>0</v>
      </c>
      <c r="P12" s="15">
        <f t="shared" si="5"/>
        <v>171700</v>
      </c>
      <c r="Q12" s="15">
        <f t="shared" si="5"/>
        <v>0</v>
      </c>
      <c r="R12" s="15">
        <f t="shared" si="5"/>
        <v>171700</v>
      </c>
    </row>
    <row r="13" spans="1:18" s="1" customFormat="1" ht="12.75" customHeight="1" x14ac:dyDescent="0.25">
      <c r="A13" s="16"/>
      <c r="B13" s="316" t="s">
        <v>24</v>
      </c>
      <c r="C13" s="316"/>
      <c r="D13" s="316"/>
      <c r="E13" s="316"/>
      <c r="F13" s="14" t="s">
        <v>10</v>
      </c>
      <c r="G13" s="14" t="s">
        <v>12</v>
      </c>
      <c r="H13" s="14" t="s">
        <v>16</v>
      </c>
      <c r="I13" s="14" t="s">
        <v>25</v>
      </c>
      <c r="J13" s="15">
        <f>171670+30</f>
        <v>171700</v>
      </c>
      <c r="K13" s="15"/>
      <c r="L13" s="15">
        <f t="shared" si="4"/>
        <v>171700</v>
      </c>
      <c r="M13" s="15"/>
      <c r="N13" s="15">
        <f>L13+M13</f>
        <v>171700</v>
      </c>
      <c r="O13" s="15"/>
      <c r="P13" s="15">
        <f t="shared" ref="P13" si="6">N13+O13</f>
        <v>171700</v>
      </c>
      <c r="Q13" s="15"/>
      <c r="R13" s="15">
        <f t="shared" ref="R13" si="7">P13+Q13</f>
        <v>171700</v>
      </c>
    </row>
    <row r="14" spans="1:18" s="1" customFormat="1" ht="12.75" customHeight="1" x14ac:dyDescent="0.25">
      <c r="A14" s="16"/>
      <c r="B14" s="316" t="s">
        <v>26</v>
      </c>
      <c r="C14" s="316"/>
      <c r="D14" s="316"/>
      <c r="E14" s="316"/>
      <c r="F14" s="14" t="s">
        <v>10</v>
      </c>
      <c r="G14" s="14" t="s">
        <v>12</v>
      </c>
      <c r="H14" s="14" t="s">
        <v>16</v>
      </c>
      <c r="I14" s="14" t="s">
        <v>27</v>
      </c>
      <c r="J14" s="15">
        <f>J15+J16</f>
        <v>700</v>
      </c>
      <c r="K14" s="15">
        <f t="shared" ref="K14:R14" si="8">K15+K16</f>
        <v>0</v>
      </c>
      <c r="L14" s="15">
        <f t="shared" si="4"/>
        <v>700</v>
      </c>
      <c r="M14" s="15">
        <f t="shared" si="8"/>
        <v>0</v>
      </c>
      <c r="N14" s="15">
        <f t="shared" si="8"/>
        <v>700</v>
      </c>
      <c r="O14" s="15">
        <f t="shared" si="8"/>
        <v>0</v>
      </c>
      <c r="P14" s="15">
        <f t="shared" si="8"/>
        <v>700</v>
      </c>
      <c r="Q14" s="15">
        <f t="shared" si="8"/>
        <v>0</v>
      </c>
      <c r="R14" s="15">
        <f t="shared" si="8"/>
        <v>700</v>
      </c>
    </row>
    <row r="15" spans="1:18" s="1" customFormat="1" ht="12.75" customHeight="1" x14ac:dyDescent="0.25">
      <c r="A15" s="16"/>
      <c r="B15" s="316" t="s">
        <v>28</v>
      </c>
      <c r="C15" s="316"/>
      <c r="D15" s="316"/>
      <c r="E15" s="316"/>
      <c r="F15" s="14" t="s">
        <v>10</v>
      </c>
      <c r="G15" s="14" t="s">
        <v>12</v>
      </c>
      <c r="H15" s="14" t="s">
        <v>16</v>
      </c>
      <c r="I15" s="14" t="s">
        <v>29</v>
      </c>
      <c r="J15" s="15"/>
      <c r="K15" s="15"/>
      <c r="L15" s="15">
        <f t="shared" si="4"/>
        <v>0</v>
      </c>
      <c r="M15" s="15"/>
      <c r="N15" s="15">
        <f>L15+M15</f>
        <v>0</v>
      </c>
      <c r="O15" s="15"/>
      <c r="P15" s="15">
        <f t="shared" ref="P15:P16" si="9">N15+O15</f>
        <v>0</v>
      </c>
      <c r="Q15" s="15"/>
      <c r="R15" s="15">
        <f t="shared" ref="R15:R16" si="10">P15+Q15</f>
        <v>0</v>
      </c>
    </row>
    <row r="16" spans="1:18" s="1" customFormat="1" ht="12.75" customHeight="1" x14ac:dyDescent="0.25">
      <c r="A16" s="16"/>
      <c r="B16" s="316" t="s">
        <v>30</v>
      </c>
      <c r="C16" s="316"/>
      <c r="D16" s="316"/>
      <c r="E16" s="316"/>
      <c r="F16" s="14" t="s">
        <v>10</v>
      </c>
      <c r="G16" s="14" t="s">
        <v>12</v>
      </c>
      <c r="H16" s="14" t="s">
        <v>16</v>
      </c>
      <c r="I16" s="14" t="s">
        <v>31</v>
      </c>
      <c r="J16" s="15">
        <v>700</v>
      </c>
      <c r="K16" s="15"/>
      <c r="L16" s="15">
        <f t="shared" si="4"/>
        <v>700</v>
      </c>
      <c r="M16" s="15"/>
      <c r="N16" s="15">
        <f>L16+M16</f>
        <v>700</v>
      </c>
      <c r="O16" s="15"/>
      <c r="P16" s="15">
        <f t="shared" si="9"/>
        <v>700</v>
      </c>
      <c r="Q16" s="15"/>
      <c r="R16" s="15">
        <f t="shared" si="10"/>
        <v>700</v>
      </c>
    </row>
    <row r="17" spans="1:18" s="13" customFormat="1" ht="12.75" customHeight="1" x14ac:dyDescent="0.25">
      <c r="A17" s="451" t="s">
        <v>38</v>
      </c>
      <c r="B17" s="452"/>
      <c r="C17" s="320"/>
      <c r="D17" s="320"/>
      <c r="E17" s="320"/>
      <c r="F17" s="11" t="s">
        <v>10</v>
      </c>
      <c r="G17" s="11" t="s">
        <v>39</v>
      </c>
      <c r="H17" s="11"/>
      <c r="I17" s="11"/>
      <c r="J17" s="12">
        <f>J18+J30</f>
        <v>10257700</v>
      </c>
      <c r="K17" s="12">
        <f t="shared" ref="K17:R17" si="11">K18+K30</f>
        <v>1494100</v>
      </c>
      <c r="L17" s="15">
        <f t="shared" si="4"/>
        <v>11751800</v>
      </c>
      <c r="M17" s="12">
        <f t="shared" si="11"/>
        <v>0</v>
      </c>
      <c r="N17" s="12">
        <f t="shared" si="11"/>
        <v>11751800</v>
      </c>
      <c r="O17" s="12">
        <f t="shared" si="11"/>
        <v>0</v>
      </c>
      <c r="P17" s="12">
        <f t="shared" si="11"/>
        <v>11751800</v>
      </c>
      <c r="Q17" s="12">
        <f t="shared" si="11"/>
        <v>0</v>
      </c>
      <c r="R17" s="12">
        <f t="shared" si="11"/>
        <v>11751800</v>
      </c>
    </row>
    <row r="18" spans="1:18" s="1" customFormat="1" ht="12.75" customHeight="1" x14ac:dyDescent="0.25">
      <c r="A18" s="443" t="s">
        <v>13</v>
      </c>
      <c r="B18" s="444"/>
      <c r="C18" s="316"/>
      <c r="D18" s="316"/>
      <c r="E18" s="316"/>
      <c r="F18" s="14" t="s">
        <v>10</v>
      </c>
      <c r="G18" s="14" t="s">
        <v>39</v>
      </c>
      <c r="H18" s="14" t="s">
        <v>40</v>
      </c>
      <c r="I18" s="14"/>
      <c r="J18" s="15">
        <f>J19+J27</f>
        <v>10238700</v>
      </c>
      <c r="K18" s="15">
        <f t="shared" ref="K18:R18" si="12">K19+K27</f>
        <v>1494100</v>
      </c>
      <c r="L18" s="15">
        <f t="shared" si="4"/>
        <v>11732800</v>
      </c>
      <c r="M18" s="15">
        <f t="shared" si="12"/>
        <v>0</v>
      </c>
      <c r="N18" s="15">
        <f t="shared" si="12"/>
        <v>11732800</v>
      </c>
      <c r="O18" s="15">
        <f t="shared" si="12"/>
        <v>0</v>
      </c>
      <c r="P18" s="15">
        <f t="shared" si="12"/>
        <v>11732800</v>
      </c>
      <c r="Q18" s="15">
        <f t="shared" si="12"/>
        <v>0</v>
      </c>
      <c r="R18" s="15">
        <f t="shared" si="12"/>
        <v>11732800</v>
      </c>
    </row>
    <row r="19" spans="1:18" s="1" customFormat="1" ht="12.75" customHeight="1" x14ac:dyDescent="0.25">
      <c r="A19" s="443" t="s">
        <v>15</v>
      </c>
      <c r="B19" s="444"/>
      <c r="C19" s="316"/>
      <c r="D19" s="316"/>
      <c r="E19" s="316"/>
      <c r="F19" s="14" t="s">
        <v>10</v>
      </c>
      <c r="G19" s="14" t="s">
        <v>39</v>
      </c>
      <c r="H19" s="14" t="s">
        <v>16</v>
      </c>
      <c r="I19" s="14"/>
      <c r="J19" s="15">
        <f>J20+J22+J24</f>
        <v>9520900</v>
      </c>
      <c r="K19" s="15">
        <f t="shared" ref="K19:R19" si="13">K20+K22+K24</f>
        <v>1266000</v>
      </c>
      <c r="L19" s="15">
        <f t="shared" si="4"/>
        <v>10786900</v>
      </c>
      <c r="M19" s="15">
        <f t="shared" si="13"/>
        <v>0</v>
      </c>
      <c r="N19" s="15">
        <f t="shared" si="13"/>
        <v>10786900</v>
      </c>
      <c r="O19" s="15">
        <f t="shared" si="13"/>
        <v>0</v>
      </c>
      <c r="P19" s="15">
        <f t="shared" si="13"/>
        <v>10786900</v>
      </c>
      <c r="Q19" s="15">
        <f t="shared" si="13"/>
        <v>0</v>
      </c>
      <c r="R19" s="15">
        <f t="shared" si="13"/>
        <v>10786900</v>
      </c>
    </row>
    <row r="20" spans="1:18" s="1" customFormat="1" ht="25.5" customHeight="1" x14ac:dyDescent="0.25">
      <c r="A20" s="316"/>
      <c r="B20" s="316" t="s">
        <v>17</v>
      </c>
      <c r="C20" s="316"/>
      <c r="D20" s="316"/>
      <c r="E20" s="316"/>
      <c r="F20" s="14" t="s">
        <v>18</v>
      </c>
      <c r="G20" s="14" t="s">
        <v>39</v>
      </c>
      <c r="H20" s="14" t="s">
        <v>16</v>
      </c>
      <c r="I20" s="14" t="s">
        <v>19</v>
      </c>
      <c r="J20" s="15">
        <f>J21</f>
        <v>6346500</v>
      </c>
      <c r="K20" s="15">
        <f t="shared" ref="K20:R20" si="14">K21</f>
        <v>924000</v>
      </c>
      <c r="L20" s="15">
        <f t="shared" si="4"/>
        <v>7270500</v>
      </c>
      <c r="M20" s="15">
        <f t="shared" si="14"/>
        <v>0</v>
      </c>
      <c r="N20" s="15">
        <f t="shared" si="14"/>
        <v>7270500</v>
      </c>
      <c r="O20" s="15">
        <f t="shared" si="14"/>
        <v>0</v>
      </c>
      <c r="P20" s="15">
        <f t="shared" si="14"/>
        <v>7270500</v>
      </c>
      <c r="Q20" s="15">
        <f t="shared" si="14"/>
        <v>0</v>
      </c>
      <c r="R20" s="15">
        <f t="shared" si="14"/>
        <v>7270500</v>
      </c>
    </row>
    <row r="21" spans="1:18" s="1" customFormat="1" ht="12.75" customHeight="1" x14ac:dyDescent="0.25">
      <c r="A21" s="16"/>
      <c r="B21" s="318" t="s">
        <v>20</v>
      </c>
      <c r="C21" s="318"/>
      <c r="D21" s="318"/>
      <c r="E21" s="318"/>
      <c r="F21" s="14" t="s">
        <v>10</v>
      </c>
      <c r="G21" s="14" t="s">
        <v>39</v>
      </c>
      <c r="H21" s="14" t="s">
        <v>16</v>
      </c>
      <c r="I21" s="14" t="s">
        <v>21</v>
      </c>
      <c r="J21" s="15">
        <f>6346456+44</f>
        <v>6346500</v>
      </c>
      <c r="K21" s="15">
        <f>1024000-100000</f>
        <v>924000</v>
      </c>
      <c r="L21" s="15">
        <f t="shared" si="4"/>
        <v>7270500</v>
      </c>
      <c r="M21" s="15"/>
      <c r="N21" s="15">
        <f>L21+M21</f>
        <v>7270500</v>
      </c>
      <c r="O21" s="15"/>
      <c r="P21" s="15">
        <f t="shared" ref="P21" si="15">N21+O21</f>
        <v>7270500</v>
      </c>
      <c r="Q21" s="15"/>
      <c r="R21" s="15">
        <f t="shared" ref="R21" si="16">P21+Q21</f>
        <v>7270500</v>
      </c>
    </row>
    <row r="22" spans="1:18" s="1" customFormat="1" ht="12.75" customHeight="1" x14ac:dyDescent="0.25">
      <c r="A22" s="16"/>
      <c r="B22" s="318" t="s">
        <v>22</v>
      </c>
      <c r="C22" s="318"/>
      <c r="D22" s="318"/>
      <c r="E22" s="318"/>
      <c r="F22" s="14" t="s">
        <v>10</v>
      </c>
      <c r="G22" s="14" t="s">
        <v>39</v>
      </c>
      <c r="H22" s="14" t="s">
        <v>16</v>
      </c>
      <c r="I22" s="14" t="s">
        <v>23</v>
      </c>
      <c r="J22" s="15">
        <f>J23</f>
        <v>2929800</v>
      </c>
      <c r="K22" s="15">
        <f t="shared" ref="K22:R22" si="17">K23</f>
        <v>342000</v>
      </c>
      <c r="L22" s="15">
        <f t="shared" si="4"/>
        <v>3271800</v>
      </c>
      <c r="M22" s="15">
        <f t="shared" si="17"/>
        <v>0</v>
      </c>
      <c r="N22" s="15">
        <f t="shared" si="17"/>
        <v>3271800</v>
      </c>
      <c r="O22" s="15">
        <f t="shared" si="17"/>
        <v>0</v>
      </c>
      <c r="P22" s="15">
        <f t="shared" si="17"/>
        <v>3271800</v>
      </c>
      <c r="Q22" s="15">
        <f t="shared" si="17"/>
        <v>0</v>
      </c>
      <c r="R22" s="15">
        <f t="shared" si="17"/>
        <v>3271800</v>
      </c>
    </row>
    <row r="23" spans="1:18" s="1" customFormat="1" ht="12.75" customHeight="1" x14ac:dyDescent="0.25">
      <c r="A23" s="16"/>
      <c r="B23" s="316" t="s">
        <v>24</v>
      </c>
      <c r="C23" s="316"/>
      <c r="D23" s="316"/>
      <c r="E23" s="316"/>
      <c r="F23" s="14" t="s">
        <v>10</v>
      </c>
      <c r="G23" s="14" t="s">
        <v>39</v>
      </c>
      <c r="H23" s="14" t="s">
        <v>16</v>
      </c>
      <c r="I23" s="14" t="s">
        <v>25</v>
      </c>
      <c r="J23" s="15">
        <f>2929767+33</f>
        <v>2929800</v>
      </c>
      <c r="K23" s="15">
        <v>342000</v>
      </c>
      <c r="L23" s="15">
        <f t="shared" si="4"/>
        <v>3271800</v>
      </c>
      <c r="M23" s="15"/>
      <c r="N23" s="15">
        <f>L23+M23</f>
        <v>3271800</v>
      </c>
      <c r="O23" s="15"/>
      <c r="P23" s="15">
        <f t="shared" ref="P23" si="18">N23+O23</f>
        <v>3271800</v>
      </c>
      <c r="Q23" s="15"/>
      <c r="R23" s="15">
        <f t="shared" ref="R23" si="19">P23+Q23</f>
        <v>3271800</v>
      </c>
    </row>
    <row r="24" spans="1:18" s="1" customFormat="1" ht="12.75" customHeight="1" x14ac:dyDescent="0.25">
      <c r="A24" s="16"/>
      <c r="B24" s="316" t="s">
        <v>26</v>
      </c>
      <c r="C24" s="316"/>
      <c r="D24" s="316"/>
      <c r="E24" s="316"/>
      <c r="F24" s="14" t="s">
        <v>10</v>
      </c>
      <c r="G24" s="14" t="s">
        <v>39</v>
      </c>
      <c r="H24" s="14" t="s">
        <v>16</v>
      </c>
      <c r="I24" s="14" t="s">
        <v>27</v>
      </c>
      <c r="J24" s="15">
        <f>J25+J26</f>
        <v>244600</v>
      </c>
      <c r="K24" s="15">
        <f t="shared" ref="K24:R24" si="20">K25+K26</f>
        <v>0</v>
      </c>
      <c r="L24" s="15">
        <f t="shared" si="4"/>
        <v>244600</v>
      </c>
      <c r="M24" s="15">
        <f t="shared" si="20"/>
        <v>0</v>
      </c>
      <c r="N24" s="15">
        <f t="shared" si="20"/>
        <v>244600</v>
      </c>
      <c r="O24" s="15">
        <f t="shared" si="20"/>
        <v>0</v>
      </c>
      <c r="P24" s="15">
        <f t="shared" si="20"/>
        <v>244600</v>
      </c>
      <c r="Q24" s="15">
        <f t="shared" si="20"/>
        <v>0</v>
      </c>
      <c r="R24" s="15">
        <f t="shared" si="20"/>
        <v>244600</v>
      </c>
    </row>
    <row r="25" spans="1:18" s="1" customFormat="1" ht="12.75" customHeight="1" x14ac:dyDescent="0.25">
      <c r="A25" s="16"/>
      <c r="B25" s="316" t="s">
        <v>28</v>
      </c>
      <c r="C25" s="316"/>
      <c r="D25" s="316"/>
      <c r="E25" s="316"/>
      <c r="F25" s="14" t="s">
        <v>10</v>
      </c>
      <c r="G25" s="14" t="s">
        <v>39</v>
      </c>
      <c r="H25" s="14" t="s">
        <v>16</v>
      </c>
      <c r="I25" s="14" t="s">
        <v>29</v>
      </c>
      <c r="J25" s="15">
        <v>150000</v>
      </c>
      <c r="K25" s="15"/>
      <c r="L25" s="15">
        <f t="shared" si="4"/>
        <v>150000</v>
      </c>
      <c r="M25" s="15"/>
      <c r="N25" s="15">
        <f>L25+M25</f>
        <v>150000</v>
      </c>
      <c r="O25" s="15"/>
      <c r="P25" s="15">
        <f t="shared" ref="P25:P26" si="21">N25+O25</f>
        <v>150000</v>
      </c>
      <c r="Q25" s="15"/>
      <c r="R25" s="15">
        <f t="shared" ref="R25:R26" si="22">P25+Q25</f>
        <v>150000</v>
      </c>
    </row>
    <row r="26" spans="1:18" s="1" customFormat="1" ht="12.75" customHeight="1" x14ac:dyDescent="0.25">
      <c r="A26" s="16"/>
      <c r="B26" s="316" t="s">
        <v>30</v>
      </c>
      <c r="C26" s="316"/>
      <c r="D26" s="316"/>
      <c r="E26" s="316"/>
      <c r="F26" s="14" t="s">
        <v>10</v>
      </c>
      <c r="G26" s="14" t="s">
        <v>39</v>
      </c>
      <c r="H26" s="14" t="s">
        <v>16</v>
      </c>
      <c r="I26" s="14" t="s">
        <v>31</v>
      </c>
      <c r="J26" s="15">
        <v>94600</v>
      </c>
      <c r="K26" s="15"/>
      <c r="L26" s="15">
        <f t="shared" si="4"/>
        <v>94600</v>
      </c>
      <c r="M26" s="15"/>
      <c r="N26" s="15">
        <f>L26+M26</f>
        <v>94600</v>
      </c>
      <c r="O26" s="15"/>
      <c r="P26" s="15">
        <f t="shared" si="21"/>
        <v>94600</v>
      </c>
      <c r="Q26" s="15"/>
      <c r="R26" s="15">
        <f t="shared" si="22"/>
        <v>94600</v>
      </c>
    </row>
    <row r="27" spans="1:18" s="1" customFormat="1" ht="12.75" customHeight="1" x14ac:dyDescent="0.25">
      <c r="A27" s="443" t="s">
        <v>41</v>
      </c>
      <c r="B27" s="444"/>
      <c r="C27" s="316"/>
      <c r="D27" s="316"/>
      <c r="E27" s="316"/>
      <c r="F27" s="14" t="s">
        <v>10</v>
      </c>
      <c r="G27" s="14" t="s">
        <v>39</v>
      </c>
      <c r="H27" s="14" t="s">
        <v>42</v>
      </c>
      <c r="I27" s="14"/>
      <c r="J27" s="15">
        <f t="shared" ref="J27:R28" si="23">J28</f>
        <v>717800</v>
      </c>
      <c r="K27" s="15">
        <f t="shared" si="23"/>
        <v>228100</v>
      </c>
      <c r="L27" s="15">
        <f t="shared" si="4"/>
        <v>945900</v>
      </c>
      <c r="M27" s="15">
        <f t="shared" si="23"/>
        <v>0</v>
      </c>
      <c r="N27" s="15">
        <f t="shared" si="23"/>
        <v>945900</v>
      </c>
      <c r="O27" s="15">
        <f t="shared" si="23"/>
        <v>0</v>
      </c>
      <c r="P27" s="15">
        <f t="shared" si="23"/>
        <v>945900</v>
      </c>
      <c r="Q27" s="15">
        <f t="shared" si="23"/>
        <v>0</v>
      </c>
      <c r="R27" s="15">
        <f t="shared" si="23"/>
        <v>945900</v>
      </c>
    </row>
    <row r="28" spans="1:18" s="1" customFormat="1" ht="25.5" customHeight="1" x14ac:dyDescent="0.25">
      <c r="A28" s="316"/>
      <c r="B28" s="316" t="s">
        <v>17</v>
      </c>
      <c r="C28" s="316"/>
      <c r="D28" s="316"/>
      <c r="E28" s="316"/>
      <c r="F28" s="14" t="s">
        <v>18</v>
      </c>
      <c r="G28" s="14" t="s">
        <v>39</v>
      </c>
      <c r="H28" s="14" t="s">
        <v>42</v>
      </c>
      <c r="I28" s="14" t="s">
        <v>19</v>
      </c>
      <c r="J28" s="15">
        <f t="shared" si="23"/>
        <v>717800</v>
      </c>
      <c r="K28" s="15">
        <f t="shared" si="23"/>
        <v>228100</v>
      </c>
      <c r="L28" s="15">
        <f t="shared" si="4"/>
        <v>945900</v>
      </c>
      <c r="M28" s="15">
        <f t="shared" si="23"/>
        <v>0</v>
      </c>
      <c r="N28" s="15">
        <f t="shared" si="23"/>
        <v>945900</v>
      </c>
      <c r="O28" s="15">
        <f t="shared" si="23"/>
        <v>0</v>
      </c>
      <c r="P28" s="15">
        <f t="shared" si="23"/>
        <v>945900</v>
      </c>
      <c r="Q28" s="15">
        <f t="shared" si="23"/>
        <v>0</v>
      </c>
      <c r="R28" s="15">
        <f t="shared" si="23"/>
        <v>945900</v>
      </c>
    </row>
    <row r="29" spans="1:18" s="1" customFormat="1" ht="12.75" customHeight="1" x14ac:dyDescent="0.25">
      <c r="A29" s="16"/>
      <c r="B29" s="318" t="s">
        <v>20</v>
      </c>
      <c r="C29" s="318"/>
      <c r="D29" s="318"/>
      <c r="E29" s="318"/>
      <c r="F29" s="14" t="s">
        <v>10</v>
      </c>
      <c r="G29" s="14" t="s">
        <v>39</v>
      </c>
      <c r="H29" s="14" t="s">
        <v>42</v>
      </c>
      <c r="I29" s="14" t="s">
        <v>21</v>
      </c>
      <c r="J29" s="15">
        <f>717741+59</f>
        <v>717800</v>
      </c>
      <c r="K29" s="15">
        <f>241100-13000</f>
        <v>228100</v>
      </c>
      <c r="L29" s="15">
        <f t="shared" si="4"/>
        <v>945900</v>
      </c>
      <c r="M29" s="15"/>
      <c r="N29" s="15">
        <f>L29+M29</f>
        <v>945900</v>
      </c>
      <c r="O29" s="15"/>
      <c r="P29" s="15">
        <f t="shared" ref="P29" si="24">N29+O29</f>
        <v>945900</v>
      </c>
      <c r="Q29" s="15"/>
      <c r="R29" s="15">
        <f t="shared" ref="R29" si="25">P29+Q29</f>
        <v>945900</v>
      </c>
    </row>
    <row r="30" spans="1:18" s="1" customFormat="1" ht="12.75" customHeight="1" x14ac:dyDescent="0.25">
      <c r="A30" s="443" t="s">
        <v>32</v>
      </c>
      <c r="B30" s="444"/>
      <c r="C30" s="316"/>
      <c r="D30" s="316"/>
      <c r="E30" s="316"/>
      <c r="F30" s="14" t="s">
        <v>10</v>
      </c>
      <c r="G30" s="14" t="s">
        <v>39</v>
      </c>
      <c r="H30" s="14" t="s">
        <v>33</v>
      </c>
      <c r="I30" s="14"/>
      <c r="J30" s="15">
        <f>J31</f>
        <v>19000</v>
      </c>
      <c r="K30" s="15">
        <f t="shared" ref="K30:R30" si="26">K31</f>
        <v>0</v>
      </c>
      <c r="L30" s="15">
        <f t="shared" si="4"/>
        <v>19000</v>
      </c>
      <c r="M30" s="15">
        <f t="shared" si="26"/>
        <v>0</v>
      </c>
      <c r="N30" s="15">
        <f t="shared" si="26"/>
        <v>19000</v>
      </c>
      <c r="O30" s="15">
        <f t="shared" si="26"/>
        <v>0</v>
      </c>
      <c r="P30" s="15">
        <f t="shared" si="26"/>
        <v>19000</v>
      </c>
      <c r="Q30" s="15">
        <f t="shared" si="26"/>
        <v>0</v>
      </c>
      <c r="R30" s="15">
        <f t="shared" si="26"/>
        <v>19000</v>
      </c>
    </row>
    <row r="31" spans="1:18" s="1" customFormat="1" ht="12.75" customHeight="1" x14ac:dyDescent="0.25">
      <c r="A31" s="443" t="s">
        <v>34</v>
      </c>
      <c r="B31" s="444"/>
      <c r="C31" s="312"/>
      <c r="D31" s="312"/>
      <c r="E31" s="316"/>
      <c r="F31" s="14" t="s">
        <v>10</v>
      </c>
      <c r="G31" s="14" t="s">
        <v>39</v>
      </c>
      <c r="H31" s="14" t="s">
        <v>35</v>
      </c>
      <c r="I31" s="14"/>
      <c r="J31" s="15">
        <f>J32+J35</f>
        <v>19000</v>
      </c>
      <c r="K31" s="15">
        <f t="shared" ref="K31:R31" si="27">K32+K35</f>
        <v>0</v>
      </c>
      <c r="L31" s="15">
        <f t="shared" si="4"/>
        <v>19000</v>
      </c>
      <c r="M31" s="15">
        <f t="shared" si="27"/>
        <v>0</v>
      </c>
      <c r="N31" s="15">
        <f t="shared" si="27"/>
        <v>19000</v>
      </c>
      <c r="O31" s="15">
        <f t="shared" si="27"/>
        <v>0</v>
      </c>
      <c r="P31" s="15">
        <f t="shared" si="27"/>
        <v>19000</v>
      </c>
      <c r="Q31" s="15">
        <f t="shared" si="27"/>
        <v>0</v>
      </c>
      <c r="R31" s="15">
        <f t="shared" si="27"/>
        <v>19000</v>
      </c>
    </row>
    <row r="32" spans="1:18" s="1" customFormat="1" ht="12.75" customHeight="1" x14ac:dyDescent="0.25">
      <c r="A32" s="443" t="s">
        <v>43</v>
      </c>
      <c r="B32" s="444"/>
      <c r="C32" s="316"/>
      <c r="D32" s="316"/>
      <c r="E32" s="316"/>
      <c r="F32" s="14" t="s">
        <v>10</v>
      </c>
      <c r="G32" s="14" t="s">
        <v>39</v>
      </c>
      <c r="H32" s="14" t="s">
        <v>676</v>
      </c>
      <c r="I32" s="14"/>
      <c r="J32" s="15">
        <f>J33</f>
        <v>15500</v>
      </c>
      <c r="K32" s="15">
        <f t="shared" ref="K32:R33" si="28">K33</f>
        <v>0</v>
      </c>
      <c r="L32" s="15">
        <f t="shared" si="4"/>
        <v>15500</v>
      </c>
      <c r="M32" s="15">
        <f t="shared" si="28"/>
        <v>0</v>
      </c>
      <c r="N32" s="15">
        <f t="shared" si="28"/>
        <v>15500</v>
      </c>
      <c r="O32" s="15">
        <f t="shared" si="28"/>
        <v>0</v>
      </c>
      <c r="P32" s="15">
        <f t="shared" si="28"/>
        <v>15500</v>
      </c>
      <c r="Q32" s="15">
        <f t="shared" si="28"/>
        <v>0</v>
      </c>
      <c r="R32" s="15">
        <f t="shared" si="28"/>
        <v>15500</v>
      </c>
    </row>
    <row r="33" spans="1:18" s="1" customFormat="1" ht="12.75" customHeight="1" x14ac:dyDescent="0.25">
      <c r="A33" s="16"/>
      <c r="B33" s="318" t="s">
        <v>22</v>
      </c>
      <c r="C33" s="318"/>
      <c r="D33" s="318"/>
      <c r="E33" s="318"/>
      <c r="F33" s="14" t="s">
        <v>10</v>
      </c>
      <c r="G33" s="14" t="s">
        <v>39</v>
      </c>
      <c r="H33" s="14" t="s">
        <v>676</v>
      </c>
      <c r="I33" s="14" t="s">
        <v>23</v>
      </c>
      <c r="J33" s="15">
        <f>J34</f>
        <v>15500</v>
      </c>
      <c r="K33" s="15">
        <f t="shared" si="28"/>
        <v>0</v>
      </c>
      <c r="L33" s="15">
        <f t="shared" si="4"/>
        <v>15500</v>
      </c>
      <c r="M33" s="15">
        <f t="shared" si="28"/>
        <v>0</v>
      </c>
      <c r="N33" s="15">
        <f t="shared" si="28"/>
        <v>15500</v>
      </c>
      <c r="O33" s="15">
        <f t="shared" si="28"/>
        <v>0</v>
      </c>
      <c r="P33" s="15">
        <f t="shared" si="28"/>
        <v>15500</v>
      </c>
      <c r="Q33" s="15">
        <f t="shared" si="28"/>
        <v>0</v>
      </c>
      <c r="R33" s="15">
        <f t="shared" si="28"/>
        <v>15500</v>
      </c>
    </row>
    <row r="34" spans="1:18" s="1" customFormat="1" ht="12.75" customHeight="1" x14ac:dyDescent="0.25">
      <c r="A34" s="16"/>
      <c r="B34" s="316" t="s">
        <v>24</v>
      </c>
      <c r="C34" s="316"/>
      <c r="D34" s="316"/>
      <c r="E34" s="316"/>
      <c r="F34" s="14" t="s">
        <v>10</v>
      </c>
      <c r="G34" s="14" t="s">
        <v>39</v>
      </c>
      <c r="H34" s="14" t="s">
        <v>676</v>
      </c>
      <c r="I34" s="14" t="s">
        <v>25</v>
      </c>
      <c r="J34" s="15">
        <v>15500</v>
      </c>
      <c r="K34" s="15"/>
      <c r="L34" s="15">
        <f t="shared" si="4"/>
        <v>15500</v>
      </c>
      <c r="M34" s="15"/>
      <c r="N34" s="15">
        <f>L34+M34</f>
        <v>15500</v>
      </c>
      <c r="O34" s="15"/>
      <c r="P34" s="15">
        <f t="shared" ref="P34" si="29">N34+O34</f>
        <v>15500</v>
      </c>
      <c r="Q34" s="15"/>
      <c r="R34" s="15">
        <f t="shared" ref="R34" si="30">P34+Q34</f>
        <v>15500</v>
      </c>
    </row>
    <row r="35" spans="1:18" s="1" customFormat="1" ht="12.75" customHeight="1" x14ac:dyDescent="0.25">
      <c r="A35" s="443" t="s">
        <v>44</v>
      </c>
      <c r="B35" s="444"/>
      <c r="C35" s="316"/>
      <c r="D35" s="316"/>
      <c r="E35" s="316"/>
      <c r="F35" s="14" t="s">
        <v>10</v>
      </c>
      <c r="G35" s="14" t="s">
        <v>39</v>
      </c>
      <c r="H35" s="14" t="s">
        <v>45</v>
      </c>
      <c r="I35" s="14"/>
      <c r="J35" s="15">
        <f t="shared" ref="J35:R36" si="31">J36</f>
        <v>3500</v>
      </c>
      <c r="K35" s="15">
        <f t="shared" si="31"/>
        <v>0</v>
      </c>
      <c r="L35" s="15">
        <f t="shared" si="4"/>
        <v>3500</v>
      </c>
      <c r="M35" s="15">
        <f t="shared" si="31"/>
        <v>0</v>
      </c>
      <c r="N35" s="15">
        <f t="shared" si="31"/>
        <v>3500</v>
      </c>
      <c r="O35" s="15">
        <f t="shared" si="31"/>
        <v>0</v>
      </c>
      <c r="P35" s="15">
        <f t="shared" si="31"/>
        <v>3500</v>
      </c>
      <c r="Q35" s="15">
        <f t="shared" si="31"/>
        <v>0</v>
      </c>
      <c r="R35" s="15">
        <f t="shared" si="31"/>
        <v>3500</v>
      </c>
    </row>
    <row r="36" spans="1:18" s="1" customFormat="1" ht="12.75" customHeight="1" x14ac:dyDescent="0.25">
      <c r="A36" s="16"/>
      <c r="B36" s="318" t="s">
        <v>22</v>
      </c>
      <c r="C36" s="318"/>
      <c r="D36" s="318"/>
      <c r="E36" s="318"/>
      <c r="F36" s="14" t="s">
        <v>10</v>
      </c>
      <c r="G36" s="14" t="s">
        <v>39</v>
      </c>
      <c r="H36" s="14" t="s">
        <v>45</v>
      </c>
      <c r="I36" s="14" t="s">
        <v>23</v>
      </c>
      <c r="J36" s="15">
        <f t="shared" si="31"/>
        <v>3500</v>
      </c>
      <c r="K36" s="15">
        <f t="shared" si="31"/>
        <v>0</v>
      </c>
      <c r="L36" s="15">
        <f t="shared" si="4"/>
        <v>3500</v>
      </c>
      <c r="M36" s="15">
        <f t="shared" si="31"/>
        <v>0</v>
      </c>
      <c r="N36" s="15">
        <f t="shared" si="31"/>
        <v>3500</v>
      </c>
      <c r="O36" s="15">
        <f t="shared" si="31"/>
        <v>0</v>
      </c>
      <c r="P36" s="15">
        <f t="shared" si="31"/>
        <v>3500</v>
      </c>
      <c r="Q36" s="15">
        <f t="shared" si="31"/>
        <v>0</v>
      </c>
      <c r="R36" s="15">
        <f t="shared" si="31"/>
        <v>3500</v>
      </c>
    </row>
    <row r="37" spans="1:18" s="1" customFormat="1" ht="12.75" customHeight="1" x14ac:dyDescent="0.25">
      <c r="A37" s="16"/>
      <c r="B37" s="316" t="s">
        <v>24</v>
      </c>
      <c r="C37" s="316"/>
      <c r="D37" s="316"/>
      <c r="E37" s="316"/>
      <c r="F37" s="14" t="s">
        <v>10</v>
      </c>
      <c r="G37" s="14" t="s">
        <v>39</v>
      </c>
      <c r="H37" s="14" t="s">
        <v>45</v>
      </c>
      <c r="I37" s="14" t="s">
        <v>25</v>
      </c>
      <c r="J37" s="15">
        <v>3500</v>
      </c>
      <c r="K37" s="15"/>
      <c r="L37" s="15">
        <f t="shared" si="4"/>
        <v>3500</v>
      </c>
      <c r="M37" s="15"/>
      <c r="N37" s="15">
        <f>L37+M37</f>
        <v>3500</v>
      </c>
      <c r="O37" s="15"/>
      <c r="P37" s="15">
        <f t="shared" ref="P37" si="32">N37+O37</f>
        <v>3500</v>
      </c>
      <c r="Q37" s="15"/>
      <c r="R37" s="15">
        <f t="shared" ref="R37" si="33">P37+Q37</f>
        <v>3500</v>
      </c>
    </row>
    <row r="38" spans="1:18" s="13" customFormat="1" ht="12.75" customHeight="1" x14ac:dyDescent="0.25">
      <c r="A38" s="451" t="s">
        <v>46</v>
      </c>
      <c r="B38" s="452"/>
      <c r="C38" s="320"/>
      <c r="D38" s="320"/>
      <c r="E38" s="320"/>
      <c r="F38" s="11" t="s">
        <v>10</v>
      </c>
      <c r="G38" s="11" t="s">
        <v>47</v>
      </c>
      <c r="H38" s="11"/>
      <c r="I38" s="11"/>
      <c r="J38" s="12">
        <f>J39+J51</f>
        <v>3662600</v>
      </c>
      <c r="K38" s="12">
        <f t="shared" ref="K38:R38" si="34">K39+K51</f>
        <v>792000</v>
      </c>
      <c r="L38" s="15">
        <f t="shared" si="4"/>
        <v>4454600</v>
      </c>
      <c r="M38" s="12">
        <f t="shared" si="34"/>
        <v>0</v>
      </c>
      <c r="N38" s="12">
        <f t="shared" si="34"/>
        <v>4454600</v>
      </c>
      <c r="O38" s="12">
        <f t="shared" si="34"/>
        <v>0</v>
      </c>
      <c r="P38" s="12">
        <f t="shared" si="34"/>
        <v>4454600</v>
      </c>
      <c r="Q38" s="12">
        <f t="shared" si="34"/>
        <v>0</v>
      </c>
      <c r="R38" s="12">
        <f t="shared" si="34"/>
        <v>4454600</v>
      </c>
    </row>
    <row r="39" spans="1:18" s="1" customFormat="1" ht="12.75" customHeight="1" x14ac:dyDescent="0.25">
      <c r="A39" s="443" t="s">
        <v>13</v>
      </c>
      <c r="B39" s="444"/>
      <c r="C39" s="316"/>
      <c r="D39" s="316"/>
      <c r="E39" s="316"/>
      <c r="F39" s="14" t="s">
        <v>10</v>
      </c>
      <c r="G39" s="14" t="s">
        <v>47</v>
      </c>
      <c r="H39" s="14" t="s">
        <v>40</v>
      </c>
      <c r="I39" s="14"/>
      <c r="J39" s="15">
        <f>J40+J48</f>
        <v>3644600</v>
      </c>
      <c r="K39" s="15">
        <f t="shared" ref="K39:R39" si="35">K40+K48</f>
        <v>792000</v>
      </c>
      <c r="L39" s="15">
        <f t="shared" si="4"/>
        <v>4436600</v>
      </c>
      <c r="M39" s="15">
        <f t="shared" si="35"/>
        <v>0</v>
      </c>
      <c r="N39" s="15">
        <f t="shared" si="35"/>
        <v>4436600</v>
      </c>
      <c r="O39" s="15">
        <f t="shared" si="35"/>
        <v>0</v>
      </c>
      <c r="P39" s="15">
        <f t="shared" si="35"/>
        <v>4436600</v>
      </c>
      <c r="Q39" s="15">
        <f t="shared" si="35"/>
        <v>0</v>
      </c>
      <c r="R39" s="15">
        <f t="shared" si="35"/>
        <v>4436600</v>
      </c>
    </row>
    <row r="40" spans="1:18" s="1" customFormat="1" ht="12.75" customHeight="1" x14ac:dyDescent="0.25">
      <c r="A40" s="443" t="s">
        <v>15</v>
      </c>
      <c r="B40" s="444"/>
      <c r="C40" s="316"/>
      <c r="D40" s="316"/>
      <c r="E40" s="316"/>
      <c r="F40" s="14" t="s">
        <v>10</v>
      </c>
      <c r="G40" s="14" t="s">
        <v>47</v>
      </c>
      <c r="H40" s="14" t="s">
        <v>16</v>
      </c>
      <c r="I40" s="14"/>
      <c r="J40" s="15">
        <f>J41+J43+J45</f>
        <v>3346300</v>
      </c>
      <c r="K40" s="15">
        <f t="shared" ref="K40:R40" si="36">K41+K43+K45</f>
        <v>721800</v>
      </c>
      <c r="L40" s="15">
        <f t="shared" si="4"/>
        <v>4068100</v>
      </c>
      <c r="M40" s="15">
        <f t="shared" si="36"/>
        <v>0</v>
      </c>
      <c r="N40" s="15">
        <f t="shared" si="36"/>
        <v>4068100</v>
      </c>
      <c r="O40" s="15">
        <f t="shared" si="36"/>
        <v>0</v>
      </c>
      <c r="P40" s="15">
        <f t="shared" si="36"/>
        <v>4068100</v>
      </c>
      <c r="Q40" s="15">
        <f t="shared" si="36"/>
        <v>0</v>
      </c>
      <c r="R40" s="15">
        <f t="shared" si="36"/>
        <v>4068100</v>
      </c>
    </row>
    <row r="41" spans="1:18" s="1" customFormat="1" ht="25.5" customHeight="1" x14ac:dyDescent="0.25">
      <c r="A41" s="316"/>
      <c r="B41" s="316" t="s">
        <v>17</v>
      </c>
      <c r="C41" s="316"/>
      <c r="D41" s="316"/>
      <c r="E41" s="316"/>
      <c r="F41" s="14" t="s">
        <v>18</v>
      </c>
      <c r="G41" s="14" t="s">
        <v>47</v>
      </c>
      <c r="H41" s="14" t="s">
        <v>16</v>
      </c>
      <c r="I41" s="14" t="s">
        <v>19</v>
      </c>
      <c r="J41" s="15">
        <f>J42</f>
        <v>2954700</v>
      </c>
      <c r="K41" s="15">
        <f t="shared" ref="K41:R41" si="37">K42</f>
        <v>630300</v>
      </c>
      <c r="L41" s="15">
        <f t="shared" si="4"/>
        <v>3585000</v>
      </c>
      <c r="M41" s="15">
        <f t="shared" si="37"/>
        <v>0</v>
      </c>
      <c r="N41" s="15">
        <f t="shared" si="37"/>
        <v>3585000</v>
      </c>
      <c r="O41" s="15">
        <f t="shared" si="37"/>
        <v>0</v>
      </c>
      <c r="P41" s="15">
        <f t="shared" si="37"/>
        <v>3585000</v>
      </c>
      <c r="Q41" s="15">
        <f t="shared" si="37"/>
        <v>0</v>
      </c>
      <c r="R41" s="15">
        <f t="shared" si="37"/>
        <v>3585000</v>
      </c>
    </row>
    <row r="42" spans="1:18" s="1" customFormat="1" ht="12.75" customHeight="1" x14ac:dyDescent="0.25">
      <c r="A42" s="16"/>
      <c r="B42" s="318" t="s">
        <v>20</v>
      </c>
      <c r="C42" s="318"/>
      <c r="D42" s="318"/>
      <c r="E42" s="318"/>
      <c r="F42" s="14" t="s">
        <v>10</v>
      </c>
      <c r="G42" s="14" t="s">
        <v>47</v>
      </c>
      <c r="H42" s="14" t="s">
        <v>16</v>
      </c>
      <c r="I42" s="14" t="s">
        <v>21</v>
      </c>
      <c r="J42" s="15">
        <f>2954645+55</f>
        <v>2954700</v>
      </c>
      <c r="K42" s="15">
        <f>679600-49300</f>
        <v>630300</v>
      </c>
      <c r="L42" s="15">
        <f t="shared" si="4"/>
        <v>3585000</v>
      </c>
      <c r="M42" s="15"/>
      <c r="N42" s="15">
        <f>L42+M42</f>
        <v>3585000</v>
      </c>
      <c r="O42" s="15"/>
      <c r="P42" s="15">
        <f t="shared" ref="P42" si="38">N42+O42</f>
        <v>3585000</v>
      </c>
      <c r="Q42" s="15"/>
      <c r="R42" s="15">
        <f t="shared" ref="R42" si="39">P42+Q42</f>
        <v>3585000</v>
      </c>
    </row>
    <row r="43" spans="1:18" s="1" customFormat="1" ht="12.75" customHeight="1" x14ac:dyDescent="0.25">
      <c r="A43" s="16"/>
      <c r="B43" s="318" t="s">
        <v>22</v>
      </c>
      <c r="C43" s="318"/>
      <c r="D43" s="318"/>
      <c r="E43" s="318"/>
      <c r="F43" s="14" t="s">
        <v>10</v>
      </c>
      <c r="G43" s="14" t="s">
        <v>47</v>
      </c>
      <c r="H43" s="14" t="s">
        <v>16</v>
      </c>
      <c r="I43" s="14" t="s">
        <v>23</v>
      </c>
      <c r="J43" s="15">
        <f>J44</f>
        <v>384000</v>
      </c>
      <c r="K43" s="15">
        <f t="shared" ref="K43:R43" si="40">K44</f>
        <v>91500</v>
      </c>
      <c r="L43" s="15">
        <f t="shared" si="4"/>
        <v>475500</v>
      </c>
      <c r="M43" s="15">
        <f t="shared" si="40"/>
        <v>0</v>
      </c>
      <c r="N43" s="15">
        <f t="shared" si="40"/>
        <v>475500</v>
      </c>
      <c r="O43" s="15">
        <f t="shared" si="40"/>
        <v>0</v>
      </c>
      <c r="P43" s="15">
        <f t="shared" si="40"/>
        <v>475500</v>
      </c>
      <c r="Q43" s="15">
        <f t="shared" si="40"/>
        <v>0</v>
      </c>
      <c r="R43" s="15">
        <f t="shared" si="40"/>
        <v>475500</v>
      </c>
    </row>
    <row r="44" spans="1:18" s="1" customFormat="1" ht="12.75" customHeight="1" x14ac:dyDescent="0.25">
      <c r="A44" s="16"/>
      <c r="B44" s="316" t="s">
        <v>24</v>
      </c>
      <c r="C44" s="316"/>
      <c r="D44" s="316"/>
      <c r="E44" s="316"/>
      <c r="F44" s="14" t="s">
        <v>10</v>
      </c>
      <c r="G44" s="14" t="s">
        <v>47</v>
      </c>
      <c r="H44" s="14" t="s">
        <v>16</v>
      </c>
      <c r="I44" s="14" t="s">
        <v>25</v>
      </c>
      <c r="J44" s="15">
        <v>384000</v>
      </c>
      <c r="K44" s="15">
        <v>91500</v>
      </c>
      <c r="L44" s="15">
        <f t="shared" si="4"/>
        <v>475500</v>
      </c>
      <c r="M44" s="15"/>
      <c r="N44" s="15">
        <f>L44+M44</f>
        <v>475500</v>
      </c>
      <c r="O44" s="15"/>
      <c r="P44" s="15">
        <f t="shared" ref="P44" si="41">N44+O44</f>
        <v>475500</v>
      </c>
      <c r="Q44" s="15"/>
      <c r="R44" s="15">
        <f t="shared" ref="R44" si="42">P44+Q44</f>
        <v>475500</v>
      </c>
    </row>
    <row r="45" spans="1:18" s="1" customFormat="1" ht="12.75" customHeight="1" x14ac:dyDescent="0.25">
      <c r="A45" s="16"/>
      <c r="B45" s="316" t="s">
        <v>26</v>
      </c>
      <c r="C45" s="316"/>
      <c r="D45" s="316"/>
      <c r="E45" s="316"/>
      <c r="F45" s="14" t="s">
        <v>10</v>
      </c>
      <c r="G45" s="14" t="s">
        <v>47</v>
      </c>
      <c r="H45" s="14" t="s">
        <v>16</v>
      </c>
      <c r="I45" s="14" t="s">
        <v>27</v>
      </c>
      <c r="J45" s="15">
        <f>J46+J47</f>
        <v>7600</v>
      </c>
      <c r="K45" s="15">
        <f t="shared" ref="K45:R45" si="43">K46+K47</f>
        <v>0</v>
      </c>
      <c r="L45" s="15">
        <f t="shared" si="4"/>
        <v>7600</v>
      </c>
      <c r="M45" s="15">
        <f t="shared" si="43"/>
        <v>0</v>
      </c>
      <c r="N45" s="15">
        <f t="shared" si="43"/>
        <v>7600</v>
      </c>
      <c r="O45" s="15">
        <f t="shared" si="43"/>
        <v>0</v>
      </c>
      <c r="P45" s="15">
        <f t="shared" si="43"/>
        <v>7600</v>
      </c>
      <c r="Q45" s="15">
        <f t="shared" si="43"/>
        <v>0</v>
      </c>
      <c r="R45" s="15">
        <f t="shared" si="43"/>
        <v>7600</v>
      </c>
    </row>
    <row r="46" spans="1:18" s="1" customFormat="1" ht="12.75" customHeight="1" x14ac:dyDescent="0.25">
      <c r="A46" s="16"/>
      <c r="B46" s="316" t="s">
        <v>28</v>
      </c>
      <c r="C46" s="316"/>
      <c r="D46" s="316"/>
      <c r="E46" s="316"/>
      <c r="F46" s="14" t="s">
        <v>10</v>
      </c>
      <c r="G46" s="14" t="s">
        <v>47</v>
      </c>
      <c r="H46" s="14" t="s">
        <v>16</v>
      </c>
      <c r="I46" s="14" t="s">
        <v>29</v>
      </c>
      <c r="J46" s="15">
        <v>6000</v>
      </c>
      <c r="K46" s="15"/>
      <c r="L46" s="15">
        <f t="shared" si="4"/>
        <v>6000</v>
      </c>
      <c r="M46" s="15"/>
      <c r="N46" s="15">
        <f>L46+M46</f>
        <v>6000</v>
      </c>
      <c r="O46" s="15"/>
      <c r="P46" s="15">
        <f t="shared" ref="P46:P47" si="44">N46+O46</f>
        <v>6000</v>
      </c>
      <c r="Q46" s="15"/>
      <c r="R46" s="15">
        <f t="shared" ref="R46:R47" si="45">P46+Q46</f>
        <v>6000</v>
      </c>
    </row>
    <row r="47" spans="1:18" s="1" customFormat="1" ht="12.75" customHeight="1" x14ac:dyDescent="0.25">
      <c r="A47" s="16"/>
      <c r="B47" s="316" t="s">
        <v>30</v>
      </c>
      <c r="C47" s="316"/>
      <c r="D47" s="316"/>
      <c r="E47" s="316"/>
      <c r="F47" s="14" t="s">
        <v>10</v>
      </c>
      <c r="G47" s="14" t="s">
        <v>47</v>
      </c>
      <c r="H47" s="14" t="s">
        <v>16</v>
      </c>
      <c r="I47" s="14" t="s">
        <v>31</v>
      </c>
      <c r="J47" s="15">
        <v>1600</v>
      </c>
      <c r="K47" s="15"/>
      <c r="L47" s="15">
        <f t="shared" si="4"/>
        <v>1600</v>
      </c>
      <c r="M47" s="15"/>
      <c r="N47" s="15">
        <f>L47+M47</f>
        <v>1600</v>
      </c>
      <c r="O47" s="15"/>
      <c r="P47" s="15">
        <f t="shared" si="44"/>
        <v>1600</v>
      </c>
      <c r="Q47" s="15"/>
      <c r="R47" s="15">
        <f t="shared" si="45"/>
        <v>1600</v>
      </c>
    </row>
    <row r="48" spans="1:18" s="1" customFormat="1" ht="12.75" customHeight="1" x14ac:dyDescent="0.25">
      <c r="A48" s="443" t="s">
        <v>48</v>
      </c>
      <c r="B48" s="444"/>
      <c r="C48" s="316"/>
      <c r="D48" s="316"/>
      <c r="E48" s="316"/>
      <c r="F48" s="14" t="s">
        <v>10</v>
      </c>
      <c r="G48" s="14" t="s">
        <v>47</v>
      </c>
      <c r="H48" s="14" t="s">
        <v>49</v>
      </c>
      <c r="I48" s="14"/>
      <c r="J48" s="15">
        <f t="shared" ref="J48:R49" si="46">J49</f>
        <v>298300</v>
      </c>
      <c r="K48" s="15">
        <f t="shared" si="46"/>
        <v>70200</v>
      </c>
      <c r="L48" s="15">
        <f t="shared" si="4"/>
        <v>368500</v>
      </c>
      <c r="M48" s="15">
        <f t="shared" si="46"/>
        <v>0</v>
      </c>
      <c r="N48" s="15">
        <f t="shared" si="46"/>
        <v>368500</v>
      </c>
      <c r="O48" s="15">
        <f t="shared" si="46"/>
        <v>0</v>
      </c>
      <c r="P48" s="15">
        <f t="shared" si="46"/>
        <v>368500</v>
      </c>
      <c r="Q48" s="15">
        <f t="shared" si="46"/>
        <v>0</v>
      </c>
      <c r="R48" s="15">
        <f t="shared" si="46"/>
        <v>368500</v>
      </c>
    </row>
    <row r="49" spans="1:18" s="1" customFormat="1" ht="25.5" customHeight="1" x14ac:dyDescent="0.25">
      <c r="A49" s="316"/>
      <c r="B49" s="316" t="s">
        <v>17</v>
      </c>
      <c r="C49" s="316"/>
      <c r="D49" s="316"/>
      <c r="E49" s="316"/>
      <c r="F49" s="14" t="s">
        <v>18</v>
      </c>
      <c r="G49" s="14" t="s">
        <v>47</v>
      </c>
      <c r="H49" s="14" t="s">
        <v>49</v>
      </c>
      <c r="I49" s="14" t="s">
        <v>19</v>
      </c>
      <c r="J49" s="15">
        <f t="shared" si="46"/>
        <v>298300</v>
      </c>
      <c r="K49" s="15">
        <f t="shared" si="46"/>
        <v>70200</v>
      </c>
      <c r="L49" s="15">
        <f t="shared" si="4"/>
        <v>368500</v>
      </c>
      <c r="M49" s="15">
        <f t="shared" si="46"/>
        <v>0</v>
      </c>
      <c r="N49" s="15">
        <f t="shared" si="46"/>
        <v>368500</v>
      </c>
      <c r="O49" s="15">
        <f t="shared" si="46"/>
        <v>0</v>
      </c>
      <c r="P49" s="15">
        <f t="shared" si="46"/>
        <v>368500</v>
      </c>
      <c r="Q49" s="15">
        <f t="shared" si="46"/>
        <v>0</v>
      </c>
      <c r="R49" s="15">
        <f t="shared" si="46"/>
        <v>368500</v>
      </c>
    </row>
    <row r="50" spans="1:18" s="1" customFormat="1" ht="12.75" customHeight="1" x14ac:dyDescent="0.25">
      <c r="A50" s="16"/>
      <c r="B50" s="318" t="s">
        <v>20</v>
      </c>
      <c r="C50" s="318"/>
      <c r="D50" s="318"/>
      <c r="E50" s="318"/>
      <c r="F50" s="14" t="s">
        <v>10</v>
      </c>
      <c r="G50" s="14" t="s">
        <v>47</v>
      </c>
      <c r="H50" s="14" t="s">
        <v>49</v>
      </c>
      <c r="I50" s="14" t="s">
        <v>21</v>
      </c>
      <c r="J50" s="15">
        <f>298287+13</f>
        <v>298300</v>
      </c>
      <c r="K50" s="15">
        <f>75300-5100</f>
        <v>70200</v>
      </c>
      <c r="L50" s="15">
        <f t="shared" si="4"/>
        <v>368500</v>
      </c>
      <c r="M50" s="15"/>
      <c r="N50" s="15">
        <f>L50+M50</f>
        <v>368500</v>
      </c>
      <c r="O50" s="15"/>
      <c r="P50" s="15">
        <f t="shared" ref="P50" si="47">N50+O50</f>
        <v>368500</v>
      </c>
      <c r="Q50" s="15"/>
      <c r="R50" s="15">
        <f t="shared" ref="R50" si="48">P50+Q50</f>
        <v>368500</v>
      </c>
    </row>
    <row r="51" spans="1:18" s="1" customFormat="1" ht="12.75" customHeight="1" x14ac:dyDescent="0.25">
      <c r="A51" s="443" t="s">
        <v>32</v>
      </c>
      <c r="B51" s="444"/>
      <c r="C51" s="316"/>
      <c r="D51" s="316"/>
      <c r="E51" s="316"/>
      <c r="F51" s="14" t="s">
        <v>10</v>
      </c>
      <c r="G51" s="14" t="s">
        <v>47</v>
      </c>
      <c r="H51" s="14" t="s">
        <v>33</v>
      </c>
      <c r="I51" s="14"/>
      <c r="J51" s="15">
        <f>J52</f>
        <v>18000</v>
      </c>
      <c r="K51" s="15">
        <f t="shared" ref="K51:R54" si="49">K52</f>
        <v>0</v>
      </c>
      <c r="L51" s="15">
        <f t="shared" si="4"/>
        <v>18000</v>
      </c>
      <c r="M51" s="15">
        <f t="shared" si="49"/>
        <v>0</v>
      </c>
      <c r="N51" s="15">
        <f t="shared" si="49"/>
        <v>18000</v>
      </c>
      <c r="O51" s="15">
        <f t="shared" si="49"/>
        <v>0</v>
      </c>
      <c r="P51" s="15">
        <f t="shared" si="49"/>
        <v>18000</v>
      </c>
      <c r="Q51" s="15">
        <f t="shared" si="49"/>
        <v>0</v>
      </c>
      <c r="R51" s="15">
        <f t="shared" si="49"/>
        <v>18000</v>
      </c>
    </row>
    <row r="52" spans="1:18" s="1" customFormat="1" ht="12.75" customHeight="1" x14ac:dyDescent="0.25">
      <c r="A52" s="443" t="s">
        <v>34</v>
      </c>
      <c r="B52" s="444"/>
      <c r="C52" s="312"/>
      <c r="D52" s="312"/>
      <c r="E52" s="316"/>
      <c r="F52" s="14" t="s">
        <v>10</v>
      </c>
      <c r="G52" s="14" t="s">
        <v>47</v>
      </c>
      <c r="H52" s="14" t="s">
        <v>35</v>
      </c>
      <c r="I52" s="14"/>
      <c r="J52" s="15">
        <f>J53</f>
        <v>18000</v>
      </c>
      <c r="K52" s="15">
        <f t="shared" si="49"/>
        <v>0</v>
      </c>
      <c r="L52" s="15">
        <f t="shared" si="4"/>
        <v>18000</v>
      </c>
      <c r="M52" s="15">
        <f t="shared" si="49"/>
        <v>0</v>
      </c>
      <c r="N52" s="15">
        <f t="shared" si="49"/>
        <v>18000</v>
      </c>
      <c r="O52" s="15">
        <f t="shared" si="49"/>
        <v>0</v>
      </c>
      <c r="P52" s="15">
        <f t="shared" si="49"/>
        <v>18000</v>
      </c>
      <c r="Q52" s="15">
        <f t="shared" si="49"/>
        <v>0</v>
      </c>
      <c r="R52" s="15">
        <f t="shared" si="49"/>
        <v>18000</v>
      </c>
    </row>
    <row r="53" spans="1:18" s="1" customFormat="1" ht="12.75" customHeight="1" x14ac:dyDescent="0.25">
      <c r="A53" s="443" t="s">
        <v>36</v>
      </c>
      <c r="B53" s="444"/>
      <c r="C53" s="316"/>
      <c r="D53" s="316"/>
      <c r="E53" s="316"/>
      <c r="F53" s="14" t="s">
        <v>10</v>
      </c>
      <c r="G53" s="14" t="s">
        <v>47</v>
      </c>
      <c r="H53" s="14" t="s">
        <v>37</v>
      </c>
      <c r="I53" s="14"/>
      <c r="J53" s="15">
        <f>J54</f>
        <v>18000</v>
      </c>
      <c r="K53" s="15">
        <f t="shared" si="49"/>
        <v>0</v>
      </c>
      <c r="L53" s="15">
        <f t="shared" si="4"/>
        <v>18000</v>
      </c>
      <c r="M53" s="15">
        <f t="shared" si="49"/>
        <v>0</v>
      </c>
      <c r="N53" s="15">
        <f t="shared" si="49"/>
        <v>18000</v>
      </c>
      <c r="O53" s="15">
        <f t="shared" si="49"/>
        <v>0</v>
      </c>
      <c r="P53" s="15">
        <f t="shared" si="49"/>
        <v>18000</v>
      </c>
      <c r="Q53" s="15">
        <f t="shared" si="49"/>
        <v>0</v>
      </c>
      <c r="R53" s="15">
        <f t="shared" si="49"/>
        <v>18000</v>
      </c>
    </row>
    <row r="54" spans="1:18" s="1" customFormat="1" ht="12.75" customHeight="1" x14ac:dyDescent="0.25">
      <c r="A54" s="16"/>
      <c r="B54" s="318" t="s">
        <v>22</v>
      </c>
      <c r="C54" s="318"/>
      <c r="D54" s="318"/>
      <c r="E54" s="318"/>
      <c r="F54" s="14" t="s">
        <v>10</v>
      </c>
      <c r="G54" s="14" t="s">
        <v>47</v>
      </c>
      <c r="H54" s="14" t="s">
        <v>37</v>
      </c>
      <c r="I54" s="14" t="s">
        <v>23</v>
      </c>
      <c r="J54" s="15">
        <f>J55</f>
        <v>18000</v>
      </c>
      <c r="K54" s="15">
        <f t="shared" si="49"/>
        <v>0</v>
      </c>
      <c r="L54" s="15">
        <f t="shared" si="4"/>
        <v>18000</v>
      </c>
      <c r="M54" s="15">
        <f t="shared" si="49"/>
        <v>0</v>
      </c>
      <c r="N54" s="15">
        <f t="shared" si="49"/>
        <v>18000</v>
      </c>
      <c r="O54" s="15">
        <f t="shared" si="49"/>
        <v>0</v>
      </c>
      <c r="P54" s="15">
        <f t="shared" si="49"/>
        <v>18000</v>
      </c>
      <c r="Q54" s="15">
        <f t="shared" si="49"/>
        <v>0</v>
      </c>
      <c r="R54" s="15">
        <f t="shared" si="49"/>
        <v>18000</v>
      </c>
    </row>
    <row r="55" spans="1:18" s="1" customFormat="1" ht="12.75" customHeight="1" x14ac:dyDescent="0.25">
      <c r="A55" s="16"/>
      <c r="B55" s="316" t="s">
        <v>24</v>
      </c>
      <c r="C55" s="316"/>
      <c r="D55" s="316"/>
      <c r="E55" s="316"/>
      <c r="F55" s="14" t="s">
        <v>10</v>
      </c>
      <c r="G55" s="14" t="s">
        <v>47</v>
      </c>
      <c r="H55" s="14" t="s">
        <v>37</v>
      </c>
      <c r="I55" s="14" t="s">
        <v>25</v>
      </c>
      <c r="J55" s="15">
        <v>18000</v>
      </c>
      <c r="K55" s="15"/>
      <c r="L55" s="15">
        <f t="shared" si="4"/>
        <v>18000</v>
      </c>
      <c r="M55" s="15"/>
      <c r="N55" s="15">
        <f>L55+M55</f>
        <v>18000</v>
      </c>
      <c r="O55" s="15"/>
      <c r="P55" s="15">
        <f t="shared" ref="P55" si="50">N55+O55</f>
        <v>18000</v>
      </c>
      <c r="Q55" s="15"/>
      <c r="R55" s="15">
        <f t="shared" ref="R55" si="51">P55+Q55</f>
        <v>18000</v>
      </c>
    </row>
    <row r="56" spans="1:18" s="13" customFormat="1" ht="12.75" customHeight="1" x14ac:dyDescent="0.25">
      <c r="A56" s="451" t="s">
        <v>50</v>
      </c>
      <c r="B56" s="452"/>
      <c r="C56" s="320"/>
      <c r="D56" s="320"/>
      <c r="E56" s="320"/>
      <c r="F56" s="11" t="s">
        <v>10</v>
      </c>
      <c r="G56" s="11" t="s">
        <v>51</v>
      </c>
      <c r="H56" s="11"/>
      <c r="I56" s="11"/>
      <c r="J56" s="12">
        <f t="shared" ref="J56:R59" si="52">J57</f>
        <v>100000</v>
      </c>
      <c r="K56" s="12">
        <f t="shared" si="52"/>
        <v>0</v>
      </c>
      <c r="L56" s="15">
        <f t="shared" si="4"/>
        <v>100000</v>
      </c>
      <c r="M56" s="12">
        <f t="shared" si="52"/>
        <v>-4000</v>
      </c>
      <c r="N56" s="12">
        <f t="shared" si="52"/>
        <v>96000</v>
      </c>
      <c r="O56" s="12">
        <f t="shared" si="52"/>
        <v>0</v>
      </c>
      <c r="P56" s="12">
        <f t="shared" si="52"/>
        <v>96000</v>
      </c>
      <c r="Q56" s="12">
        <f t="shared" si="52"/>
        <v>0</v>
      </c>
      <c r="R56" s="12">
        <f t="shared" si="52"/>
        <v>96000</v>
      </c>
    </row>
    <row r="57" spans="1:18" s="1" customFormat="1" ht="12.75" customHeight="1" x14ac:dyDescent="0.25">
      <c r="A57" s="443" t="s">
        <v>50</v>
      </c>
      <c r="B57" s="444"/>
      <c r="C57" s="316"/>
      <c r="D57" s="316"/>
      <c r="E57" s="316"/>
      <c r="F57" s="14" t="s">
        <v>10</v>
      </c>
      <c r="G57" s="14" t="s">
        <v>51</v>
      </c>
      <c r="H57" s="14" t="s">
        <v>52</v>
      </c>
      <c r="I57" s="14"/>
      <c r="J57" s="15">
        <f t="shared" si="52"/>
        <v>100000</v>
      </c>
      <c r="K57" s="15">
        <f t="shared" si="52"/>
        <v>0</v>
      </c>
      <c r="L57" s="15">
        <f t="shared" si="4"/>
        <v>100000</v>
      </c>
      <c r="M57" s="15">
        <f t="shared" si="52"/>
        <v>-4000</v>
      </c>
      <c r="N57" s="15">
        <f t="shared" si="52"/>
        <v>96000</v>
      </c>
      <c r="O57" s="15">
        <f t="shared" si="52"/>
        <v>0</v>
      </c>
      <c r="P57" s="15">
        <f t="shared" si="52"/>
        <v>96000</v>
      </c>
      <c r="Q57" s="15">
        <f t="shared" si="52"/>
        <v>0</v>
      </c>
      <c r="R57" s="15">
        <f t="shared" si="52"/>
        <v>96000</v>
      </c>
    </row>
    <row r="58" spans="1:18" s="1" customFormat="1" ht="12.75" customHeight="1" x14ac:dyDescent="0.25">
      <c r="A58" s="443" t="s">
        <v>53</v>
      </c>
      <c r="B58" s="444"/>
      <c r="C58" s="316"/>
      <c r="D58" s="316"/>
      <c r="E58" s="316"/>
      <c r="F58" s="14" t="s">
        <v>10</v>
      </c>
      <c r="G58" s="14" t="s">
        <v>51</v>
      </c>
      <c r="H58" s="14" t="s">
        <v>54</v>
      </c>
      <c r="I58" s="14"/>
      <c r="J58" s="15">
        <f t="shared" si="52"/>
        <v>100000</v>
      </c>
      <c r="K58" s="15">
        <f t="shared" si="52"/>
        <v>0</v>
      </c>
      <c r="L58" s="15">
        <f t="shared" si="4"/>
        <v>100000</v>
      </c>
      <c r="M58" s="15">
        <f t="shared" si="52"/>
        <v>-4000</v>
      </c>
      <c r="N58" s="15">
        <f t="shared" si="52"/>
        <v>96000</v>
      </c>
      <c r="O58" s="15">
        <f t="shared" si="52"/>
        <v>0</v>
      </c>
      <c r="P58" s="15">
        <f t="shared" si="52"/>
        <v>96000</v>
      </c>
      <c r="Q58" s="15">
        <f t="shared" si="52"/>
        <v>0</v>
      </c>
      <c r="R58" s="15">
        <f t="shared" si="52"/>
        <v>96000</v>
      </c>
    </row>
    <row r="59" spans="1:18" s="1" customFormat="1" ht="12.75" customHeight="1" x14ac:dyDescent="0.25">
      <c r="A59" s="16"/>
      <c r="B59" s="316" t="s">
        <v>26</v>
      </c>
      <c r="C59" s="316"/>
      <c r="D59" s="316"/>
      <c r="E59" s="316"/>
      <c r="F59" s="14" t="s">
        <v>10</v>
      </c>
      <c r="G59" s="14" t="s">
        <v>51</v>
      </c>
      <c r="H59" s="14" t="s">
        <v>54</v>
      </c>
      <c r="I59" s="14" t="s">
        <v>27</v>
      </c>
      <c r="J59" s="15">
        <f t="shared" si="52"/>
        <v>100000</v>
      </c>
      <c r="K59" s="15">
        <f t="shared" si="52"/>
        <v>0</v>
      </c>
      <c r="L59" s="15">
        <f t="shared" si="4"/>
        <v>100000</v>
      </c>
      <c r="M59" s="15">
        <f t="shared" si="52"/>
        <v>-4000</v>
      </c>
      <c r="N59" s="15">
        <f t="shared" si="52"/>
        <v>96000</v>
      </c>
      <c r="O59" s="15">
        <f t="shared" si="52"/>
        <v>0</v>
      </c>
      <c r="P59" s="15">
        <f t="shared" si="52"/>
        <v>96000</v>
      </c>
      <c r="Q59" s="15">
        <f t="shared" si="52"/>
        <v>0</v>
      </c>
      <c r="R59" s="15">
        <f t="shared" si="52"/>
        <v>96000</v>
      </c>
    </row>
    <row r="60" spans="1:18" s="1" customFormat="1" ht="12.75" customHeight="1" x14ac:dyDescent="0.25">
      <c r="A60" s="16"/>
      <c r="B60" s="318" t="s">
        <v>55</v>
      </c>
      <c r="C60" s="318"/>
      <c r="D60" s="318"/>
      <c r="E60" s="318"/>
      <c r="F60" s="14" t="s">
        <v>10</v>
      </c>
      <c r="G60" s="14" t="s">
        <v>51</v>
      </c>
      <c r="H60" s="14" t="s">
        <v>54</v>
      </c>
      <c r="I60" s="14" t="s">
        <v>56</v>
      </c>
      <c r="J60" s="15">
        <v>100000</v>
      </c>
      <c r="K60" s="15"/>
      <c r="L60" s="15">
        <f t="shared" si="4"/>
        <v>100000</v>
      </c>
      <c r="M60" s="15">
        <v>-4000</v>
      </c>
      <c r="N60" s="15">
        <f>L60+M60</f>
        <v>96000</v>
      </c>
      <c r="O60" s="15"/>
      <c r="P60" s="15">
        <f t="shared" ref="P60" si="53">N60+O60</f>
        <v>96000</v>
      </c>
      <c r="Q60" s="15"/>
      <c r="R60" s="15">
        <f t="shared" ref="R60" si="54">P60+Q60</f>
        <v>96000</v>
      </c>
    </row>
    <row r="61" spans="1:18" s="13" customFormat="1" ht="12.75" customHeight="1" x14ac:dyDescent="0.25">
      <c r="A61" s="451" t="s">
        <v>57</v>
      </c>
      <c r="B61" s="452"/>
      <c r="C61" s="320"/>
      <c r="D61" s="320"/>
      <c r="E61" s="320"/>
      <c r="F61" s="11" t="s">
        <v>10</v>
      </c>
      <c r="G61" s="11" t="s">
        <v>58</v>
      </c>
      <c r="H61" s="11"/>
      <c r="I61" s="11"/>
      <c r="J61" s="12">
        <f>J62+J72+J82+J85</f>
        <v>2347200</v>
      </c>
      <c r="K61" s="12">
        <f>K62+K72+K82+K85</f>
        <v>550000</v>
      </c>
      <c r="L61" s="15">
        <f t="shared" si="4"/>
        <v>2897200</v>
      </c>
      <c r="M61" s="12">
        <f t="shared" ref="M61:R61" si="55">M62+M72+M82+M85</f>
        <v>0</v>
      </c>
      <c r="N61" s="12">
        <f t="shared" si="55"/>
        <v>2897200</v>
      </c>
      <c r="O61" s="12">
        <f t="shared" si="55"/>
        <v>0</v>
      </c>
      <c r="P61" s="12">
        <f t="shared" si="55"/>
        <v>2897200</v>
      </c>
      <c r="Q61" s="12">
        <f t="shared" si="55"/>
        <v>0</v>
      </c>
      <c r="R61" s="12">
        <f t="shared" si="55"/>
        <v>2897200</v>
      </c>
    </row>
    <row r="62" spans="1:18" s="1" customFormat="1" ht="26.25" customHeight="1" x14ac:dyDescent="0.25">
      <c r="A62" s="443" t="s">
        <v>59</v>
      </c>
      <c r="B62" s="444"/>
      <c r="C62" s="316"/>
      <c r="D62" s="316"/>
      <c r="E62" s="316"/>
      <c r="F62" s="14" t="s">
        <v>10</v>
      </c>
      <c r="G62" s="14" t="s">
        <v>58</v>
      </c>
      <c r="H62" s="14" t="s">
        <v>60</v>
      </c>
      <c r="I62" s="14"/>
      <c r="J62" s="15">
        <f>J63+J69</f>
        <v>325000</v>
      </c>
      <c r="K62" s="15">
        <f>K63+K69</f>
        <v>0</v>
      </c>
      <c r="L62" s="15">
        <f t="shared" si="4"/>
        <v>325000</v>
      </c>
      <c r="M62" s="15">
        <f t="shared" ref="M62:R62" si="56">M63+M69</f>
        <v>0</v>
      </c>
      <c r="N62" s="15">
        <f t="shared" si="56"/>
        <v>325000</v>
      </c>
      <c r="O62" s="15">
        <f t="shared" si="56"/>
        <v>0</v>
      </c>
      <c r="P62" s="15">
        <f t="shared" si="56"/>
        <v>325000</v>
      </c>
      <c r="Q62" s="15">
        <f t="shared" si="56"/>
        <v>0</v>
      </c>
      <c r="R62" s="15">
        <f t="shared" si="56"/>
        <v>325000</v>
      </c>
    </row>
    <row r="63" spans="1:18" s="1" customFormat="1" ht="12.75" customHeight="1" x14ac:dyDescent="0.25">
      <c r="A63" s="443" t="s">
        <v>61</v>
      </c>
      <c r="B63" s="444"/>
      <c r="C63" s="312"/>
      <c r="D63" s="312"/>
      <c r="E63" s="312"/>
      <c r="F63" s="14" t="s">
        <v>10</v>
      </c>
      <c r="G63" s="14" t="s">
        <v>58</v>
      </c>
      <c r="H63" s="14" t="s">
        <v>62</v>
      </c>
      <c r="I63" s="14"/>
      <c r="J63" s="15">
        <f>J64</f>
        <v>75000</v>
      </c>
      <c r="K63" s="15">
        <f t="shared" ref="K63:Q63" si="57">K64</f>
        <v>0</v>
      </c>
      <c r="L63" s="15">
        <f t="shared" si="4"/>
        <v>75000</v>
      </c>
      <c r="M63" s="15">
        <f t="shared" si="57"/>
        <v>0</v>
      </c>
      <c r="N63" s="15">
        <f t="shared" si="57"/>
        <v>75000</v>
      </c>
      <c r="O63" s="15">
        <f t="shared" si="57"/>
        <v>0</v>
      </c>
      <c r="P63" s="15">
        <f t="shared" si="57"/>
        <v>75000</v>
      </c>
      <c r="Q63" s="15">
        <f t="shared" si="57"/>
        <v>0</v>
      </c>
      <c r="R63" s="15">
        <f>R64+R66</f>
        <v>75000</v>
      </c>
    </row>
    <row r="64" spans="1:18" s="1" customFormat="1" ht="12.75" customHeight="1" x14ac:dyDescent="0.25">
      <c r="A64" s="16"/>
      <c r="B64" s="318" t="s">
        <v>22</v>
      </c>
      <c r="C64" s="318"/>
      <c r="D64" s="318"/>
      <c r="E64" s="318"/>
      <c r="F64" s="14" t="s">
        <v>10</v>
      </c>
      <c r="G64" s="14" t="s">
        <v>58</v>
      </c>
      <c r="H64" s="14" t="s">
        <v>62</v>
      </c>
      <c r="I64" s="14" t="s">
        <v>23</v>
      </c>
      <c r="J64" s="15">
        <f t="shared" ref="J64:R70" si="58">J65</f>
        <v>75000</v>
      </c>
      <c r="K64" s="15">
        <f t="shared" si="58"/>
        <v>0</v>
      </c>
      <c r="L64" s="15">
        <f t="shared" si="4"/>
        <v>75000</v>
      </c>
      <c r="M64" s="15">
        <f t="shared" si="58"/>
        <v>0</v>
      </c>
      <c r="N64" s="15">
        <f t="shared" si="58"/>
        <v>75000</v>
      </c>
      <c r="O64" s="15">
        <f t="shared" si="58"/>
        <v>0</v>
      </c>
      <c r="P64" s="15">
        <f t="shared" si="58"/>
        <v>75000</v>
      </c>
      <c r="Q64" s="15">
        <f t="shared" si="58"/>
        <v>0</v>
      </c>
      <c r="R64" s="15">
        <f t="shared" si="58"/>
        <v>75000</v>
      </c>
    </row>
    <row r="65" spans="1:18" s="1" customFormat="1" ht="12.75" customHeight="1" x14ac:dyDescent="0.25">
      <c r="A65" s="16"/>
      <c r="B65" s="316" t="s">
        <v>24</v>
      </c>
      <c r="C65" s="316"/>
      <c r="D65" s="316"/>
      <c r="E65" s="316"/>
      <c r="F65" s="14" t="s">
        <v>10</v>
      </c>
      <c r="G65" s="14" t="s">
        <v>58</v>
      </c>
      <c r="H65" s="14" t="s">
        <v>62</v>
      </c>
      <c r="I65" s="14" t="s">
        <v>25</v>
      </c>
      <c r="J65" s="15">
        <v>75000</v>
      </c>
      <c r="K65" s="15"/>
      <c r="L65" s="15">
        <f t="shared" si="4"/>
        <v>75000</v>
      </c>
      <c r="M65" s="15"/>
      <c r="N65" s="15">
        <f>L65+M65</f>
        <v>75000</v>
      </c>
      <c r="O65" s="15"/>
      <c r="P65" s="15">
        <f t="shared" ref="P65" si="59">N65+O65</f>
        <v>75000</v>
      </c>
      <c r="Q65" s="15"/>
      <c r="R65" s="15">
        <f t="shared" ref="R65" si="60">P65+Q65</f>
        <v>75000</v>
      </c>
    </row>
    <row r="66" spans="1:18" s="1" customFormat="1" ht="12.75" customHeight="1" x14ac:dyDescent="0.25">
      <c r="A66" s="38"/>
      <c r="B66" s="312" t="s">
        <v>134</v>
      </c>
      <c r="C66" s="316"/>
      <c r="D66" s="316"/>
      <c r="E66" s="316"/>
      <c r="F66" s="14" t="s">
        <v>10</v>
      </c>
      <c r="G66" s="14" t="s">
        <v>58</v>
      </c>
      <c r="H66" s="14" t="s">
        <v>62</v>
      </c>
      <c r="I66" s="14" t="s">
        <v>135</v>
      </c>
      <c r="J66" s="15"/>
      <c r="K66" s="15"/>
      <c r="L66" s="15"/>
      <c r="M66" s="15"/>
      <c r="N66" s="15"/>
      <c r="O66" s="15"/>
      <c r="P66" s="15"/>
      <c r="Q66" s="15"/>
      <c r="R66" s="15">
        <f>R67+R68</f>
        <v>0</v>
      </c>
    </row>
    <row r="67" spans="1:18" s="1" customFormat="1" ht="26.25" customHeight="1" x14ac:dyDescent="0.25">
      <c r="A67" s="38"/>
      <c r="B67" s="312" t="s">
        <v>792</v>
      </c>
      <c r="C67" s="316"/>
      <c r="D67" s="316"/>
      <c r="E67" s="316"/>
      <c r="F67" s="14" t="s">
        <v>10</v>
      </c>
      <c r="G67" s="14" t="s">
        <v>58</v>
      </c>
      <c r="H67" s="14" t="s">
        <v>62</v>
      </c>
      <c r="I67" s="14" t="s">
        <v>706</v>
      </c>
      <c r="J67" s="15"/>
      <c r="K67" s="15"/>
      <c r="L67" s="15"/>
      <c r="M67" s="15"/>
      <c r="N67" s="15"/>
      <c r="O67" s="15"/>
      <c r="P67" s="15"/>
      <c r="Q67" s="15"/>
      <c r="R67" s="15"/>
    </row>
    <row r="68" spans="1:18" s="1" customFormat="1" ht="25.5" customHeight="1" x14ac:dyDescent="0.25">
      <c r="A68" s="38"/>
      <c r="B68" s="312" t="s">
        <v>602</v>
      </c>
      <c r="C68" s="316"/>
      <c r="D68" s="316"/>
      <c r="E68" s="316"/>
      <c r="F68" s="14" t="s">
        <v>10</v>
      </c>
      <c r="G68" s="14" t="s">
        <v>58</v>
      </c>
      <c r="H68" s="14" t="s">
        <v>62</v>
      </c>
      <c r="I68" s="14" t="s">
        <v>601</v>
      </c>
      <c r="J68" s="15"/>
      <c r="K68" s="15"/>
      <c r="L68" s="15"/>
      <c r="M68" s="15"/>
      <c r="N68" s="15"/>
      <c r="O68" s="15"/>
      <c r="P68" s="15"/>
      <c r="Q68" s="15"/>
      <c r="R68" s="15"/>
    </row>
    <row r="69" spans="1:18" s="1" customFormat="1" ht="27.75" customHeight="1" x14ac:dyDescent="0.25">
      <c r="A69" s="443" t="s">
        <v>300</v>
      </c>
      <c r="B69" s="444"/>
      <c r="C69" s="316"/>
      <c r="D69" s="316"/>
      <c r="E69" s="316"/>
      <c r="F69" s="14" t="s">
        <v>18</v>
      </c>
      <c r="G69" s="14" t="s">
        <v>58</v>
      </c>
      <c r="H69" s="14" t="s">
        <v>63</v>
      </c>
      <c r="I69" s="14"/>
      <c r="J69" s="15">
        <f t="shared" si="58"/>
        <v>250000</v>
      </c>
      <c r="K69" s="15">
        <f t="shared" si="58"/>
        <v>0</v>
      </c>
      <c r="L69" s="15">
        <f t="shared" si="4"/>
        <v>250000</v>
      </c>
      <c r="M69" s="15">
        <f t="shared" si="58"/>
        <v>0</v>
      </c>
      <c r="N69" s="15">
        <f t="shared" si="58"/>
        <v>250000</v>
      </c>
      <c r="O69" s="15">
        <f t="shared" si="58"/>
        <v>0</v>
      </c>
      <c r="P69" s="15">
        <f t="shared" si="58"/>
        <v>250000</v>
      </c>
      <c r="Q69" s="15">
        <f t="shared" si="58"/>
        <v>0</v>
      </c>
      <c r="R69" s="15">
        <f t="shared" si="58"/>
        <v>250000</v>
      </c>
    </row>
    <row r="70" spans="1:18" s="1" customFormat="1" ht="12.75" customHeight="1" x14ac:dyDescent="0.25">
      <c r="A70" s="16"/>
      <c r="B70" s="318" t="s">
        <v>22</v>
      </c>
      <c r="C70" s="318"/>
      <c r="D70" s="318"/>
      <c r="E70" s="318"/>
      <c r="F70" s="14" t="s">
        <v>10</v>
      </c>
      <c r="G70" s="14" t="s">
        <v>58</v>
      </c>
      <c r="H70" s="14" t="s">
        <v>63</v>
      </c>
      <c r="I70" s="14" t="s">
        <v>23</v>
      </c>
      <c r="J70" s="15">
        <f t="shared" si="58"/>
        <v>250000</v>
      </c>
      <c r="K70" s="15">
        <f t="shared" si="58"/>
        <v>0</v>
      </c>
      <c r="L70" s="15">
        <f t="shared" si="4"/>
        <v>250000</v>
      </c>
      <c r="M70" s="15">
        <f t="shared" si="58"/>
        <v>0</v>
      </c>
      <c r="N70" s="15">
        <f t="shared" si="58"/>
        <v>250000</v>
      </c>
      <c r="O70" s="15">
        <f t="shared" si="58"/>
        <v>0</v>
      </c>
      <c r="P70" s="15">
        <f t="shared" si="58"/>
        <v>250000</v>
      </c>
      <c r="Q70" s="15">
        <f t="shared" si="58"/>
        <v>0</v>
      </c>
      <c r="R70" s="15">
        <f t="shared" si="58"/>
        <v>250000</v>
      </c>
    </row>
    <row r="71" spans="1:18" s="1" customFormat="1" ht="12.75" customHeight="1" x14ac:dyDescent="0.25">
      <c r="A71" s="16"/>
      <c r="B71" s="316" t="s">
        <v>24</v>
      </c>
      <c r="C71" s="316"/>
      <c r="D71" s="316"/>
      <c r="E71" s="316"/>
      <c r="F71" s="14" t="s">
        <v>10</v>
      </c>
      <c r="G71" s="14" t="s">
        <v>58</v>
      </c>
      <c r="H71" s="14" t="s">
        <v>63</v>
      </c>
      <c r="I71" s="14" t="s">
        <v>25</v>
      </c>
      <c r="J71" s="15">
        <v>250000</v>
      </c>
      <c r="K71" s="15"/>
      <c r="L71" s="15">
        <f t="shared" si="4"/>
        <v>250000</v>
      </c>
      <c r="M71" s="15"/>
      <c r="N71" s="15">
        <f>L71+M71</f>
        <v>250000</v>
      </c>
      <c r="O71" s="15"/>
      <c r="P71" s="15">
        <f t="shared" ref="P71" si="61">N71+O71</f>
        <v>250000</v>
      </c>
      <c r="Q71" s="15"/>
      <c r="R71" s="15">
        <f t="shared" ref="R71" si="62">P71+Q71</f>
        <v>250000</v>
      </c>
    </row>
    <row r="72" spans="1:18" s="18" customFormat="1" ht="12.75" x14ac:dyDescent="0.25">
      <c r="A72" s="443" t="s">
        <v>64</v>
      </c>
      <c r="B72" s="444"/>
      <c r="C72" s="316"/>
      <c r="D72" s="316"/>
      <c r="E72" s="316"/>
      <c r="F72" s="14" t="s">
        <v>10</v>
      </c>
      <c r="G72" s="14" t="s">
        <v>58</v>
      </c>
      <c r="H72" s="14" t="s">
        <v>65</v>
      </c>
      <c r="I72" s="5"/>
      <c r="J72" s="15">
        <f>J73</f>
        <v>287400</v>
      </c>
      <c r="K72" s="15">
        <f t="shared" ref="K72:R72" si="63">K73</f>
        <v>0</v>
      </c>
      <c r="L72" s="15">
        <f t="shared" si="4"/>
        <v>287400</v>
      </c>
      <c r="M72" s="15">
        <f t="shared" si="63"/>
        <v>0</v>
      </c>
      <c r="N72" s="15">
        <f t="shared" si="63"/>
        <v>287400</v>
      </c>
      <c r="O72" s="15">
        <f t="shared" si="63"/>
        <v>0</v>
      </c>
      <c r="P72" s="15">
        <f t="shared" si="63"/>
        <v>287400</v>
      </c>
      <c r="Q72" s="15">
        <f t="shared" si="63"/>
        <v>0</v>
      </c>
      <c r="R72" s="15">
        <f t="shared" si="63"/>
        <v>287400</v>
      </c>
    </row>
    <row r="73" spans="1:18" s="1" customFormat="1" ht="12.75" customHeight="1" x14ac:dyDescent="0.25">
      <c r="A73" s="443" t="s">
        <v>66</v>
      </c>
      <c r="B73" s="444"/>
      <c r="C73" s="316"/>
      <c r="D73" s="316"/>
      <c r="E73" s="316"/>
      <c r="F73" s="19" t="s">
        <v>10</v>
      </c>
      <c r="G73" s="19" t="s">
        <v>58</v>
      </c>
      <c r="H73" s="19" t="s">
        <v>67</v>
      </c>
      <c r="I73" s="20"/>
      <c r="J73" s="15">
        <f t="shared" ref="J73:R73" si="64">J74+J79</f>
        <v>287400</v>
      </c>
      <c r="K73" s="15">
        <f t="shared" si="64"/>
        <v>0</v>
      </c>
      <c r="L73" s="15">
        <f t="shared" si="4"/>
        <v>287400</v>
      </c>
      <c r="M73" s="15">
        <f t="shared" si="64"/>
        <v>0</v>
      </c>
      <c r="N73" s="15">
        <f t="shared" si="64"/>
        <v>287400</v>
      </c>
      <c r="O73" s="15">
        <f t="shared" si="64"/>
        <v>0</v>
      </c>
      <c r="P73" s="15">
        <f t="shared" si="64"/>
        <v>287400</v>
      </c>
      <c r="Q73" s="15">
        <f t="shared" si="64"/>
        <v>0</v>
      </c>
      <c r="R73" s="15">
        <f t="shared" si="64"/>
        <v>287400</v>
      </c>
    </row>
    <row r="74" spans="1:18" s="1" customFormat="1" ht="12.75" customHeight="1" x14ac:dyDescent="0.25">
      <c r="A74" s="443" t="s">
        <v>294</v>
      </c>
      <c r="B74" s="444"/>
      <c r="C74" s="316"/>
      <c r="D74" s="316"/>
      <c r="E74" s="316"/>
      <c r="F74" s="19" t="s">
        <v>10</v>
      </c>
      <c r="G74" s="19" t="s">
        <v>58</v>
      </c>
      <c r="H74" s="19" t="s">
        <v>68</v>
      </c>
      <c r="I74" s="19"/>
      <c r="J74" s="15">
        <f>J75+J77</f>
        <v>287200</v>
      </c>
      <c r="K74" s="15">
        <f t="shared" ref="K74:R74" si="65">K75+K77</f>
        <v>0</v>
      </c>
      <c r="L74" s="15">
        <f t="shared" si="4"/>
        <v>287200</v>
      </c>
      <c r="M74" s="15">
        <f t="shared" si="65"/>
        <v>0</v>
      </c>
      <c r="N74" s="15">
        <f t="shared" si="65"/>
        <v>287200</v>
      </c>
      <c r="O74" s="15">
        <f t="shared" si="65"/>
        <v>0</v>
      </c>
      <c r="P74" s="15">
        <f t="shared" si="65"/>
        <v>287200</v>
      </c>
      <c r="Q74" s="15">
        <f t="shared" si="65"/>
        <v>0</v>
      </c>
      <c r="R74" s="15">
        <f t="shared" si="65"/>
        <v>287200</v>
      </c>
    </row>
    <row r="75" spans="1:18" s="1" customFormat="1" ht="12.75" customHeight="1" x14ac:dyDescent="0.25">
      <c r="A75" s="316"/>
      <c r="B75" s="316" t="s">
        <v>17</v>
      </c>
      <c r="C75" s="316"/>
      <c r="D75" s="316"/>
      <c r="E75" s="316"/>
      <c r="F75" s="14" t="s">
        <v>18</v>
      </c>
      <c r="G75" s="14" t="s">
        <v>58</v>
      </c>
      <c r="H75" s="19" t="s">
        <v>68</v>
      </c>
      <c r="I75" s="14" t="s">
        <v>19</v>
      </c>
      <c r="J75" s="15">
        <f>J76</f>
        <v>168000</v>
      </c>
      <c r="K75" s="15">
        <f t="shared" ref="K75:R75" si="66">K76</f>
        <v>0</v>
      </c>
      <c r="L75" s="15">
        <f t="shared" si="4"/>
        <v>168000</v>
      </c>
      <c r="M75" s="15">
        <f t="shared" si="66"/>
        <v>0</v>
      </c>
      <c r="N75" s="15">
        <f t="shared" si="66"/>
        <v>168000</v>
      </c>
      <c r="O75" s="15">
        <f t="shared" si="66"/>
        <v>0</v>
      </c>
      <c r="P75" s="15">
        <f t="shared" si="66"/>
        <v>168000</v>
      </c>
      <c r="Q75" s="15">
        <f t="shared" si="66"/>
        <v>0</v>
      </c>
      <c r="R75" s="15">
        <f t="shared" si="66"/>
        <v>168000</v>
      </c>
    </row>
    <row r="76" spans="1:18" s="1" customFormat="1" ht="12.75" customHeight="1" x14ac:dyDescent="0.25">
      <c r="A76" s="16"/>
      <c r="B76" s="318" t="s">
        <v>20</v>
      </c>
      <c r="C76" s="318"/>
      <c r="D76" s="318"/>
      <c r="E76" s="318"/>
      <c r="F76" s="14" t="s">
        <v>10</v>
      </c>
      <c r="G76" s="14" t="s">
        <v>58</v>
      </c>
      <c r="H76" s="19" t="s">
        <v>68</v>
      </c>
      <c r="I76" s="14" t="s">
        <v>21</v>
      </c>
      <c r="J76" s="15">
        <f>168036-36</f>
        <v>168000</v>
      </c>
      <c r="K76" s="15"/>
      <c r="L76" s="15">
        <f t="shared" si="4"/>
        <v>168000</v>
      </c>
      <c r="M76" s="15"/>
      <c r="N76" s="15">
        <f>L76+M76</f>
        <v>168000</v>
      </c>
      <c r="O76" s="15"/>
      <c r="P76" s="15">
        <f t="shared" ref="P76" si="67">N76+O76</f>
        <v>168000</v>
      </c>
      <c r="Q76" s="15"/>
      <c r="R76" s="15">
        <f t="shared" ref="R76" si="68">P76+Q76</f>
        <v>168000</v>
      </c>
    </row>
    <row r="77" spans="1:18" s="1" customFormat="1" ht="12.75" customHeight="1" x14ac:dyDescent="0.25">
      <c r="A77" s="16"/>
      <c r="B77" s="318" t="s">
        <v>22</v>
      </c>
      <c r="C77" s="318"/>
      <c r="D77" s="318"/>
      <c r="E77" s="318"/>
      <c r="F77" s="14" t="s">
        <v>10</v>
      </c>
      <c r="G77" s="14" t="s">
        <v>58</v>
      </c>
      <c r="H77" s="19" t="s">
        <v>68</v>
      </c>
      <c r="I77" s="14" t="s">
        <v>23</v>
      </c>
      <c r="J77" s="15">
        <f>J78</f>
        <v>119200</v>
      </c>
      <c r="K77" s="15">
        <f t="shared" ref="K77:R77" si="69">K78</f>
        <v>0</v>
      </c>
      <c r="L77" s="15">
        <f t="shared" si="4"/>
        <v>119200</v>
      </c>
      <c r="M77" s="15">
        <f t="shared" si="69"/>
        <v>0</v>
      </c>
      <c r="N77" s="15">
        <f t="shared" si="69"/>
        <v>119200</v>
      </c>
      <c r="O77" s="15">
        <f t="shared" si="69"/>
        <v>0</v>
      </c>
      <c r="P77" s="15">
        <f t="shared" si="69"/>
        <v>119200</v>
      </c>
      <c r="Q77" s="15">
        <f t="shared" si="69"/>
        <v>0</v>
      </c>
      <c r="R77" s="15">
        <f t="shared" si="69"/>
        <v>119200</v>
      </c>
    </row>
    <row r="78" spans="1:18" s="1" customFormat="1" ht="12.75" customHeight="1" x14ac:dyDescent="0.25">
      <c r="A78" s="16"/>
      <c r="B78" s="316" t="s">
        <v>24</v>
      </c>
      <c r="C78" s="316"/>
      <c r="D78" s="316"/>
      <c r="E78" s="316"/>
      <c r="F78" s="14" t="s">
        <v>10</v>
      </c>
      <c r="G78" s="14" t="s">
        <v>58</v>
      </c>
      <c r="H78" s="19" t="s">
        <v>68</v>
      </c>
      <c r="I78" s="14" t="s">
        <v>25</v>
      </c>
      <c r="J78" s="15">
        <f>119164+36</f>
        <v>119200</v>
      </c>
      <c r="K78" s="15"/>
      <c r="L78" s="15">
        <f t="shared" ref="L78:L161" si="70">J78+K78</f>
        <v>119200</v>
      </c>
      <c r="M78" s="15"/>
      <c r="N78" s="15">
        <f>L78+M78</f>
        <v>119200</v>
      </c>
      <c r="O78" s="15"/>
      <c r="P78" s="15">
        <f t="shared" ref="P78" si="71">N78+O78</f>
        <v>119200</v>
      </c>
      <c r="Q78" s="15"/>
      <c r="R78" s="15">
        <f t="shared" ref="R78" si="72">P78+Q78</f>
        <v>119200</v>
      </c>
    </row>
    <row r="79" spans="1:18" s="2" customFormat="1" ht="12.75" customHeight="1" x14ac:dyDescent="0.25">
      <c r="A79" s="443" t="s">
        <v>69</v>
      </c>
      <c r="B79" s="444"/>
      <c r="C79" s="316"/>
      <c r="D79" s="316"/>
      <c r="E79" s="316"/>
      <c r="F79" s="19" t="s">
        <v>10</v>
      </c>
      <c r="G79" s="19" t="s">
        <v>58</v>
      </c>
      <c r="H79" s="19" t="s">
        <v>70</v>
      </c>
      <c r="I79" s="19"/>
      <c r="J79" s="21">
        <f t="shared" ref="J79:R80" si="73">J80</f>
        <v>200</v>
      </c>
      <c r="K79" s="21">
        <f t="shared" si="73"/>
        <v>0</v>
      </c>
      <c r="L79" s="15">
        <f t="shared" si="70"/>
        <v>200</v>
      </c>
      <c r="M79" s="21">
        <f t="shared" si="73"/>
        <v>0</v>
      </c>
      <c r="N79" s="21">
        <f t="shared" si="73"/>
        <v>200</v>
      </c>
      <c r="O79" s="21">
        <f t="shared" si="73"/>
        <v>0</v>
      </c>
      <c r="P79" s="21">
        <f t="shared" si="73"/>
        <v>200</v>
      </c>
      <c r="Q79" s="21">
        <f t="shared" si="73"/>
        <v>0</v>
      </c>
      <c r="R79" s="21">
        <f t="shared" si="73"/>
        <v>200</v>
      </c>
    </row>
    <row r="80" spans="1:18" s="1" customFormat="1" ht="12.75" customHeight="1" x14ac:dyDescent="0.25">
      <c r="A80" s="16"/>
      <c r="B80" s="318" t="s">
        <v>64</v>
      </c>
      <c r="C80" s="318"/>
      <c r="D80" s="318"/>
      <c r="E80" s="318"/>
      <c r="F80" s="14" t="s">
        <v>10</v>
      </c>
      <c r="G80" s="19" t="s">
        <v>58</v>
      </c>
      <c r="H80" s="19" t="s">
        <v>70</v>
      </c>
      <c r="I80" s="14" t="s">
        <v>71</v>
      </c>
      <c r="J80" s="15">
        <f t="shared" si="73"/>
        <v>200</v>
      </c>
      <c r="K80" s="15">
        <f t="shared" si="73"/>
        <v>0</v>
      </c>
      <c r="L80" s="15">
        <f t="shared" si="70"/>
        <v>200</v>
      </c>
      <c r="M80" s="15">
        <f t="shared" si="73"/>
        <v>0</v>
      </c>
      <c r="N80" s="15">
        <f t="shared" si="73"/>
        <v>200</v>
      </c>
      <c r="O80" s="15">
        <f t="shared" si="73"/>
        <v>0</v>
      </c>
      <c r="P80" s="15">
        <f t="shared" si="73"/>
        <v>200</v>
      </c>
      <c r="Q80" s="15">
        <f t="shared" si="73"/>
        <v>0</v>
      </c>
      <c r="R80" s="15">
        <f t="shared" si="73"/>
        <v>200</v>
      </c>
    </row>
    <row r="81" spans="1:18" s="1" customFormat="1" ht="12.75" customHeight="1" x14ac:dyDescent="0.25">
      <c r="A81" s="16"/>
      <c r="B81" s="318" t="s">
        <v>72</v>
      </c>
      <c r="C81" s="318"/>
      <c r="D81" s="318"/>
      <c r="E81" s="318"/>
      <c r="F81" s="14" t="s">
        <v>10</v>
      </c>
      <c r="G81" s="19" t="s">
        <v>58</v>
      </c>
      <c r="H81" s="19" t="s">
        <v>70</v>
      </c>
      <c r="I81" s="14" t="s">
        <v>73</v>
      </c>
      <c r="J81" s="15">
        <v>200</v>
      </c>
      <c r="K81" s="15"/>
      <c r="L81" s="15">
        <f t="shared" si="70"/>
        <v>200</v>
      </c>
      <c r="M81" s="15"/>
      <c r="N81" s="15">
        <f>L81+M81</f>
        <v>200</v>
      </c>
      <c r="O81" s="15"/>
      <c r="P81" s="15">
        <f t="shared" ref="P81" si="74">N81+O81</f>
        <v>200</v>
      </c>
      <c r="Q81" s="15"/>
      <c r="R81" s="15">
        <f t="shared" ref="R81" si="75">P81+Q81</f>
        <v>200</v>
      </c>
    </row>
    <row r="82" spans="1:18" s="1" customFormat="1" ht="12.75" customHeight="1" x14ac:dyDescent="0.25">
      <c r="A82" s="443" t="s">
        <v>74</v>
      </c>
      <c r="B82" s="444"/>
      <c r="C82" s="316"/>
      <c r="D82" s="316"/>
      <c r="E82" s="316"/>
      <c r="F82" s="14" t="s">
        <v>10</v>
      </c>
      <c r="G82" s="14" t="s">
        <v>58</v>
      </c>
      <c r="H82" s="310" t="s">
        <v>75</v>
      </c>
      <c r="I82" s="14"/>
      <c r="J82" s="15">
        <f t="shared" ref="J82:R83" si="76">J83</f>
        <v>1200000</v>
      </c>
      <c r="K82" s="15">
        <f t="shared" si="76"/>
        <v>550000</v>
      </c>
      <c r="L82" s="15">
        <f t="shared" si="70"/>
        <v>1750000</v>
      </c>
      <c r="M82" s="15">
        <f t="shared" si="76"/>
        <v>0</v>
      </c>
      <c r="N82" s="15">
        <f t="shared" si="76"/>
        <v>1750000</v>
      </c>
      <c r="O82" s="15">
        <f t="shared" si="76"/>
        <v>0</v>
      </c>
      <c r="P82" s="15">
        <f t="shared" si="76"/>
        <v>1750000</v>
      </c>
      <c r="Q82" s="15">
        <f t="shared" si="76"/>
        <v>0</v>
      </c>
      <c r="R82" s="15">
        <f t="shared" si="76"/>
        <v>1750000</v>
      </c>
    </row>
    <row r="83" spans="1:18" s="1" customFormat="1" ht="12.75" customHeight="1" x14ac:dyDescent="0.25">
      <c r="A83" s="16"/>
      <c r="B83" s="318" t="s">
        <v>22</v>
      </c>
      <c r="C83" s="318"/>
      <c r="D83" s="318"/>
      <c r="E83" s="318"/>
      <c r="F83" s="14" t="s">
        <v>10</v>
      </c>
      <c r="G83" s="19" t="s">
        <v>58</v>
      </c>
      <c r="H83" s="310" t="s">
        <v>75</v>
      </c>
      <c r="I83" s="14" t="s">
        <v>23</v>
      </c>
      <c r="J83" s="15">
        <f t="shared" si="76"/>
        <v>1200000</v>
      </c>
      <c r="K83" s="15">
        <f t="shared" si="76"/>
        <v>550000</v>
      </c>
      <c r="L83" s="15">
        <f t="shared" si="70"/>
        <v>1750000</v>
      </c>
      <c r="M83" s="15">
        <f t="shared" si="76"/>
        <v>0</v>
      </c>
      <c r="N83" s="15">
        <f t="shared" si="76"/>
        <v>1750000</v>
      </c>
      <c r="O83" s="15">
        <f t="shared" si="76"/>
        <v>0</v>
      </c>
      <c r="P83" s="15">
        <f t="shared" si="76"/>
        <v>1750000</v>
      </c>
      <c r="Q83" s="15">
        <f t="shared" si="76"/>
        <v>0</v>
      </c>
      <c r="R83" s="15">
        <f t="shared" si="76"/>
        <v>1750000</v>
      </c>
    </row>
    <row r="84" spans="1:18" s="1" customFormat="1" ht="12.75" customHeight="1" x14ac:dyDescent="0.25">
      <c r="A84" s="16"/>
      <c r="B84" s="316" t="s">
        <v>24</v>
      </c>
      <c r="C84" s="316"/>
      <c r="D84" s="316"/>
      <c r="E84" s="316"/>
      <c r="F84" s="14" t="s">
        <v>10</v>
      </c>
      <c r="G84" s="19" t="s">
        <v>58</v>
      </c>
      <c r="H84" s="310" t="s">
        <v>75</v>
      </c>
      <c r="I84" s="14" t="s">
        <v>25</v>
      </c>
      <c r="J84" s="15">
        <f>1100000+100000</f>
        <v>1200000</v>
      </c>
      <c r="K84" s="15">
        <v>550000</v>
      </c>
      <c r="L84" s="15">
        <f t="shared" si="70"/>
        <v>1750000</v>
      </c>
      <c r="M84" s="15"/>
      <c r="N84" s="15">
        <f>L84+M84</f>
        <v>1750000</v>
      </c>
      <c r="O84" s="15"/>
      <c r="P84" s="15">
        <f t="shared" ref="P84" si="77">N84+O84</f>
        <v>1750000</v>
      </c>
      <c r="Q84" s="15"/>
      <c r="R84" s="15">
        <f t="shared" ref="R84" si="78">P84+Q84</f>
        <v>1750000</v>
      </c>
    </row>
    <row r="85" spans="1:18" s="1" customFormat="1" ht="12.75" customHeight="1" x14ac:dyDescent="0.25">
      <c r="A85" s="443" t="s">
        <v>76</v>
      </c>
      <c r="B85" s="444"/>
      <c r="C85" s="316"/>
      <c r="D85" s="316"/>
      <c r="E85" s="316"/>
      <c r="F85" s="14" t="s">
        <v>10</v>
      </c>
      <c r="G85" s="19" t="s">
        <v>58</v>
      </c>
      <c r="H85" s="19" t="s">
        <v>77</v>
      </c>
      <c r="I85" s="14"/>
      <c r="J85" s="15">
        <f t="shared" ref="J85:R86" si="79">J86</f>
        <v>534800</v>
      </c>
      <c r="K85" s="15">
        <f t="shared" si="79"/>
        <v>0</v>
      </c>
      <c r="L85" s="15">
        <f t="shared" si="70"/>
        <v>534800</v>
      </c>
      <c r="M85" s="15">
        <f t="shared" si="79"/>
        <v>0</v>
      </c>
      <c r="N85" s="15">
        <f t="shared" si="79"/>
        <v>534800</v>
      </c>
      <c r="O85" s="15">
        <f t="shared" si="79"/>
        <v>0</v>
      </c>
      <c r="P85" s="15">
        <f t="shared" si="79"/>
        <v>534800</v>
      </c>
      <c r="Q85" s="15">
        <f t="shared" si="79"/>
        <v>0</v>
      </c>
      <c r="R85" s="15">
        <f t="shared" si="79"/>
        <v>534800</v>
      </c>
    </row>
    <row r="86" spans="1:18" s="1" customFormat="1" ht="12.75" customHeight="1" x14ac:dyDescent="0.25">
      <c r="A86" s="16"/>
      <c r="B86" s="318" t="s">
        <v>22</v>
      </c>
      <c r="C86" s="318"/>
      <c r="D86" s="318"/>
      <c r="E86" s="318"/>
      <c r="F86" s="14" t="s">
        <v>10</v>
      </c>
      <c r="G86" s="19" t="s">
        <v>58</v>
      </c>
      <c r="H86" s="19" t="s">
        <v>77</v>
      </c>
      <c r="I86" s="14" t="s">
        <v>23</v>
      </c>
      <c r="J86" s="15">
        <f t="shared" si="79"/>
        <v>534800</v>
      </c>
      <c r="K86" s="15">
        <f t="shared" si="79"/>
        <v>0</v>
      </c>
      <c r="L86" s="15">
        <f t="shared" si="70"/>
        <v>534800</v>
      </c>
      <c r="M86" s="15">
        <f t="shared" si="79"/>
        <v>0</v>
      </c>
      <c r="N86" s="15">
        <f t="shared" si="79"/>
        <v>534800</v>
      </c>
      <c r="O86" s="15">
        <f t="shared" si="79"/>
        <v>0</v>
      </c>
      <c r="P86" s="15">
        <f t="shared" si="79"/>
        <v>534800</v>
      </c>
      <c r="Q86" s="15">
        <f t="shared" si="79"/>
        <v>0</v>
      </c>
      <c r="R86" s="15">
        <f t="shared" si="79"/>
        <v>534800</v>
      </c>
    </row>
    <row r="87" spans="1:18" s="1" customFormat="1" ht="15" customHeight="1" x14ac:dyDescent="0.25">
      <c r="A87" s="16"/>
      <c r="B87" s="316" t="s">
        <v>24</v>
      </c>
      <c r="C87" s="316"/>
      <c r="D87" s="316"/>
      <c r="E87" s="316"/>
      <c r="F87" s="14" t="s">
        <v>10</v>
      </c>
      <c r="G87" s="19" t="s">
        <v>58</v>
      </c>
      <c r="H87" s="19" t="s">
        <v>77</v>
      </c>
      <c r="I87" s="14" t="s">
        <v>25</v>
      </c>
      <c r="J87" s="15">
        <v>534800</v>
      </c>
      <c r="K87" s="15"/>
      <c r="L87" s="15">
        <f t="shared" si="70"/>
        <v>534800</v>
      </c>
      <c r="M87" s="15"/>
      <c r="N87" s="15">
        <f>L87+M87</f>
        <v>534800</v>
      </c>
      <c r="O87" s="15"/>
      <c r="P87" s="15">
        <f t="shared" ref="P87" si="80">N87+O87</f>
        <v>534800</v>
      </c>
      <c r="Q87" s="15"/>
      <c r="R87" s="15">
        <f t="shared" ref="R87" si="81">P87+Q87</f>
        <v>534800</v>
      </c>
    </row>
    <row r="88" spans="1:18" s="10" customFormat="1" ht="12.75" x14ac:dyDescent="0.25">
      <c r="A88" s="449" t="s">
        <v>78</v>
      </c>
      <c r="B88" s="450"/>
      <c r="C88" s="319"/>
      <c r="D88" s="319"/>
      <c r="E88" s="319"/>
      <c r="F88" s="7" t="s">
        <v>79</v>
      </c>
      <c r="G88" s="7"/>
      <c r="H88" s="7"/>
      <c r="I88" s="7"/>
      <c r="J88" s="8">
        <f t="shared" ref="J88:R93" si="82">J89</f>
        <v>708500</v>
      </c>
      <c r="K88" s="8">
        <f t="shared" si="82"/>
        <v>0</v>
      </c>
      <c r="L88" s="15">
        <f t="shared" si="70"/>
        <v>708500</v>
      </c>
      <c r="M88" s="8">
        <f t="shared" si="82"/>
        <v>0</v>
      </c>
      <c r="N88" s="8">
        <f t="shared" si="82"/>
        <v>708500</v>
      </c>
      <c r="O88" s="8">
        <f t="shared" si="82"/>
        <v>0</v>
      </c>
      <c r="P88" s="8">
        <f t="shared" si="82"/>
        <v>708500</v>
      </c>
      <c r="Q88" s="8">
        <f t="shared" si="82"/>
        <v>2927</v>
      </c>
      <c r="R88" s="8">
        <f t="shared" si="82"/>
        <v>711427</v>
      </c>
    </row>
    <row r="89" spans="1:18" s="23" customFormat="1" ht="12.75" x14ac:dyDescent="0.25">
      <c r="A89" s="461" t="s">
        <v>80</v>
      </c>
      <c r="B89" s="462"/>
      <c r="C89" s="324"/>
      <c r="D89" s="324"/>
      <c r="E89" s="324"/>
      <c r="F89" s="11" t="s">
        <v>79</v>
      </c>
      <c r="G89" s="11" t="s">
        <v>12</v>
      </c>
      <c r="H89" s="11"/>
      <c r="I89" s="11"/>
      <c r="J89" s="12">
        <f t="shared" si="82"/>
        <v>708500</v>
      </c>
      <c r="K89" s="12">
        <f t="shared" si="82"/>
        <v>0</v>
      </c>
      <c r="L89" s="15">
        <f t="shared" si="70"/>
        <v>708500</v>
      </c>
      <c r="M89" s="12">
        <f t="shared" si="82"/>
        <v>0</v>
      </c>
      <c r="N89" s="12">
        <f t="shared" si="82"/>
        <v>708500</v>
      </c>
      <c r="O89" s="12">
        <f t="shared" si="82"/>
        <v>0</v>
      </c>
      <c r="P89" s="12">
        <f t="shared" si="82"/>
        <v>708500</v>
      </c>
      <c r="Q89" s="12">
        <f t="shared" si="82"/>
        <v>2927</v>
      </c>
      <c r="R89" s="12">
        <f t="shared" si="82"/>
        <v>711427</v>
      </c>
    </row>
    <row r="90" spans="1:18" s="24" customFormat="1" ht="12.75" x14ac:dyDescent="0.25">
      <c r="A90" s="443" t="s">
        <v>81</v>
      </c>
      <c r="B90" s="444"/>
      <c r="C90" s="316"/>
      <c r="D90" s="316"/>
      <c r="E90" s="316"/>
      <c r="F90" s="14" t="s">
        <v>79</v>
      </c>
      <c r="G90" s="14" t="s">
        <v>12</v>
      </c>
      <c r="H90" s="14" t="s">
        <v>82</v>
      </c>
      <c r="I90" s="14"/>
      <c r="J90" s="15">
        <f t="shared" si="82"/>
        <v>708500</v>
      </c>
      <c r="K90" s="15">
        <f t="shared" si="82"/>
        <v>0</v>
      </c>
      <c r="L90" s="15">
        <f t="shared" si="70"/>
        <v>708500</v>
      </c>
      <c r="M90" s="15">
        <f t="shared" si="82"/>
        <v>0</v>
      </c>
      <c r="N90" s="15">
        <f t="shared" si="82"/>
        <v>708500</v>
      </c>
      <c r="O90" s="15">
        <f t="shared" si="82"/>
        <v>0</v>
      </c>
      <c r="P90" s="15">
        <f t="shared" si="82"/>
        <v>708500</v>
      </c>
      <c r="Q90" s="15">
        <f t="shared" si="82"/>
        <v>2927</v>
      </c>
      <c r="R90" s="15">
        <f t="shared" si="82"/>
        <v>711427</v>
      </c>
    </row>
    <row r="91" spans="1:18" s="1" customFormat="1" ht="12.75" x14ac:dyDescent="0.25">
      <c r="A91" s="443" t="s">
        <v>83</v>
      </c>
      <c r="B91" s="444"/>
      <c r="C91" s="316"/>
      <c r="D91" s="316"/>
      <c r="E91" s="316"/>
      <c r="F91" s="14" t="s">
        <v>79</v>
      </c>
      <c r="G91" s="14" t="s">
        <v>12</v>
      </c>
      <c r="H91" s="14" t="s">
        <v>84</v>
      </c>
      <c r="I91" s="14"/>
      <c r="J91" s="25">
        <f t="shared" si="82"/>
        <v>708500</v>
      </c>
      <c r="K91" s="25">
        <f t="shared" si="82"/>
        <v>0</v>
      </c>
      <c r="L91" s="15">
        <f t="shared" si="70"/>
        <v>708500</v>
      </c>
      <c r="M91" s="25">
        <f t="shared" si="82"/>
        <v>0</v>
      </c>
      <c r="N91" s="25">
        <f t="shared" si="82"/>
        <v>708500</v>
      </c>
      <c r="O91" s="25">
        <f t="shared" si="82"/>
        <v>0</v>
      </c>
      <c r="P91" s="25">
        <f t="shared" si="82"/>
        <v>708500</v>
      </c>
      <c r="Q91" s="25">
        <f t="shared" si="82"/>
        <v>2927</v>
      </c>
      <c r="R91" s="25">
        <f t="shared" si="82"/>
        <v>711427</v>
      </c>
    </row>
    <row r="92" spans="1:18" s="1" customFormat="1" ht="12.75" customHeight="1" x14ac:dyDescent="0.25">
      <c r="A92" s="445" t="s">
        <v>85</v>
      </c>
      <c r="B92" s="446"/>
      <c r="C92" s="318"/>
      <c r="D92" s="318"/>
      <c r="E92" s="318"/>
      <c r="F92" s="14" t="s">
        <v>79</v>
      </c>
      <c r="G92" s="14" t="s">
        <v>12</v>
      </c>
      <c r="H92" s="14" t="s">
        <v>86</v>
      </c>
      <c r="I92" s="14"/>
      <c r="J92" s="25">
        <f t="shared" si="82"/>
        <v>708500</v>
      </c>
      <c r="K92" s="25">
        <f t="shared" si="82"/>
        <v>0</v>
      </c>
      <c r="L92" s="15">
        <f t="shared" si="70"/>
        <v>708500</v>
      </c>
      <c r="M92" s="25">
        <f t="shared" si="82"/>
        <v>0</v>
      </c>
      <c r="N92" s="25">
        <f t="shared" si="82"/>
        <v>708500</v>
      </c>
      <c r="O92" s="25">
        <f t="shared" si="82"/>
        <v>0</v>
      </c>
      <c r="P92" s="25">
        <f t="shared" si="82"/>
        <v>708500</v>
      </c>
      <c r="Q92" s="25">
        <f t="shared" si="82"/>
        <v>2927</v>
      </c>
      <c r="R92" s="25">
        <f t="shared" si="82"/>
        <v>711427</v>
      </c>
    </row>
    <row r="93" spans="1:18" s="1" customFormat="1" ht="12.75" customHeight="1" x14ac:dyDescent="0.25">
      <c r="A93" s="318"/>
      <c r="B93" s="316" t="s">
        <v>64</v>
      </c>
      <c r="C93" s="316"/>
      <c r="D93" s="316"/>
      <c r="E93" s="316"/>
      <c r="F93" s="14" t="s">
        <v>79</v>
      </c>
      <c r="G93" s="14" t="s">
        <v>12</v>
      </c>
      <c r="H93" s="14" t="s">
        <v>87</v>
      </c>
      <c r="I93" s="14" t="s">
        <v>71</v>
      </c>
      <c r="J93" s="15">
        <f>J94</f>
        <v>708500</v>
      </c>
      <c r="K93" s="15">
        <f t="shared" si="82"/>
        <v>0</v>
      </c>
      <c r="L93" s="15">
        <f t="shared" si="70"/>
        <v>708500</v>
      </c>
      <c r="M93" s="15">
        <f t="shared" si="82"/>
        <v>0</v>
      </c>
      <c r="N93" s="15">
        <f t="shared" si="82"/>
        <v>708500</v>
      </c>
      <c r="O93" s="15">
        <f t="shared" si="82"/>
        <v>0</v>
      </c>
      <c r="P93" s="15">
        <f t="shared" si="82"/>
        <v>708500</v>
      </c>
      <c r="Q93" s="15">
        <f t="shared" si="82"/>
        <v>2927</v>
      </c>
      <c r="R93" s="15">
        <f t="shared" si="82"/>
        <v>711427</v>
      </c>
    </row>
    <row r="94" spans="1:18" s="1" customFormat="1" ht="12.75" customHeight="1" x14ac:dyDescent="0.25">
      <c r="A94" s="318"/>
      <c r="B94" s="316" t="s">
        <v>72</v>
      </c>
      <c r="C94" s="316"/>
      <c r="D94" s="316"/>
      <c r="E94" s="316"/>
      <c r="F94" s="14" t="s">
        <v>79</v>
      </c>
      <c r="G94" s="14" t="s">
        <v>12</v>
      </c>
      <c r="H94" s="14" t="s">
        <v>87</v>
      </c>
      <c r="I94" s="14" t="s">
        <v>73</v>
      </c>
      <c r="J94" s="15">
        <v>708500</v>
      </c>
      <c r="K94" s="15"/>
      <c r="L94" s="15">
        <f t="shared" si="70"/>
        <v>708500</v>
      </c>
      <c r="M94" s="15"/>
      <c r="N94" s="15">
        <f>L94+M94</f>
        <v>708500</v>
      </c>
      <c r="O94" s="15"/>
      <c r="P94" s="15">
        <f t="shared" ref="P94" si="83">N94+O94</f>
        <v>708500</v>
      </c>
      <c r="Q94" s="15">
        <v>2927</v>
      </c>
      <c r="R94" s="15">
        <f t="shared" ref="R94" si="84">P94+Q94</f>
        <v>711427</v>
      </c>
    </row>
    <row r="95" spans="1:18" s="10" customFormat="1" ht="12.75" customHeight="1" x14ac:dyDescent="0.25">
      <c r="A95" s="449" t="s">
        <v>88</v>
      </c>
      <c r="B95" s="450"/>
      <c r="C95" s="319"/>
      <c r="D95" s="319"/>
      <c r="E95" s="319"/>
      <c r="F95" s="7" t="s">
        <v>12</v>
      </c>
      <c r="G95" s="7"/>
      <c r="H95" s="7"/>
      <c r="I95" s="7"/>
      <c r="J95" s="8">
        <f>J96</f>
        <v>596900</v>
      </c>
      <c r="K95" s="8">
        <f t="shared" ref="K95:R95" si="85">K96</f>
        <v>672000</v>
      </c>
      <c r="L95" s="15">
        <f t="shared" si="70"/>
        <v>1268900</v>
      </c>
      <c r="M95" s="8">
        <f t="shared" si="85"/>
        <v>0</v>
      </c>
      <c r="N95" s="8">
        <f t="shared" si="85"/>
        <v>1268900</v>
      </c>
      <c r="O95" s="8">
        <f t="shared" si="85"/>
        <v>0</v>
      </c>
      <c r="P95" s="8">
        <f t="shared" si="85"/>
        <v>1268900</v>
      </c>
      <c r="Q95" s="8">
        <f t="shared" si="85"/>
        <v>0</v>
      </c>
      <c r="R95" s="8">
        <f t="shared" si="85"/>
        <v>1268900</v>
      </c>
    </row>
    <row r="96" spans="1:18" s="13" customFormat="1" ht="25.5" customHeight="1" x14ac:dyDescent="0.25">
      <c r="A96" s="451" t="s">
        <v>89</v>
      </c>
      <c r="B96" s="452"/>
      <c r="C96" s="320"/>
      <c r="D96" s="320"/>
      <c r="E96" s="320"/>
      <c r="F96" s="11" t="s">
        <v>12</v>
      </c>
      <c r="G96" s="11" t="s">
        <v>90</v>
      </c>
      <c r="H96" s="11"/>
      <c r="I96" s="11"/>
      <c r="J96" s="12">
        <f>J97+J104</f>
        <v>596900</v>
      </c>
      <c r="K96" s="12">
        <f t="shared" ref="K96:R96" si="86">K97+K104</f>
        <v>672000</v>
      </c>
      <c r="L96" s="15">
        <f t="shared" si="70"/>
        <v>1268900</v>
      </c>
      <c r="M96" s="12">
        <f t="shared" si="86"/>
        <v>0</v>
      </c>
      <c r="N96" s="12">
        <f t="shared" si="86"/>
        <v>1268900</v>
      </c>
      <c r="O96" s="12">
        <f t="shared" si="86"/>
        <v>0</v>
      </c>
      <c r="P96" s="12">
        <f t="shared" si="86"/>
        <v>1268900</v>
      </c>
      <c r="Q96" s="12">
        <f t="shared" si="86"/>
        <v>0</v>
      </c>
      <c r="R96" s="12">
        <f t="shared" si="86"/>
        <v>1268900</v>
      </c>
    </row>
    <row r="97" spans="1:18" s="1" customFormat="1" ht="12.75" customHeight="1" x14ac:dyDescent="0.25">
      <c r="A97" s="443" t="s">
        <v>91</v>
      </c>
      <c r="B97" s="444"/>
      <c r="C97" s="316"/>
      <c r="D97" s="316"/>
      <c r="E97" s="316"/>
      <c r="F97" s="14" t="s">
        <v>12</v>
      </c>
      <c r="G97" s="14" t="s">
        <v>90</v>
      </c>
      <c r="H97" s="14" t="s">
        <v>92</v>
      </c>
      <c r="I97" s="14"/>
      <c r="J97" s="15">
        <f>J98</f>
        <v>593400</v>
      </c>
      <c r="K97" s="15">
        <f t="shared" ref="K97:R97" si="87">K98</f>
        <v>672000</v>
      </c>
      <c r="L97" s="15">
        <f t="shared" si="70"/>
        <v>1265400</v>
      </c>
      <c r="M97" s="15">
        <f t="shared" si="87"/>
        <v>0</v>
      </c>
      <c r="N97" s="15">
        <f t="shared" si="87"/>
        <v>1265400</v>
      </c>
      <c r="O97" s="15">
        <f t="shared" si="87"/>
        <v>0</v>
      </c>
      <c r="P97" s="15">
        <f t="shared" si="87"/>
        <v>1265400</v>
      </c>
      <c r="Q97" s="15">
        <f t="shared" si="87"/>
        <v>0</v>
      </c>
      <c r="R97" s="15">
        <f t="shared" si="87"/>
        <v>1265400</v>
      </c>
    </row>
    <row r="98" spans="1:18" s="1" customFormat="1" ht="25.5" customHeight="1" x14ac:dyDescent="0.25">
      <c r="A98" s="443" t="s">
        <v>93</v>
      </c>
      <c r="B98" s="444"/>
      <c r="C98" s="316"/>
      <c r="D98" s="316"/>
      <c r="E98" s="316"/>
      <c r="F98" s="14" t="s">
        <v>12</v>
      </c>
      <c r="G98" s="14" t="s">
        <v>90</v>
      </c>
      <c r="H98" s="14" t="s">
        <v>94</v>
      </c>
      <c r="I98" s="14"/>
      <c r="J98" s="15">
        <f>J99+J102</f>
        <v>593400</v>
      </c>
      <c r="K98" s="15">
        <f t="shared" ref="K98:R98" si="88">K99+K102</f>
        <v>672000</v>
      </c>
      <c r="L98" s="15">
        <f t="shared" si="70"/>
        <v>1265400</v>
      </c>
      <c r="M98" s="15">
        <f t="shared" si="88"/>
        <v>0</v>
      </c>
      <c r="N98" s="15">
        <f t="shared" si="88"/>
        <v>1265400</v>
      </c>
      <c r="O98" s="15">
        <f t="shared" si="88"/>
        <v>0</v>
      </c>
      <c r="P98" s="15">
        <f t="shared" si="88"/>
        <v>1265400</v>
      </c>
      <c r="Q98" s="15">
        <f t="shared" si="88"/>
        <v>0</v>
      </c>
      <c r="R98" s="15">
        <f t="shared" si="88"/>
        <v>1265400</v>
      </c>
    </row>
    <row r="99" spans="1:18" s="1" customFormat="1" ht="12.75" customHeight="1" x14ac:dyDescent="0.25">
      <c r="A99" s="26"/>
      <c r="B99" s="316" t="s">
        <v>17</v>
      </c>
      <c r="C99" s="316"/>
      <c r="D99" s="316"/>
      <c r="E99" s="316"/>
      <c r="F99" s="14" t="s">
        <v>12</v>
      </c>
      <c r="G99" s="19" t="s">
        <v>90</v>
      </c>
      <c r="H99" s="14" t="s">
        <v>94</v>
      </c>
      <c r="I99" s="14" t="s">
        <v>19</v>
      </c>
      <c r="J99" s="15">
        <f>J100+J101</f>
        <v>537700</v>
      </c>
      <c r="K99" s="15">
        <f t="shared" ref="K99:R99" si="89">K100+K101</f>
        <v>595000</v>
      </c>
      <c r="L99" s="15">
        <f t="shared" si="70"/>
        <v>1132700</v>
      </c>
      <c r="M99" s="15">
        <f t="shared" si="89"/>
        <v>0</v>
      </c>
      <c r="N99" s="15">
        <f t="shared" si="89"/>
        <v>1132700</v>
      </c>
      <c r="O99" s="15">
        <f t="shared" si="89"/>
        <v>0</v>
      </c>
      <c r="P99" s="15">
        <f t="shared" si="89"/>
        <v>1132700</v>
      </c>
      <c r="Q99" s="15">
        <f t="shared" si="89"/>
        <v>0</v>
      </c>
      <c r="R99" s="15">
        <f t="shared" si="89"/>
        <v>1132700</v>
      </c>
    </row>
    <row r="100" spans="1:18" s="1" customFormat="1" ht="12.75" customHeight="1" x14ac:dyDescent="0.25">
      <c r="A100" s="26"/>
      <c r="B100" s="316" t="s">
        <v>726</v>
      </c>
      <c r="C100" s="316"/>
      <c r="D100" s="316"/>
      <c r="E100" s="316"/>
      <c r="F100" s="14" t="s">
        <v>12</v>
      </c>
      <c r="G100" s="19" t="s">
        <v>90</v>
      </c>
      <c r="H100" s="14" t="s">
        <v>94</v>
      </c>
      <c r="I100" s="14" t="s">
        <v>727</v>
      </c>
      <c r="J100" s="15"/>
      <c r="K100" s="15">
        <f>595000+440000</f>
        <v>1035000</v>
      </c>
      <c r="L100" s="15">
        <f t="shared" si="70"/>
        <v>1035000</v>
      </c>
      <c r="M100" s="15"/>
      <c r="N100" s="15">
        <f>L100+M100</f>
        <v>1035000</v>
      </c>
      <c r="O100" s="15"/>
      <c r="P100" s="15">
        <f t="shared" ref="P100:P101" si="90">N100+O100</f>
        <v>1035000</v>
      </c>
      <c r="Q100" s="15"/>
      <c r="R100" s="15">
        <f t="shared" ref="R100:R101" si="91">P100+Q100</f>
        <v>1035000</v>
      </c>
    </row>
    <row r="101" spans="1:18" s="1" customFormat="1" ht="12.75" customHeight="1" x14ac:dyDescent="0.25">
      <c r="A101" s="27"/>
      <c r="B101" s="318" t="s">
        <v>95</v>
      </c>
      <c r="C101" s="318"/>
      <c r="D101" s="318"/>
      <c r="E101" s="318"/>
      <c r="F101" s="14" t="s">
        <v>12</v>
      </c>
      <c r="G101" s="19" t="s">
        <v>90</v>
      </c>
      <c r="H101" s="14" t="s">
        <v>94</v>
      </c>
      <c r="I101" s="14" t="s">
        <v>96</v>
      </c>
      <c r="J101" s="15">
        <f>537694+6</f>
        <v>537700</v>
      </c>
      <c r="K101" s="15">
        <v>-440000</v>
      </c>
      <c r="L101" s="15">
        <f t="shared" si="70"/>
        <v>97700</v>
      </c>
      <c r="M101" s="15"/>
      <c r="N101" s="15">
        <f>L101+M101</f>
        <v>97700</v>
      </c>
      <c r="O101" s="15"/>
      <c r="P101" s="15">
        <f t="shared" si="90"/>
        <v>97700</v>
      </c>
      <c r="Q101" s="15"/>
      <c r="R101" s="15">
        <f t="shared" si="91"/>
        <v>97700</v>
      </c>
    </row>
    <row r="102" spans="1:18" s="1" customFormat="1" ht="12.75" customHeight="1" x14ac:dyDescent="0.25">
      <c r="A102" s="27"/>
      <c r="B102" s="318" t="s">
        <v>22</v>
      </c>
      <c r="C102" s="318"/>
      <c r="D102" s="318"/>
      <c r="E102" s="318"/>
      <c r="F102" s="14" t="s">
        <v>12</v>
      </c>
      <c r="G102" s="19" t="s">
        <v>90</v>
      </c>
      <c r="H102" s="14" t="s">
        <v>94</v>
      </c>
      <c r="I102" s="14" t="s">
        <v>23</v>
      </c>
      <c r="J102" s="15">
        <f>J103</f>
        <v>55700</v>
      </c>
      <c r="K102" s="15">
        <f t="shared" ref="K102:R102" si="92">K103</f>
        <v>77000</v>
      </c>
      <c r="L102" s="15">
        <f t="shared" si="70"/>
        <v>132700</v>
      </c>
      <c r="M102" s="15">
        <f t="shared" si="92"/>
        <v>0</v>
      </c>
      <c r="N102" s="15">
        <f t="shared" si="92"/>
        <v>132700</v>
      </c>
      <c r="O102" s="15">
        <f t="shared" si="92"/>
        <v>0</v>
      </c>
      <c r="P102" s="15">
        <f t="shared" si="92"/>
        <v>132700</v>
      </c>
      <c r="Q102" s="15">
        <f t="shared" si="92"/>
        <v>0</v>
      </c>
      <c r="R102" s="15">
        <f t="shared" si="92"/>
        <v>132700</v>
      </c>
    </row>
    <row r="103" spans="1:18" s="1" customFormat="1" ht="12.75" customHeight="1" x14ac:dyDescent="0.25">
      <c r="A103" s="27"/>
      <c r="B103" s="316" t="s">
        <v>24</v>
      </c>
      <c r="C103" s="316"/>
      <c r="D103" s="316"/>
      <c r="E103" s="316"/>
      <c r="F103" s="14" t="s">
        <v>12</v>
      </c>
      <c r="G103" s="19" t="s">
        <v>90</v>
      </c>
      <c r="H103" s="14" t="s">
        <v>94</v>
      </c>
      <c r="I103" s="14" t="s">
        <v>25</v>
      </c>
      <c r="J103" s="15">
        <f>55735-35</f>
        <v>55700</v>
      </c>
      <c r="K103" s="15">
        <v>77000</v>
      </c>
      <c r="L103" s="15">
        <f t="shared" si="70"/>
        <v>132700</v>
      </c>
      <c r="M103" s="15"/>
      <c r="N103" s="15">
        <f>L103+M103</f>
        <v>132700</v>
      </c>
      <c r="O103" s="15"/>
      <c r="P103" s="15">
        <f t="shared" ref="P103" si="93">N103+O103</f>
        <v>132700</v>
      </c>
      <c r="Q103" s="15"/>
      <c r="R103" s="15">
        <f t="shared" ref="R103" si="94">P103+Q103</f>
        <v>132700</v>
      </c>
    </row>
    <row r="104" spans="1:18" s="1" customFormat="1" ht="12.75" customHeight="1" x14ac:dyDescent="0.25">
      <c r="A104" s="443" t="s">
        <v>32</v>
      </c>
      <c r="B104" s="444"/>
      <c r="C104" s="316"/>
      <c r="D104" s="316"/>
      <c r="E104" s="316"/>
      <c r="F104" s="14" t="s">
        <v>12</v>
      </c>
      <c r="G104" s="19" t="s">
        <v>90</v>
      </c>
      <c r="H104" s="14" t="s">
        <v>33</v>
      </c>
      <c r="I104" s="14"/>
      <c r="J104" s="15">
        <f>J105</f>
        <v>3500</v>
      </c>
      <c r="K104" s="15">
        <f t="shared" ref="K104:R107" si="95">K105</f>
        <v>0</v>
      </c>
      <c r="L104" s="15">
        <f t="shared" si="70"/>
        <v>3500</v>
      </c>
      <c r="M104" s="15">
        <f t="shared" si="95"/>
        <v>0</v>
      </c>
      <c r="N104" s="15">
        <f t="shared" si="95"/>
        <v>3500</v>
      </c>
      <c r="O104" s="15">
        <f t="shared" si="95"/>
        <v>0</v>
      </c>
      <c r="P104" s="15">
        <f t="shared" si="95"/>
        <v>3500</v>
      </c>
      <c r="Q104" s="15">
        <f t="shared" si="95"/>
        <v>0</v>
      </c>
      <c r="R104" s="15">
        <f t="shared" si="95"/>
        <v>3500</v>
      </c>
    </row>
    <row r="105" spans="1:18" s="1" customFormat="1" ht="12.75" customHeight="1" x14ac:dyDescent="0.25">
      <c r="A105" s="443" t="s">
        <v>34</v>
      </c>
      <c r="B105" s="444"/>
      <c r="C105" s="312"/>
      <c r="D105" s="312"/>
      <c r="E105" s="316"/>
      <c r="F105" s="14" t="s">
        <v>12</v>
      </c>
      <c r="G105" s="19" t="s">
        <v>90</v>
      </c>
      <c r="H105" s="14" t="s">
        <v>35</v>
      </c>
      <c r="I105" s="14"/>
      <c r="J105" s="15">
        <f>J106</f>
        <v>3500</v>
      </c>
      <c r="K105" s="15">
        <f t="shared" si="95"/>
        <v>0</v>
      </c>
      <c r="L105" s="15">
        <f t="shared" si="70"/>
        <v>3500</v>
      </c>
      <c r="M105" s="15">
        <f t="shared" si="95"/>
        <v>0</v>
      </c>
      <c r="N105" s="15">
        <f t="shared" si="95"/>
        <v>3500</v>
      </c>
      <c r="O105" s="15">
        <f t="shared" si="95"/>
        <v>0</v>
      </c>
      <c r="P105" s="15">
        <f t="shared" si="95"/>
        <v>3500</v>
      </c>
      <c r="Q105" s="15">
        <f t="shared" si="95"/>
        <v>0</v>
      </c>
      <c r="R105" s="15">
        <f t="shared" si="95"/>
        <v>3500</v>
      </c>
    </row>
    <row r="106" spans="1:18" s="1" customFormat="1" ht="12.75" customHeight="1" x14ac:dyDescent="0.25">
      <c r="A106" s="443" t="s">
        <v>97</v>
      </c>
      <c r="B106" s="444"/>
      <c r="C106" s="316"/>
      <c r="D106" s="316"/>
      <c r="E106" s="316"/>
      <c r="F106" s="14" t="s">
        <v>12</v>
      </c>
      <c r="G106" s="19" t="s">
        <v>90</v>
      </c>
      <c r="H106" s="14" t="s">
        <v>677</v>
      </c>
      <c r="I106" s="14"/>
      <c r="J106" s="15">
        <f>J107</f>
        <v>3500</v>
      </c>
      <c r="K106" s="15">
        <f t="shared" si="95"/>
        <v>0</v>
      </c>
      <c r="L106" s="15">
        <f t="shared" si="70"/>
        <v>3500</v>
      </c>
      <c r="M106" s="15">
        <f t="shared" si="95"/>
        <v>0</v>
      </c>
      <c r="N106" s="15">
        <f t="shared" si="95"/>
        <v>3500</v>
      </c>
      <c r="O106" s="15">
        <f t="shared" si="95"/>
        <v>0</v>
      </c>
      <c r="P106" s="15">
        <f t="shared" si="95"/>
        <v>3500</v>
      </c>
      <c r="Q106" s="15">
        <f t="shared" si="95"/>
        <v>0</v>
      </c>
      <c r="R106" s="15">
        <f t="shared" si="95"/>
        <v>3500</v>
      </c>
    </row>
    <row r="107" spans="1:18" s="1" customFormat="1" ht="12.75" customHeight="1" x14ac:dyDescent="0.25">
      <c r="A107" s="16"/>
      <c r="B107" s="318" t="s">
        <v>22</v>
      </c>
      <c r="C107" s="318"/>
      <c r="D107" s="318"/>
      <c r="E107" s="318"/>
      <c r="F107" s="14" t="s">
        <v>12</v>
      </c>
      <c r="G107" s="19" t="s">
        <v>90</v>
      </c>
      <c r="H107" s="14" t="s">
        <v>677</v>
      </c>
      <c r="I107" s="14" t="s">
        <v>23</v>
      </c>
      <c r="J107" s="15">
        <f>J108</f>
        <v>3500</v>
      </c>
      <c r="K107" s="15">
        <f t="shared" si="95"/>
        <v>0</v>
      </c>
      <c r="L107" s="15">
        <f t="shared" si="70"/>
        <v>3500</v>
      </c>
      <c r="M107" s="15">
        <f t="shared" si="95"/>
        <v>0</v>
      </c>
      <c r="N107" s="15">
        <f t="shared" si="95"/>
        <v>3500</v>
      </c>
      <c r="O107" s="15">
        <f t="shared" si="95"/>
        <v>0</v>
      </c>
      <c r="P107" s="15">
        <f t="shared" si="95"/>
        <v>3500</v>
      </c>
      <c r="Q107" s="15">
        <f t="shared" si="95"/>
        <v>0</v>
      </c>
      <c r="R107" s="15">
        <f t="shared" si="95"/>
        <v>3500</v>
      </c>
    </row>
    <row r="108" spans="1:18" s="1" customFormat="1" ht="12.75" customHeight="1" x14ac:dyDescent="0.25">
      <c r="A108" s="16"/>
      <c r="B108" s="316" t="s">
        <v>24</v>
      </c>
      <c r="C108" s="316"/>
      <c r="D108" s="316"/>
      <c r="E108" s="316"/>
      <c r="F108" s="14" t="s">
        <v>12</v>
      </c>
      <c r="G108" s="19" t="s">
        <v>90</v>
      </c>
      <c r="H108" s="14" t="s">
        <v>677</v>
      </c>
      <c r="I108" s="14" t="s">
        <v>25</v>
      </c>
      <c r="J108" s="15">
        <v>3500</v>
      </c>
      <c r="K108" s="15"/>
      <c r="L108" s="15">
        <f t="shared" si="70"/>
        <v>3500</v>
      </c>
      <c r="M108" s="15"/>
      <c r="N108" s="15">
        <f>L108+M108</f>
        <v>3500</v>
      </c>
      <c r="O108" s="15"/>
      <c r="P108" s="15">
        <f t="shared" ref="P108" si="96">N108+O108</f>
        <v>3500</v>
      </c>
      <c r="Q108" s="15"/>
      <c r="R108" s="15">
        <f t="shared" ref="R108" si="97">P108+Q108</f>
        <v>3500</v>
      </c>
    </row>
    <row r="109" spans="1:18" s="10" customFormat="1" ht="12.75" customHeight="1" x14ac:dyDescent="0.25">
      <c r="A109" s="449" t="s">
        <v>98</v>
      </c>
      <c r="B109" s="450"/>
      <c r="C109" s="319"/>
      <c r="D109" s="319"/>
      <c r="E109" s="319"/>
      <c r="F109" s="7" t="s">
        <v>39</v>
      </c>
      <c r="G109" s="7"/>
      <c r="H109" s="7"/>
      <c r="I109" s="7"/>
      <c r="J109" s="8">
        <f>J117+J124+J130</f>
        <v>5282300</v>
      </c>
      <c r="K109" s="8">
        <f t="shared" ref="K109:Q109" si="98">K117+K124+K130</f>
        <v>100000</v>
      </c>
      <c r="L109" s="15">
        <f t="shared" si="70"/>
        <v>5382300</v>
      </c>
      <c r="M109" s="8">
        <f t="shared" si="98"/>
        <v>699992</v>
      </c>
      <c r="N109" s="8">
        <f t="shared" si="98"/>
        <v>6082292</v>
      </c>
      <c r="O109" s="8">
        <f t="shared" si="98"/>
        <v>0</v>
      </c>
      <c r="P109" s="8">
        <f t="shared" si="98"/>
        <v>6082292</v>
      </c>
      <c r="Q109" s="8">
        <f t="shared" si="98"/>
        <v>0</v>
      </c>
      <c r="R109" s="8">
        <f>R110+R117+R124+R130</f>
        <v>6082292</v>
      </c>
    </row>
    <row r="110" spans="1:18" s="10" customFormat="1" ht="12.75" customHeight="1" x14ac:dyDescent="0.25">
      <c r="A110" s="453" t="s">
        <v>793</v>
      </c>
      <c r="B110" s="454"/>
      <c r="C110" s="319"/>
      <c r="D110" s="319"/>
      <c r="E110" s="319"/>
      <c r="F110" s="11" t="s">
        <v>39</v>
      </c>
      <c r="G110" s="11" t="s">
        <v>10</v>
      </c>
      <c r="H110" s="11"/>
      <c r="I110" s="11"/>
      <c r="J110" s="12"/>
      <c r="K110" s="12"/>
      <c r="L110" s="15"/>
      <c r="M110" s="12"/>
      <c r="N110" s="12"/>
      <c r="O110" s="12"/>
      <c r="P110" s="12"/>
      <c r="Q110" s="12"/>
      <c r="R110" s="12">
        <f>R111</f>
        <v>0</v>
      </c>
    </row>
    <row r="111" spans="1:18" s="1" customFormat="1" ht="12.75" customHeight="1" x14ac:dyDescent="0.25">
      <c r="A111" s="443" t="s">
        <v>794</v>
      </c>
      <c r="B111" s="444"/>
      <c r="C111" s="316"/>
      <c r="D111" s="316"/>
      <c r="E111" s="316"/>
      <c r="F111" s="14" t="s">
        <v>39</v>
      </c>
      <c r="G111" s="14" t="s">
        <v>10</v>
      </c>
      <c r="H111" s="14" t="s">
        <v>795</v>
      </c>
      <c r="I111" s="14"/>
      <c r="J111" s="15"/>
      <c r="K111" s="15"/>
      <c r="L111" s="15"/>
      <c r="M111" s="15"/>
      <c r="N111" s="15"/>
      <c r="O111" s="15"/>
      <c r="P111" s="15"/>
      <c r="Q111" s="15"/>
      <c r="R111" s="15">
        <f>R112</f>
        <v>0</v>
      </c>
    </row>
    <row r="112" spans="1:18" s="1" customFormat="1" ht="29.25" customHeight="1" x14ac:dyDescent="0.25">
      <c r="A112" s="443" t="s">
        <v>796</v>
      </c>
      <c r="B112" s="444"/>
      <c r="C112" s="316"/>
      <c r="D112" s="316"/>
      <c r="E112" s="316"/>
      <c r="F112" s="14" t="s">
        <v>39</v>
      </c>
      <c r="G112" s="14" t="s">
        <v>10</v>
      </c>
      <c r="H112" s="14" t="s">
        <v>797</v>
      </c>
      <c r="I112" s="14"/>
      <c r="J112" s="15"/>
      <c r="K112" s="15"/>
      <c r="L112" s="15"/>
      <c r="M112" s="15"/>
      <c r="N112" s="15"/>
      <c r="O112" s="15"/>
      <c r="P112" s="15"/>
      <c r="Q112" s="15"/>
      <c r="R112" s="15">
        <f>R113</f>
        <v>0</v>
      </c>
    </row>
    <row r="113" spans="1:18" s="1" customFormat="1" ht="25.5" customHeight="1" x14ac:dyDescent="0.25">
      <c r="A113" s="311"/>
      <c r="B113" s="316" t="s">
        <v>119</v>
      </c>
      <c r="C113" s="316"/>
      <c r="D113" s="316"/>
      <c r="E113" s="316"/>
      <c r="F113" s="14" t="s">
        <v>39</v>
      </c>
      <c r="G113" s="14" t="s">
        <v>10</v>
      </c>
      <c r="H113" s="14" t="s">
        <v>797</v>
      </c>
      <c r="I113" s="14" t="s">
        <v>120</v>
      </c>
      <c r="J113" s="15"/>
      <c r="K113" s="15"/>
      <c r="L113" s="15"/>
      <c r="M113" s="15"/>
      <c r="N113" s="15"/>
      <c r="O113" s="15"/>
      <c r="P113" s="15"/>
      <c r="Q113" s="15"/>
      <c r="R113" s="15">
        <f>R114</f>
        <v>0</v>
      </c>
    </row>
    <row r="114" spans="1:18" s="1" customFormat="1" ht="12.75" customHeight="1" x14ac:dyDescent="0.25">
      <c r="A114" s="311"/>
      <c r="B114" s="318" t="s">
        <v>170</v>
      </c>
      <c r="C114" s="316"/>
      <c r="D114" s="316"/>
      <c r="E114" s="316"/>
      <c r="F114" s="14" t="s">
        <v>39</v>
      </c>
      <c r="G114" s="14" t="s">
        <v>10</v>
      </c>
      <c r="H114" s="14" t="s">
        <v>797</v>
      </c>
      <c r="I114" s="14" t="s">
        <v>171</v>
      </c>
      <c r="J114" s="15"/>
      <c r="K114" s="15"/>
      <c r="L114" s="15"/>
      <c r="M114" s="15"/>
      <c r="N114" s="15"/>
      <c r="O114" s="15"/>
      <c r="P114" s="15"/>
      <c r="Q114" s="15"/>
      <c r="R114" s="15"/>
    </row>
    <row r="115" spans="1:18" s="1" customFormat="1" ht="12.75" hidden="1" customHeight="1" x14ac:dyDescent="0.25">
      <c r="A115" s="311"/>
      <c r="B115" s="312"/>
      <c r="C115" s="316"/>
      <c r="D115" s="316"/>
      <c r="E115" s="316"/>
      <c r="F115" s="14"/>
      <c r="G115" s="14"/>
      <c r="H115" s="14"/>
      <c r="I115" s="14"/>
      <c r="J115" s="15"/>
      <c r="K115" s="15"/>
      <c r="L115" s="15"/>
      <c r="M115" s="15"/>
      <c r="N115" s="15"/>
      <c r="O115" s="15"/>
      <c r="P115" s="15"/>
      <c r="Q115" s="15"/>
      <c r="R115" s="15"/>
    </row>
    <row r="116" spans="1:18" s="1" customFormat="1" ht="12.75" hidden="1" customHeight="1" x14ac:dyDescent="0.25">
      <c r="A116" s="311"/>
      <c r="B116" s="312"/>
      <c r="C116" s="316"/>
      <c r="D116" s="316"/>
      <c r="E116" s="316"/>
      <c r="F116" s="14"/>
      <c r="G116" s="14"/>
      <c r="H116" s="14"/>
      <c r="I116" s="14"/>
      <c r="J116" s="15"/>
      <c r="K116" s="15"/>
      <c r="L116" s="15"/>
      <c r="M116" s="15"/>
      <c r="N116" s="15"/>
      <c r="O116" s="15"/>
      <c r="P116" s="15"/>
      <c r="Q116" s="15"/>
      <c r="R116" s="15"/>
    </row>
    <row r="117" spans="1:18" s="13" customFormat="1" ht="12.75" customHeight="1" x14ac:dyDescent="0.25">
      <c r="A117" s="451" t="s">
        <v>99</v>
      </c>
      <c r="B117" s="452"/>
      <c r="C117" s="320"/>
      <c r="D117" s="320"/>
      <c r="E117" s="320"/>
      <c r="F117" s="11" t="s">
        <v>39</v>
      </c>
      <c r="G117" s="11" t="s">
        <v>100</v>
      </c>
      <c r="H117" s="11"/>
      <c r="I117" s="11"/>
      <c r="J117" s="12">
        <f>J118+J121</f>
        <v>705000</v>
      </c>
      <c r="K117" s="12">
        <f t="shared" ref="K117:R117" si="99">K118+K121</f>
        <v>0</v>
      </c>
      <c r="L117" s="15">
        <f t="shared" si="70"/>
        <v>705000</v>
      </c>
      <c r="M117" s="12">
        <f t="shared" si="99"/>
        <v>699992</v>
      </c>
      <c r="N117" s="12">
        <f t="shared" si="99"/>
        <v>1404992</v>
      </c>
      <c r="O117" s="12">
        <f t="shared" si="99"/>
        <v>0</v>
      </c>
      <c r="P117" s="12">
        <f t="shared" si="99"/>
        <v>1404992</v>
      </c>
      <c r="Q117" s="12">
        <f t="shared" si="99"/>
        <v>0</v>
      </c>
      <c r="R117" s="12">
        <f t="shared" si="99"/>
        <v>1404992</v>
      </c>
    </row>
    <row r="118" spans="1:18" s="1" customFormat="1" ht="15" customHeight="1" x14ac:dyDescent="0.25">
      <c r="A118" s="443" t="s">
        <v>101</v>
      </c>
      <c r="B118" s="444"/>
      <c r="C118" s="316"/>
      <c r="D118" s="316"/>
      <c r="E118" s="316"/>
      <c r="F118" s="14" t="s">
        <v>39</v>
      </c>
      <c r="G118" s="14" t="s">
        <v>100</v>
      </c>
      <c r="H118" s="14" t="s">
        <v>102</v>
      </c>
      <c r="I118" s="14"/>
      <c r="J118" s="15">
        <f t="shared" ref="J118:R119" si="100">J119</f>
        <v>55000</v>
      </c>
      <c r="K118" s="15">
        <f t="shared" si="100"/>
        <v>0</v>
      </c>
      <c r="L118" s="15">
        <f t="shared" si="70"/>
        <v>55000</v>
      </c>
      <c r="M118" s="15">
        <f t="shared" si="100"/>
        <v>0</v>
      </c>
      <c r="N118" s="15">
        <f t="shared" si="100"/>
        <v>55000</v>
      </c>
      <c r="O118" s="15">
        <f t="shared" si="100"/>
        <v>0</v>
      </c>
      <c r="P118" s="15">
        <f t="shared" si="100"/>
        <v>55000</v>
      </c>
      <c r="Q118" s="15">
        <f t="shared" si="100"/>
        <v>0</v>
      </c>
      <c r="R118" s="15">
        <f t="shared" si="100"/>
        <v>55000</v>
      </c>
    </row>
    <row r="119" spans="1:18" s="1" customFormat="1" ht="12.75" customHeight="1" x14ac:dyDescent="0.25">
      <c r="A119" s="27"/>
      <c r="B119" s="318" t="s">
        <v>22</v>
      </c>
      <c r="C119" s="318"/>
      <c r="D119" s="318"/>
      <c r="E119" s="318"/>
      <c r="F119" s="14" t="s">
        <v>39</v>
      </c>
      <c r="G119" s="14" t="s">
        <v>100</v>
      </c>
      <c r="H119" s="14" t="s">
        <v>102</v>
      </c>
      <c r="I119" s="14" t="s">
        <v>23</v>
      </c>
      <c r="J119" s="15">
        <f t="shared" si="100"/>
        <v>55000</v>
      </c>
      <c r="K119" s="15">
        <f t="shared" si="100"/>
        <v>0</v>
      </c>
      <c r="L119" s="15">
        <f t="shared" si="70"/>
        <v>55000</v>
      </c>
      <c r="M119" s="15">
        <f t="shared" si="100"/>
        <v>0</v>
      </c>
      <c r="N119" s="15">
        <f t="shared" si="100"/>
        <v>55000</v>
      </c>
      <c r="O119" s="15">
        <f t="shared" si="100"/>
        <v>0</v>
      </c>
      <c r="P119" s="15">
        <f t="shared" si="100"/>
        <v>55000</v>
      </c>
      <c r="Q119" s="15">
        <f t="shared" si="100"/>
        <v>0</v>
      </c>
      <c r="R119" s="15">
        <f t="shared" si="100"/>
        <v>55000</v>
      </c>
    </row>
    <row r="120" spans="1:18" s="1" customFormat="1" ht="15" customHeight="1" x14ac:dyDescent="0.25">
      <c r="A120" s="27"/>
      <c r="B120" s="316" t="s">
        <v>24</v>
      </c>
      <c r="C120" s="316"/>
      <c r="D120" s="316"/>
      <c r="E120" s="316"/>
      <c r="F120" s="14" t="s">
        <v>39</v>
      </c>
      <c r="G120" s="14" t="s">
        <v>100</v>
      </c>
      <c r="H120" s="14" t="s">
        <v>102</v>
      </c>
      <c r="I120" s="14" t="s">
        <v>25</v>
      </c>
      <c r="J120" s="15">
        <v>55000</v>
      </c>
      <c r="K120" s="15"/>
      <c r="L120" s="15">
        <f t="shared" si="70"/>
        <v>55000</v>
      </c>
      <c r="M120" s="15"/>
      <c r="N120" s="15">
        <f>L120+M120</f>
        <v>55000</v>
      </c>
      <c r="O120" s="15"/>
      <c r="P120" s="15">
        <f t="shared" ref="P120" si="101">N120+O120</f>
        <v>55000</v>
      </c>
      <c r="Q120" s="15"/>
      <c r="R120" s="15">
        <f t="shared" ref="R120" si="102">P120+Q120</f>
        <v>55000</v>
      </c>
    </row>
    <row r="121" spans="1:18" s="125" customFormat="1" ht="12.75" customHeight="1" x14ac:dyDescent="0.25">
      <c r="A121" s="459" t="s">
        <v>627</v>
      </c>
      <c r="B121" s="460"/>
      <c r="C121" s="314"/>
      <c r="D121" s="314"/>
      <c r="E121" s="309">
        <v>851</v>
      </c>
      <c r="F121" s="14" t="s">
        <v>39</v>
      </c>
      <c r="G121" s="14" t="s">
        <v>100</v>
      </c>
      <c r="H121" s="310" t="s">
        <v>600</v>
      </c>
      <c r="I121" s="128"/>
      <c r="J121" s="129">
        <f>J122</f>
        <v>650000</v>
      </c>
      <c r="K121" s="129">
        <f t="shared" ref="K121:R122" si="103">K122</f>
        <v>0</v>
      </c>
      <c r="L121" s="15">
        <f t="shared" si="70"/>
        <v>650000</v>
      </c>
      <c r="M121" s="129">
        <f t="shared" si="103"/>
        <v>699992</v>
      </c>
      <c r="N121" s="129">
        <f t="shared" si="103"/>
        <v>1349992</v>
      </c>
      <c r="O121" s="129">
        <f t="shared" si="103"/>
        <v>0</v>
      </c>
      <c r="P121" s="129">
        <f t="shared" si="103"/>
        <v>1349992</v>
      </c>
      <c r="Q121" s="129">
        <f t="shared" si="103"/>
        <v>0</v>
      </c>
      <c r="R121" s="129">
        <f t="shared" si="103"/>
        <v>1349992</v>
      </c>
    </row>
    <row r="122" spans="1:18" s="1" customFormat="1" ht="12.75" customHeight="1" x14ac:dyDescent="0.25">
      <c r="A122" s="316"/>
      <c r="B122" s="316" t="s">
        <v>26</v>
      </c>
      <c r="C122" s="316"/>
      <c r="D122" s="316"/>
      <c r="E122" s="309">
        <v>851</v>
      </c>
      <c r="F122" s="14" t="s">
        <v>39</v>
      </c>
      <c r="G122" s="14" t="s">
        <v>100</v>
      </c>
      <c r="H122" s="310" t="s">
        <v>600</v>
      </c>
      <c r="I122" s="14" t="s">
        <v>27</v>
      </c>
      <c r="J122" s="126">
        <f>J123</f>
        <v>650000</v>
      </c>
      <c r="K122" s="126">
        <f t="shared" si="103"/>
        <v>0</v>
      </c>
      <c r="L122" s="15">
        <f t="shared" si="70"/>
        <v>650000</v>
      </c>
      <c r="M122" s="126">
        <f t="shared" si="103"/>
        <v>699992</v>
      </c>
      <c r="N122" s="126">
        <f t="shared" si="103"/>
        <v>1349992</v>
      </c>
      <c r="O122" s="126">
        <f t="shared" si="103"/>
        <v>0</v>
      </c>
      <c r="P122" s="126">
        <f t="shared" si="103"/>
        <v>1349992</v>
      </c>
      <c r="Q122" s="126">
        <f t="shared" si="103"/>
        <v>0</v>
      </c>
      <c r="R122" s="126">
        <f t="shared" si="103"/>
        <v>1349992</v>
      </c>
    </row>
    <row r="123" spans="1:18" s="1" customFormat="1" ht="12.75" customHeight="1" x14ac:dyDescent="0.25">
      <c r="A123" s="316"/>
      <c r="B123" s="316" t="s">
        <v>625</v>
      </c>
      <c r="C123" s="316"/>
      <c r="D123" s="316"/>
      <c r="E123" s="309">
        <v>851</v>
      </c>
      <c r="F123" s="14" t="s">
        <v>39</v>
      </c>
      <c r="G123" s="14" t="s">
        <v>100</v>
      </c>
      <c r="H123" s="310" t="s">
        <v>600</v>
      </c>
      <c r="I123" s="14" t="s">
        <v>626</v>
      </c>
      <c r="J123" s="126">
        <v>650000</v>
      </c>
      <c r="K123" s="126">
        <v>0</v>
      </c>
      <c r="L123" s="15">
        <f t="shared" si="70"/>
        <v>650000</v>
      </c>
      <c r="M123" s="126">
        <v>699992</v>
      </c>
      <c r="N123" s="15">
        <f>L123+M123</f>
        <v>1349992</v>
      </c>
      <c r="O123" s="126"/>
      <c r="P123" s="15">
        <f t="shared" ref="P123" si="104">N123+O123</f>
        <v>1349992</v>
      </c>
      <c r="Q123" s="126"/>
      <c r="R123" s="15">
        <f t="shared" ref="R123" si="105">P123+Q123</f>
        <v>1349992</v>
      </c>
    </row>
    <row r="124" spans="1:18" s="13" customFormat="1" ht="12.75" customHeight="1" x14ac:dyDescent="0.25">
      <c r="A124" s="451" t="s">
        <v>103</v>
      </c>
      <c r="B124" s="452"/>
      <c r="C124" s="313"/>
      <c r="D124" s="313"/>
      <c r="E124" s="313"/>
      <c r="F124" s="11" t="s">
        <v>39</v>
      </c>
      <c r="G124" s="11" t="s">
        <v>90</v>
      </c>
      <c r="H124" s="11"/>
      <c r="I124" s="11"/>
      <c r="J124" s="12">
        <f t="shared" ref="J124:R128" si="106">J125</f>
        <v>4433800</v>
      </c>
      <c r="K124" s="12">
        <f t="shared" si="106"/>
        <v>0</v>
      </c>
      <c r="L124" s="15">
        <f t="shared" si="70"/>
        <v>4433800</v>
      </c>
      <c r="M124" s="12">
        <f t="shared" si="106"/>
        <v>0</v>
      </c>
      <c r="N124" s="12">
        <f t="shared" si="106"/>
        <v>4433800</v>
      </c>
      <c r="O124" s="12">
        <f t="shared" si="106"/>
        <v>0</v>
      </c>
      <c r="P124" s="12">
        <f t="shared" si="106"/>
        <v>4433800</v>
      </c>
      <c r="Q124" s="12">
        <f t="shared" si="106"/>
        <v>0</v>
      </c>
      <c r="R124" s="12">
        <f t="shared" si="106"/>
        <v>4433800</v>
      </c>
    </row>
    <row r="125" spans="1:18" s="1" customFormat="1" ht="12.75" customHeight="1" x14ac:dyDescent="0.25">
      <c r="A125" s="443" t="s">
        <v>64</v>
      </c>
      <c r="B125" s="444"/>
      <c r="C125" s="316"/>
      <c r="D125" s="316"/>
      <c r="E125" s="316"/>
      <c r="F125" s="14" t="s">
        <v>39</v>
      </c>
      <c r="G125" s="14" t="s">
        <v>90</v>
      </c>
      <c r="H125" s="14" t="s">
        <v>65</v>
      </c>
      <c r="I125" s="14"/>
      <c r="J125" s="15">
        <f t="shared" si="106"/>
        <v>4433800</v>
      </c>
      <c r="K125" s="15">
        <f t="shared" si="106"/>
        <v>0</v>
      </c>
      <c r="L125" s="15">
        <f t="shared" si="70"/>
        <v>4433800</v>
      </c>
      <c r="M125" s="15">
        <f t="shared" si="106"/>
        <v>0</v>
      </c>
      <c r="N125" s="15">
        <f t="shared" si="106"/>
        <v>4433800</v>
      </c>
      <c r="O125" s="15">
        <f t="shared" si="106"/>
        <v>0</v>
      </c>
      <c r="P125" s="15">
        <f t="shared" si="106"/>
        <v>4433800</v>
      </c>
      <c r="Q125" s="15">
        <f t="shared" si="106"/>
        <v>0</v>
      </c>
      <c r="R125" s="15">
        <f t="shared" si="106"/>
        <v>4433800</v>
      </c>
    </row>
    <row r="126" spans="1:18" s="1" customFormat="1" ht="12.75" customHeight="1" x14ac:dyDescent="0.25">
      <c r="A126" s="443" t="s">
        <v>66</v>
      </c>
      <c r="B126" s="444"/>
      <c r="C126" s="316"/>
      <c r="D126" s="316"/>
      <c r="E126" s="316"/>
      <c r="F126" s="14" t="s">
        <v>39</v>
      </c>
      <c r="G126" s="14" t="s">
        <v>90</v>
      </c>
      <c r="H126" s="14" t="s">
        <v>67</v>
      </c>
      <c r="I126" s="14"/>
      <c r="J126" s="15">
        <f>J127</f>
        <v>4433800</v>
      </c>
      <c r="K126" s="15">
        <f t="shared" si="106"/>
        <v>0</v>
      </c>
      <c r="L126" s="15">
        <f t="shared" si="70"/>
        <v>4433800</v>
      </c>
      <c r="M126" s="15">
        <f t="shared" si="106"/>
        <v>0</v>
      </c>
      <c r="N126" s="15">
        <f t="shared" si="106"/>
        <v>4433800</v>
      </c>
      <c r="O126" s="15">
        <f t="shared" si="106"/>
        <v>0</v>
      </c>
      <c r="P126" s="15">
        <f t="shared" si="106"/>
        <v>4433800</v>
      </c>
      <c r="Q126" s="15">
        <f t="shared" si="106"/>
        <v>0</v>
      </c>
      <c r="R126" s="15">
        <f t="shared" si="106"/>
        <v>4433800</v>
      </c>
    </row>
    <row r="127" spans="1:18" s="1" customFormat="1" ht="12.75" customHeight="1" x14ac:dyDescent="0.25">
      <c r="A127" s="443" t="s">
        <v>104</v>
      </c>
      <c r="B127" s="444"/>
      <c r="C127" s="312"/>
      <c r="D127" s="312"/>
      <c r="E127" s="312"/>
      <c r="F127" s="14" t="s">
        <v>39</v>
      </c>
      <c r="G127" s="14" t="s">
        <v>90</v>
      </c>
      <c r="H127" s="14" t="s">
        <v>105</v>
      </c>
      <c r="I127" s="14"/>
      <c r="J127" s="15">
        <f>J128</f>
        <v>4433800</v>
      </c>
      <c r="K127" s="15">
        <f t="shared" si="106"/>
        <v>0</v>
      </c>
      <c r="L127" s="15">
        <f t="shared" si="70"/>
        <v>4433800</v>
      </c>
      <c r="M127" s="15">
        <f t="shared" si="106"/>
        <v>0</v>
      </c>
      <c r="N127" s="15">
        <f t="shared" si="106"/>
        <v>4433800</v>
      </c>
      <c r="O127" s="15">
        <f t="shared" si="106"/>
        <v>0</v>
      </c>
      <c r="P127" s="15">
        <f t="shared" si="106"/>
        <v>4433800</v>
      </c>
      <c r="Q127" s="15">
        <f t="shared" si="106"/>
        <v>0</v>
      </c>
      <c r="R127" s="15">
        <f t="shared" si="106"/>
        <v>4433800</v>
      </c>
    </row>
    <row r="128" spans="1:18" s="1" customFormat="1" ht="12.75" customHeight="1" x14ac:dyDescent="0.25">
      <c r="A128" s="316"/>
      <c r="B128" s="316" t="s">
        <v>64</v>
      </c>
      <c r="C128" s="316"/>
      <c r="D128" s="316"/>
      <c r="E128" s="316"/>
      <c r="F128" s="14" t="s">
        <v>39</v>
      </c>
      <c r="G128" s="14" t="s">
        <v>90</v>
      </c>
      <c r="H128" s="14" t="s">
        <v>105</v>
      </c>
      <c r="I128" s="14" t="s">
        <v>71</v>
      </c>
      <c r="J128" s="15">
        <f>J129</f>
        <v>4433800</v>
      </c>
      <c r="K128" s="15">
        <f t="shared" si="106"/>
        <v>0</v>
      </c>
      <c r="L128" s="15">
        <f t="shared" si="70"/>
        <v>4433800</v>
      </c>
      <c r="M128" s="15">
        <f t="shared" si="106"/>
        <v>0</v>
      </c>
      <c r="N128" s="15">
        <f t="shared" si="106"/>
        <v>4433800</v>
      </c>
      <c r="O128" s="15">
        <f t="shared" si="106"/>
        <v>0</v>
      </c>
      <c r="P128" s="15">
        <f t="shared" si="106"/>
        <v>4433800</v>
      </c>
      <c r="Q128" s="15">
        <f t="shared" si="106"/>
        <v>0</v>
      </c>
      <c r="R128" s="15">
        <f t="shared" si="106"/>
        <v>4433800</v>
      </c>
    </row>
    <row r="129" spans="1:18" s="1" customFormat="1" ht="12.75" customHeight="1" x14ac:dyDescent="0.25">
      <c r="A129" s="311"/>
      <c r="B129" s="312" t="s">
        <v>72</v>
      </c>
      <c r="C129" s="312"/>
      <c r="D129" s="312"/>
      <c r="E129" s="312"/>
      <c r="F129" s="14" t="s">
        <v>39</v>
      </c>
      <c r="G129" s="14" t="s">
        <v>90</v>
      </c>
      <c r="H129" s="14" t="s">
        <v>105</v>
      </c>
      <c r="I129" s="14" t="s">
        <v>73</v>
      </c>
      <c r="J129" s="15">
        <v>4433800</v>
      </c>
      <c r="K129" s="15"/>
      <c r="L129" s="15">
        <f t="shared" si="70"/>
        <v>4433800</v>
      </c>
      <c r="M129" s="15"/>
      <c r="N129" s="15">
        <f>L129+M129</f>
        <v>4433800</v>
      </c>
      <c r="O129" s="15"/>
      <c r="P129" s="15">
        <f t="shared" ref="P129" si="107">N129+O129</f>
        <v>4433800</v>
      </c>
      <c r="Q129" s="15"/>
      <c r="R129" s="15">
        <f t="shared" ref="R129" si="108">P129+Q129</f>
        <v>4433800</v>
      </c>
    </row>
    <row r="130" spans="1:18" s="13" customFormat="1" ht="12.75" customHeight="1" x14ac:dyDescent="0.25">
      <c r="A130" s="451" t="s">
        <v>106</v>
      </c>
      <c r="B130" s="452"/>
      <c r="C130" s="320"/>
      <c r="D130" s="320"/>
      <c r="E130" s="320"/>
      <c r="F130" s="11" t="s">
        <v>39</v>
      </c>
      <c r="G130" s="11" t="s">
        <v>107</v>
      </c>
      <c r="H130" s="11"/>
      <c r="I130" s="11"/>
      <c r="J130" s="12">
        <f>J131+J138</f>
        <v>143500</v>
      </c>
      <c r="K130" s="12">
        <f t="shared" ref="K130:R130" si="109">K131+K138</f>
        <v>100000</v>
      </c>
      <c r="L130" s="15">
        <f t="shared" si="70"/>
        <v>243500</v>
      </c>
      <c r="M130" s="12">
        <f t="shared" si="109"/>
        <v>0</v>
      </c>
      <c r="N130" s="12">
        <f t="shared" si="109"/>
        <v>243500</v>
      </c>
      <c r="O130" s="12">
        <f t="shared" si="109"/>
        <v>0</v>
      </c>
      <c r="P130" s="12">
        <f t="shared" si="109"/>
        <v>243500</v>
      </c>
      <c r="Q130" s="12">
        <f t="shared" si="109"/>
        <v>0</v>
      </c>
      <c r="R130" s="12">
        <f t="shared" si="109"/>
        <v>243500</v>
      </c>
    </row>
    <row r="131" spans="1:18" s="18" customFormat="1" ht="16.5" customHeight="1" x14ac:dyDescent="0.25">
      <c r="A131" s="443" t="s">
        <v>64</v>
      </c>
      <c r="B131" s="444"/>
      <c r="C131" s="316"/>
      <c r="D131" s="316"/>
      <c r="E131" s="316"/>
      <c r="F131" s="14" t="s">
        <v>39</v>
      </c>
      <c r="G131" s="14" t="s">
        <v>107</v>
      </c>
      <c r="H131" s="14" t="s">
        <v>65</v>
      </c>
      <c r="I131" s="5"/>
      <c r="J131" s="15">
        <f t="shared" ref="J131:R132" si="110">J132</f>
        <v>143500</v>
      </c>
      <c r="K131" s="15">
        <f t="shared" si="110"/>
        <v>0</v>
      </c>
      <c r="L131" s="15">
        <f t="shared" si="70"/>
        <v>143500</v>
      </c>
      <c r="M131" s="15">
        <f t="shared" si="110"/>
        <v>0</v>
      </c>
      <c r="N131" s="15">
        <f t="shared" si="110"/>
        <v>143500</v>
      </c>
      <c r="O131" s="15">
        <f t="shared" si="110"/>
        <v>0</v>
      </c>
      <c r="P131" s="15">
        <f t="shared" si="110"/>
        <v>143500</v>
      </c>
      <c r="Q131" s="15">
        <f t="shared" si="110"/>
        <v>0</v>
      </c>
      <c r="R131" s="15">
        <f t="shared" si="110"/>
        <v>143500</v>
      </c>
    </row>
    <row r="132" spans="1:18" s="1" customFormat="1" ht="12.75" customHeight="1" x14ac:dyDescent="0.25">
      <c r="A132" s="443" t="s">
        <v>66</v>
      </c>
      <c r="B132" s="444"/>
      <c r="C132" s="316"/>
      <c r="D132" s="316"/>
      <c r="E132" s="316"/>
      <c r="F132" s="19" t="s">
        <v>39</v>
      </c>
      <c r="G132" s="19" t="s">
        <v>107</v>
      </c>
      <c r="H132" s="19" t="s">
        <v>67</v>
      </c>
      <c r="I132" s="20"/>
      <c r="J132" s="15">
        <f t="shared" si="110"/>
        <v>143500</v>
      </c>
      <c r="K132" s="15">
        <f t="shared" si="110"/>
        <v>0</v>
      </c>
      <c r="L132" s="15">
        <f t="shared" si="70"/>
        <v>143500</v>
      </c>
      <c r="M132" s="15">
        <f t="shared" si="110"/>
        <v>0</v>
      </c>
      <c r="N132" s="15">
        <f t="shared" si="110"/>
        <v>143500</v>
      </c>
      <c r="O132" s="15">
        <f t="shared" si="110"/>
        <v>0</v>
      </c>
      <c r="P132" s="15">
        <f t="shared" si="110"/>
        <v>143500</v>
      </c>
      <c r="Q132" s="15">
        <f t="shared" si="110"/>
        <v>0</v>
      </c>
      <c r="R132" s="15">
        <f t="shared" si="110"/>
        <v>143500</v>
      </c>
    </row>
    <row r="133" spans="1:18" s="1" customFormat="1" ht="12.75" customHeight="1" x14ac:dyDescent="0.25">
      <c r="A133" s="443" t="s">
        <v>108</v>
      </c>
      <c r="B133" s="444"/>
      <c r="C133" s="316"/>
      <c r="D133" s="316"/>
      <c r="E133" s="316"/>
      <c r="F133" s="19" t="s">
        <v>39</v>
      </c>
      <c r="G133" s="19" t="s">
        <v>107</v>
      </c>
      <c r="H133" s="19" t="s">
        <v>109</v>
      </c>
      <c r="I133" s="19"/>
      <c r="J133" s="15">
        <f>J134+J136</f>
        <v>143500</v>
      </c>
      <c r="K133" s="15">
        <f t="shared" ref="K133:R133" si="111">K134+K136</f>
        <v>0</v>
      </c>
      <c r="L133" s="15">
        <f t="shared" si="70"/>
        <v>143500</v>
      </c>
      <c r="M133" s="15">
        <f t="shared" si="111"/>
        <v>0</v>
      </c>
      <c r="N133" s="15">
        <f t="shared" si="111"/>
        <v>143500</v>
      </c>
      <c r="O133" s="15">
        <f t="shared" si="111"/>
        <v>0</v>
      </c>
      <c r="P133" s="15">
        <f t="shared" si="111"/>
        <v>143500</v>
      </c>
      <c r="Q133" s="15">
        <f t="shared" si="111"/>
        <v>0</v>
      </c>
      <c r="R133" s="15">
        <f t="shared" si="111"/>
        <v>143500</v>
      </c>
    </row>
    <row r="134" spans="1:18" s="1" customFormat="1" ht="12.75" customHeight="1" x14ac:dyDescent="0.25">
      <c r="A134" s="316"/>
      <c r="B134" s="316" t="s">
        <v>17</v>
      </c>
      <c r="C134" s="316"/>
      <c r="D134" s="316"/>
      <c r="E134" s="316"/>
      <c r="F134" s="19" t="s">
        <v>39</v>
      </c>
      <c r="G134" s="19" t="s">
        <v>107</v>
      </c>
      <c r="H134" s="19" t="s">
        <v>109</v>
      </c>
      <c r="I134" s="14" t="s">
        <v>19</v>
      </c>
      <c r="J134" s="15">
        <f>J135</f>
        <v>73900</v>
      </c>
      <c r="K134" s="15">
        <f t="shared" ref="K134:R134" si="112">K135</f>
        <v>0</v>
      </c>
      <c r="L134" s="15">
        <f t="shared" si="70"/>
        <v>73900</v>
      </c>
      <c r="M134" s="15">
        <f t="shared" si="112"/>
        <v>0</v>
      </c>
      <c r="N134" s="15">
        <f t="shared" si="112"/>
        <v>73900</v>
      </c>
      <c r="O134" s="15">
        <f t="shared" si="112"/>
        <v>0</v>
      </c>
      <c r="P134" s="15">
        <f t="shared" si="112"/>
        <v>73900</v>
      </c>
      <c r="Q134" s="15">
        <f t="shared" si="112"/>
        <v>0</v>
      </c>
      <c r="R134" s="15">
        <f t="shared" si="112"/>
        <v>73900</v>
      </c>
    </row>
    <row r="135" spans="1:18" s="1" customFormat="1" ht="12.75" customHeight="1" x14ac:dyDescent="0.25">
      <c r="A135" s="16"/>
      <c r="B135" s="318" t="s">
        <v>20</v>
      </c>
      <c r="C135" s="318"/>
      <c r="D135" s="318"/>
      <c r="E135" s="318"/>
      <c r="F135" s="19" t="s">
        <v>39</v>
      </c>
      <c r="G135" s="19" t="s">
        <v>107</v>
      </c>
      <c r="H135" s="19" t="s">
        <v>109</v>
      </c>
      <c r="I135" s="14" t="s">
        <v>21</v>
      </c>
      <c r="J135" s="15">
        <f>73883+17</f>
        <v>73900</v>
      </c>
      <c r="K135" s="15"/>
      <c r="L135" s="15">
        <f t="shared" si="70"/>
        <v>73900</v>
      </c>
      <c r="M135" s="15"/>
      <c r="N135" s="15">
        <f>L135+M135</f>
        <v>73900</v>
      </c>
      <c r="O135" s="15"/>
      <c r="P135" s="15">
        <f t="shared" ref="P135" si="113">N135+O135</f>
        <v>73900</v>
      </c>
      <c r="Q135" s="15"/>
      <c r="R135" s="15">
        <f t="shared" ref="R135" si="114">P135+Q135</f>
        <v>73900</v>
      </c>
    </row>
    <row r="136" spans="1:18" s="1" customFormat="1" ht="16.5" customHeight="1" x14ac:dyDescent="0.25">
      <c r="A136" s="16"/>
      <c r="B136" s="318" t="s">
        <v>22</v>
      </c>
      <c r="C136" s="318"/>
      <c r="D136" s="318"/>
      <c r="E136" s="318"/>
      <c r="F136" s="19" t="s">
        <v>39</v>
      </c>
      <c r="G136" s="19" t="s">
        <v>107</v>
      </c>
      <c r="H136" s="19" t="s">
        <v>109</v>
      </c>
      <c r="I136" s="14" t="s">
        <v>23</v>
      </c>
      <c r="J136" s="15">
        <f>J137</f>
        <v>69600</v>
      </c>
      <c r="K136" s="15">
        <f t="shared" ref="K136:R136" si="115">K137</f>
        <v>0</v>
      </c>
      <c r="L136" s="15">
        <f t="shared" si="70"/>
        <v>69600</v>
      </c>
      <c r="M136" s="15">
        <f t="shared" si="115"/>
        <v>0</v>
      </c>
      <c r="N136" s="15">
        <f t="shared" si="115"/>
        <v>69600</v>
      </c>
      <c r="O136" s="15">
        <f t="shared" si="115"/>
        <v>0</v>
      </c>
      <c r="P136" s="15">
        <f t="shared" si="115"/>
        <v>69600</v>
      </c>
      <c r="Q136" s="15">
        <f t="shared" si="115"/>
        <v>0</v>
      </c>
      <c r="R136" s="15">
        <f t="shared" si="115"/>
        <v>69600</v>
      </c>
    </row>
    <row r="137" spans="1:18" s="1" customFormat="1" ht="12.75" customHeight="1" x14ac:dyDescent="0.25">
      <c r="A137" s="16"/>
      <c r="B137" s="316" t="s">
        <v>24</v>
      </c>
      <c r="C137" s="316"/>
      <c r="D137" s="316"/>
      <c r="E137" s="316"/>
      <c r="F137" s="19" t="s">
        <v>39</v>
      </c>
      <c r="G137" s="19" t="s">
        <v>107</v>
      </c>
      <c r="H137" s="19" t="s">
        <v>109</v>
      </c>
      <c r="I137" s="14" t="s">
        <v>25</v>
      </c>
      <c r="J137" s="15">
        <f>69617-17</f>
        <v>69600</v>
      </c>
      <c r="K137" s="15"/>
      <c r="L137" s="15">
        <f t="shared" si="70"/>
        <v>69600</v>
      </c>
      <c r="M137" s="15"/>
      <c r="N137" s="15">
        <f>L137+M137</f>
        <v>69600</v>
      </c>
      <c r="O137" s="15"/>
      <c r="P137" s="15">
        <f t="shared" ref="P137" si="116">N137+O137</f>
        <v>69600</v>
      </c>
      <c r="Q137" s="15"/>
      <c r="R137" s="15">
        <f t="shared" ref="R137" si="117">P137+Q137</f>
        <v>69600</v>
      </c>
    </row>
    <row r="138" spans="1:18" s="1" customFormat="1" ht="18" customHeight="1" x14ac:dyDescent="0.25">
      <c r="A138" s="455" t="s">
        <v>734</v>
      </c>
      <c r="B138" s="456"/>
      <c r="C138" s="316"/>
      <c r="D138" s="257"/>
      <c r="E138" s="257"/>
      <c r="F138" s="19" t="s">
        <v>39</v>
      </c>
      <c r="G138" s="19" t="s">
        <v>107</v>
      </c>
      <c r="H138" s="19" t="s">
        <v>735</v>
      </c>
      <c r="I138" s="14"/>
      <c r="J138" s="15">
        <f>J139</f>
        <v>0</v>
      </c>
      <c r="K138" s="15">
        <f t="shared" ref="K138:R140" si="118">K139</f>
        <v>100000</v>
      </c>
      <c r="L138" s="15">
        <f t="shared" si="70"/>
        <v>100000</v>
      </c>
      <c r="M138" s="15">
        <f t="shared" si="118"/>
        <v>0</v>
      </c>
      <c r="N138" s="15">
        <f t="shared" si="118"/>
        <v>100000</v>
      </c>
      <c r="O138" s="15">
        <f t="shared" si="118"/>
        <v>0</v>
      </c>
      <c r="P138" s="15">
        <f t="shared" si="118"/>
        <v>100000</v>
      </c>
      <c r="Q138" s="15">
        <f t="shared" si="118"/>
        <v>0</v>
      </c>
      <c r="R138" s="15">
        <f t="shared" si="118"/>
        <v>100000</v>
      </c>
    </row>
    <row r="139" spans="1:18" s="1" customFormat="1" ht="12.75" customHeight="1" x14ac:dyDescent="0.25">
      <c r="A139" s="457" t="s">
        <v>737</v>
      </c>
      <c r="B139" s="458"/>
      <c r="C139" s="316"/>
      <c r="D139" s="257"/>
      <c r="E139" s="257"/>
      <c r="F139" s="19" t="s">
        <v>39</v>
      </c>
      <c r="G139" s="19" t="s">
        <v>107</v>
      </c>
      <c r="H139" s="19" t="s">
        <v>736</v>
      </c>
      <c r="I139" s="14"/>
      <c r="J139" s="15">
        <f>J140</f>
        <v>0</v>
      </c>
      <c r="K139" s="15">
        <f t="shared" si="118"/>
        <v>100000</v>
      </c>
      <c r="L139" s="15">
        <f t="shared" si="70"/>
        <v>100000</v>
      </c>
      <c r="M139" s="15">
        <f t="shared" si="118"/>
        <v>0</v>
      </c>
      <c r="N139" s="15">
        <f t="shared" si="118"/>
        <v>100000</v>
      </c>
      <c r="O139" s="15">
        <f t="shared" si="118"/>
        <v>0</v>
      </c>
      <c r="P139" s="15">
        <f t="shared" si="118"/>
        <v>100000</v>
      </c>
      <c r="Q139" s="15">
        <f t="shared" si="118"/>
        <v>0</v>
      </c>
      <c r="R139" s="15">
        <f t="shared" si="118"/>
        <v>100000</v>
      </c>
    </row>
    <row r="140" spans="1:18" s="1" customFormat="1" ht="12.75" customHeight="1" x14ac:dyDescent="0.25">
      <c r="A140" s="16"/>
      <c r="B140" s="316" t="s">
        <v>26</v>
      </c>
      <c r="C140" s="316"/>
      <c r="D140" s="257"/>
      <c r="E140" s="257"/>
      <c r="F140" s="19" t="s">
        <v>39</v>
      </c>
      <c r="G140" s="19" t="s">
        <v>107</v>
      </c>
      <c r="H140" s="19" t="s">
        <v>736</v>
      </c>
      <c r="I140" s="14" t="s">
        <v>27</v>
      </c>
      <c r="J140" s="15">
        <f>J141</f>
        <v>0</v>
      </c>
      <c r="K140" s="15">
        <f t="shared" si="118"/>
        <v>100000</v>
      </c>
      <c r="L140" s="15">
        <f t="shared" si="70"/>
        <v>100000</v>
      </c>
      <c r="M140" s="15">
        <f t="shared" si="118"/>
        <v>0</v>
      </c>
      <c r="N140" s="15">
        <f t="shared" si="118"/>
        <v>100000</v>
      </c>
      <c r="O140" s="15">
        <f t="shared" si="118"/>
        <v>0</v>
      </c>
      <c r="P140" s="15">
        <f t="shared" si="118"/>
        <v>100000</v>
      </c>
      <c r="Q140" s="15">
        <f t="shared" si="118"/>
        <v>0</v>
      </c>
      <c r="R140" s="15">
        <f t="shared" si="118"/>
        <v>100000</v>
      </c>
    </row>
    <row r="141" spans="1:18" s="1" customFormat="1" ht="28.5" customHeight="1" x14ac:dyDescent="0.25">
      <c r="A141" s="16"/>
      <c r="B141" s="316" t="s">
        <v>625</v>
      </c>
      <c r="C141" s="316"/>
      <c r="D141" s="257"/>
      <c r="E141" s="257"/>
      <c r="F141" s="19" t="s">
        <v>39</v>
      </c>
      <c r="G141" s="19" t="s">
        <v>107</v>
      </c>
      <c r="H141" s="19" t="s">
        <v>736</v>
      </c>
      <c r="I141" s="14" t="s">
        <v>626</v>
      </c>
      <c r="J141" s="15"/>
      <c r="K141" s="15">
        <v>100000</v>
      </c>
      <c r="L141" s="15">
        <f t="shared" si="70"/>
        <v>100000</v>
      </c>
      <c r="M141" s="15"/>
      <c r="N141" s="15">
        <f>L141+M141</f>
        <v>100000</v>
      </c>
      <c r="O141" s="15"/>
      <c r="P141" s="15">
        <f t="shared" ref="P141" si="119">N141+O141</f>
        <v>100000</v>
      </c>
      <c r="Q141" s="15"/>
      <c r="R141" s="15">
        <f t="shared" ref="R141" si="120">P141+Q141</f>
        <v>100000</v>
      </c>
    </row>
    <row r="142" spans="1:18" s="13" customFormat="1" ht="15" customHeight="1" x14ac:dyDescent="0.25">
      <c r="A142" s="321" t="s">
        <v>700</v>
      </c>
      <c r="B142" s="320"/>
      <c r="C142" s="320"/>
      <c r="F142" s="32" t="s">
        <v>100</v>
      </c>
      <c r="G142" s="32"/>
      <c r="H142" s="32"/>
      <c r="I142" s="11"/>
      <c r="J142" s="124">
        <f>J151</f>
        <v>0</v>
      </c>
      <c r="K142" s="124">
        <f t="shared" ref="K142:R142" si="121">K151</f>
        <v>320000</v>
      </c>
      <c r="L142" s="15">
        <f t="shared" si="70"/>
        <v>320000</v>
      </c>
      <c r="M142" s="124">
        <f t="shared" si="121"/>
        <v>0</v>
      </c>
      <c r="N142" s="124">
        <f t="shared" si="121"/>
        <v>320000</v>
      </c>
      <c r="O142" s="124">
        <f t="shared" si="121"/>
        <v>0</v>
      </c>
      <c r="P142" s="124">
        <f t="shared" si="121"/>
        <v>320000</v>
      </c>
      <c r="Q142" s="124">
        <f t="shared" si="121"/>
        <v>0</v>
      </c>
      <c r="R142" s="124">
        <f t="shared" si="121"/>
        <v>320000</v>
      </c>
    </row>
    <row r="143" spans="1:18" s="13" customFormat="1" ht="15" customHeight="1" x14ac:dyDescent="0.25">
      <c r="A143" s="453" t="s">
        <v>798</v>
      </c>
      <c r="B143" s="454"/>
      <c r="C143" s="320"/>
      <c r="F143" s="32" t="s">
        <v>100</v>
      </c>
      <c r="G143" s="32" t="s">
        <v>10</v>
      </c>
      <c r="H143" s="32"/>
      <c r="I143" s="11"/>
      <c r="J143" s="124"/>
      <c r="K143" s="124"/>
      <c r="L143" s="15"/>
      <c r="M143" s="124"/>
      <c r="N143" s="124"/>
      <c r="O143" s="124"/>
      <c r="P143" s="124"/>
      <c r="Q143" s="124"/>
      <c r="R143" s="124"/>
    </row>
    <row r="144" spans="1:18" s="1" customFormat="1" ht="15" customHeight="1" x14ac:dyDescent="0.25">
      <c r="A144" s="443" t="s">
        <v>799</v>
      </c>
      <c r="B144" s="444"/>
      <c r="C144" s="316"/>
      <c r="F144" s="19" t="s">
        <v>100</v>
      </c>
      <c r="G144" s="19" t="s">
        <v>10</v>
      </c>
      <c r="H144" s="19" t="s">
        <v>800</v>
      </c>
      <c r="I144" s="14"/>
      <c r="J144" s="126"/>
      <c r="K144" s="126"/>
      <c r="L144" s="15"/>
      <c r="M144" s="126"/>
      <c r="N144" s="126"/>
      <c r="O144" s="126"/>
      <c r="P144" s="126"/>
      <c r="Q144" s="126"/>
      <c r="R144" s="126"/>
    </row>
    <row r="145" spans="1:18" s="1" customFormat="1" ht="27" customHeight="1" x14ac:dyDescent="0.25">
      <c r="A145" s="443" t="s">
        <v>801</v>
      </c>
      <c r="B145" s="444"/>
      <c r="C145" s="316"/>
      <c r="F145" s="19" t="s">
        <v>100</v>
      </c>
      <c r="G145" s="19" t="s">
        <v>10</v>
      </c>
      <c r="H145" s="19" t="s">
        <v>802</v>
      </c>
      <c r="I145" s="14"/>
      <c r="J145" s="126"/>
      <c r="K145" s="126"/>
      <c r="L145" s="15"/>
      <c r="M145" s="126"/>
      <c r="N145" s="126"/>
      <c r="O145" s="126"/>
      <c r="P145" s="126"/>
      <c r="Q145" s="126"/>
      <c r="R145" s="126"/>
    </row>
    <row r="146" spans="1:18" s="1" customFormat="1" ht="12.75" customHeight="1" x14ac:dyDescent="0.25">
      <c r="A146" s="311"/>
      <c r="B146" s="316" t="s">
        <v>134</v>
      </c>
      <c r="C146" s="316"/>
      <c r="D146" s="316"/>
      <c r="E146" s="316"/>
      <c r="F146" s="19" t="s">
        <v>100</v>
      </c>
      <c r="G146" s="19" t="s">
        <v>10</v>
      </c>
      <c r="H146" s="19" t="s">
        <v>802</v>
      </c>
      <c r="I146" s="14" t="s">
        <v>135</v>
      </c>
      <c r="J146" s="15">
        <f>J147</f>
        <v>0</v>
      </c>
      <c r="K146" s="15">
        <f t="shared" ref="K146:R146" si="122">K147</f>
        <v>200000</v>
      </c>
      <c r="L146" s="15">
        <f t="shared" ref="L146:L147" si="123">J146+K146</f>
        <v>200000</v>
      </c>
      <c r="M146" s="15">
        <f t="shared" si="122"/>
        <v>0</v>
      </c>
      <c r="N146" s="15">
        <f t="shared" si="122"/>
        <v>200000</v>
      </c>
      <c r="O146" s="15">
        <f t="shared" si="122"/>
        <v>0</v>
      </c>
      <c r="P146" s="15">
        <f t="shared" si="122"/>
        <v>200000</v>
      </c>
      <c r="Q146" s="15">
        <f t="shared" si="122"/>
        <v>0</v>
      </c>
      <c r="R146" s="15">
        <f t="shared" si="122"/>
        <v>200000</v>
      </c>
    </row>
    <row r="147" spans="1:18" s="1" customFormat="1" ht="25.5" customHeight="1" x14ac:dyDescent="0.25">
      <c r="A147" s="311"/>
      <c r="B147" s="316" t="s">
        <v>707</v>
      </c>
      <c r="C147" s="316"/>
      <c r="D147" s="316"/>
      <c r="E147" s="316"/>
      <c r="F147" s="19" t="s">
        <v>100</v>
      </c>
      <c r="G147" s="19" t="s">
        <v>10</v>
      </c>
      <c r="H147" s="19" t="s">
        <v>802</v>
      </c>
      <c r="I147" s="14" t="s">
        <v>706</v>
      </c>
      <c r="J147" s="15"/>
      <c r="K147" s="15">
        <v>200000</v>
      </c>
      <c r="L147" s="15">
        <f t="shared" si="123"/>
        <v>200000</v>
      </c>
      <c r="M147" s="15"/>
      <c r="N147" s="15">
        <f>L147+M147</f>
        <v>200000</v>
      </c>
      <c r="O147" s="15"/>
      <c r="P147" s="15">
        <f>N147+O147</f>
        <v>200000</v>
      </c>
      <c r="Q147" s="15"/>
      <c r="R147" s="15">
        <f>P147+Q147</f>
        <v>200000</v>
      </c>
    </row>
    <row r="148" spans="1:18" s="329" customFormat="1" ht="28.5" customHeight="1" x14ac:dyDescent="0.25">
      <c r="A148" s="327"/>
      <c r="B148" s="328" t="s">
        <v>803</v>
      </c>
      <c r="C148" s="328"/>
      <c r="F148" s="330" t="s">
        <v>100</v>
      </c>
      <c r="G148" s="330" t="s">
        <v>10</v>
      </c>
      <c r="H148" s="330" t="s">
        <v>804</v>
      </c>
      <c r="I148" s="331"/>
      <c r="J148" s="332"/>
      <c r="K148" s="332"/>
      <c r="L148" s="326"/>
      <c r="M148" s="332"/>
      <c r="N148" s="332"/>
      <c r="O148" s="332"/>
      <c r="P148" s="332"/>
      <c r="Q148" s="332"/>
      <c r="R148" s="332"/>
    </row>
    <row r="149" spans="1:18" s="1" customFormat="1" ht="12.75" customHeight="1" x14ac:dyDescent="0.25">
      <c r="A149" s="311"/>
      <c r="B149" s="316" t="s">
        <v>134</v>
      </c>
      <c r="C149" s="316"/>
      <c r="D149" s="316"/>
      <c r="E149" s="316"/>
      <c r="F149" s="19" t="s">
        <v>100</v>
      </c>
      <c r="G149" s="19" t="s">
        <v>10</v>
      </c>
      <c r="H149" s="19" t="s">
        <v>804</v>
      </c>
      <c r="I149" s="14" t="s">
        <v>135</v>
      </c>
      <c r="J149" s="15">
        <f>J150</f>
        <v>0</v>
      </c>
      <c r="K149" s="15">
        <f t="shared" ref="K149:R149" si="124">K150</f>
        <v>200000</v>
      </c>
      <c r="L149" s="15">
        <f t="shared" ref="L149:L150" si="125">J149+K149</f>
        <v>200000</v>
      </c>
      <c r="M149" s="15">
        <f t="shared" si="124"/>
        <v>0</v>
      </c>
      <c r="N149" s="15">
        <f t="shared" si="124"/>
        <v>200000</v>
      </c>
      <c r="O149" s="15">
        <f t="shared" si="124"/>
        <v>0</v>
      </c>
      <c r="P149" s="15">
        <f t="shared" si="124"/>
        <v>200000</v>
      </c>
      <c r="Q149" s="15">
        <f t="shared" si="124"/>
        <v>0</v>
      </c>
      <c r="R149" s="15">
        <f t="shared" si="124"/>
        <v>200000</v>
      </c>
    </row>
    <row r="150" spans="1:18" s="1" customFormat="1" ht="25.5" customHeight="1" x14ac:dyDescent="0.25">
      <c r="A150" s="311"/>
      <c r="B150" s="316" t="s">
        <v>707</v>
      </c>
      <c r="C150" s="316"/>
      <c r="D150" s="316"/>
      <c r="E150" s="316"/>
      <c r="F150" s="19" t="s">
        <v>100</v>
      </c>
      <c r="G150" s="19" t="s">
        <v>10</v>
      </c>
      <c r="H150" s="19" t="s">
        <v>804</v>
      </c>
      <c r="I150" s="14" t="s">
        <v>706</v>
      </c>
      <c r="J150" s="15"/>
      <c r="K150" s="15">
        <v>200000</v>
      </c>
      <c r="L150" s="15">
        <f t="shared" si="125"/>
        <v>200000</v>
      </c>
      <c r="M150" s="15"/>
      <c r="N150" s="15">
        <f>L150+M150</f>
        <v>200000</v>
      </c>
      <c r="O150" s="15"/>
      <c r="P150" s="15">
        <f>N150+O150</f>
        <v>200000</v>
      </c>
      <c r="Q150" s="15"/>
      <c r="R150" s="15">
        <f>P150+Q150</f>
        <v>200000</v>
      </c>
    </row>
    <row r="151" spans="1:18" s="13" customFormat="1" ht="15" customHeight="1" x14ac:dyDescent="0.25">
      <c r="A151" s="321" t="s">
        <v>701</v>
      </c>
      <c r="B151" s="320"/>
      <c r="C151" s="320"/>
      <c r="F151" s="32" t="s">
        <v>100</v>
      </c>
      <c r="G151" s="32" t="s">
        <v>79</v>
      </c>
      <c r="H151" s="32"/>
      <c r="I151" s="11"/>
      <c r="J151" s="124">
        <f>J157</f>
        <v>0</v>
      </c>
      <c r="K151" s="124">
        <f>K157</f>
        <v>320000</v>
      </c>
      <c r="L151" s="15">
        <f t="shared" si="70"/>
        <v>320000</v>
      </c>
      <c r="M151" s="124">
        <f>M157</f>
        <v>0</v>
      </c>
      <c r="N151" s="124">
        <f>N157</f>
        <v>320000</v>
      </c>
      <c r="O151" s="124">
        <f>O157</f>
        <v>0</v>
      </c>
      <c r="P151" s="124">
        <f>P157</f>
        <v>320000</v>
      </c>
      <c r="Q151" s="124">
        <f>Q157</f>
        <v>0</v>
      </c>
      <c r="R151" s="124">
        <f>R152+R157</f>
        <v>320000</v>
      </c>
    </row>
    <row r="152" spans="1:18" s="1" customFormat="1" ht="17.25" customHeight="1" x14ac:dyDescent="0.25">
      <c r="A152" s="455" t="s">
        <v>805</v>
      </c>
      <c r="B152" s="456"/>
      <c r="C152" s="316"/>
      <c r="F152" s="19" t="s">
        <v>100</v>
      </c>
      <c r="G152" s="19" t="s">
        <v>79</v>
      </c>
      <c r="H152" s="19" t="s">
        <v>806</v>
      </c>
      <c r="I152" s="14"/>
      <c r="J152" s="126"/>
      <c r="K152" s="126"/>
      <c r="L152" s="15"/>
      <c r="M152" s="126"/>
      <c r="N152" s="126"/>
      <c r="O152" s="126"/>
      <c r="P152" s="126"/>
      <c r="Q152" s="126"/>
      <c r="R152" s="126">
        <f>R153</f>
        <v>0</v>
      </c>
    </row>
    <row r="153" spans="1:18" s="1" customFormat="1" ht="14.25" customHeight="1" x14ac:dyDescent="0.25">
      <c r="A153" s="455" t="s">
        <v>807</v>
      </c>
      <c r="B153" s="456"/>
      <c r="C153" s="316"/>
      <c r="F153" s="19" t="s">
        <v>100</v>
      </c>
      <c r="G153" s="19" t="s">
        <v>79</v>
      </c>
      <c r="H153" s="19" t="s">
        <v>808</v>
      </c>
      <c r="I153" s="14"/>
      <c r="J153" s="126"/>
      <c r="K153" s="126"/>
      <c r="L153" s="15"/>
      <c r="M153" s="126"/>
      <c r="N153" s="126"/>
      <c r="O153" s="126"/>
      <c r="P153" s="126"/>
      <c r="Q153" s="126"/>
      <c r="R153" s="126">
        <f>R154</f>
        <v>0</v>
      </c>
    </row>
    <row r="154" spans="1:18" s="1" customFormat="1" ht="28.5" customHeight="1" x14ac:dyDescent="0.25">
      <c r="A154" s="38"/>
      <c r="B154" s="312" t="s">
        <v>809</v>
      </c>
      <c r="C154" s="316"/>
      <c r="F154" s="19" t="s">
        <v>100</v>
      </c>
      <c r="G154" s="19" t="s">
        <v>79</v>
      </c>
      <c r="H154" s="19" t="s">
        <v>810</v>
      </c>
      <c r="I154" s="14"/>
      <c r="J154" s="126"/>
      <c r="K154" s="126"/>
      <c r="L154" s="15"/>
      <c r="M154" s="126"/>
      <c r="N154" s="126"/>
      <c r="O154" s="126"/>
      <c r="P154" s="126"/>
      <c r="Q154" s="126"/>
      <c r="R154" s="126">
        <f>R155</f>
        <v>0</v>
      </c>
    </row>
    <row r="155" spans="1:18" s="1" customFormat="1" ht="12.75" customHeight="1" x14ac:dyDescent="0.25">
      <c r="A155" s="311"/>
      <c r="B155" s="316" t="s">
        <v>134</v>
      </c>
      <c r="C155" s="316"/>
      <c r="D155" s="316"/>
      <c r="E155" s="316"/>
      <c r="F155" s="19" t="s">
        <v>100</v>
      </c>
      <c r="G155" s="19" t="s">
        <v>79</v>
      </c>
      <c r="H155" s="19" t="s">
        <v>810</v>
      </c>
      <c r="I155" s="14" t="s">
        <v>135</v>
      </c>
      <c r="J155" s="15">
        <f>J156</f>
        <v>0</v>
      </c>
      <c r="K155" s="15">
        <f t="shared" ref="K155:R155" si="126">K156</f>
        <v>200000</v>
      </c>
      <c r="L155" s="15">
        <f t="shared" ref="L155:L156" si="127">J155+K155</f>
        <v>200000</v>
      </c>
      <c r="M155" s="15">
        <f t="shared" si="126"/>
        <v>0</v>
      </c>
      <c r="N155" s="15">
        <f t="shared" si="126"/>
        <v>200000</v>
      </c>
      <c r="O155" s="15">
        <f t="shared" si="126"/>
        <v>0</v>
      </c>
      <c r="P155" s="15">
        <f t="shared" si="126"/>
        <v>200000</v>
      </c>
      <c r="Q155" s="15">
        <f t="shared" si="126"/>
        <v>0</v>
      </c>
      <c r="R155" s="15">
        <f t="shared" si="126"/>
        <v>0</v>
      </c>
    </row>
    <row r="156" spans="1:18" s="1" customFormat="1" ht="25.5" customHeight="1" x14ac:dyDescent="0.25">
      <c r="A156" s="311"/>
      <c r="B156" s="316" t="s">
        <v>707</v>
      </c>
      <c r="C156" s="316"/>
      <c r="D156" s="316"/>
      <c r="E156" s="316"/>
      <c r="F156" s="19" t="s">
        <v>100</v>
      </c>
      <c r="G156" s="19" t="s">
        <v>79</v>
      </c>
      <c r="H156" s="19" t="s">
        <v>810</v>
      </c>
      <c r="I156" s="14" t="s">
        <v>706</v>
      </c>
      <c r="J156" s="15"/>
      <c r="K156" s="15">
        <v>200000</v>
      </c>
      <c r="L156" s="15">
        <f t="shared" si="127"/>
        <v>200000</v>
      </c>
      <c r="M156" s="15"/>
      <c r="N156" s="15">
        <f>L156+M156</f>
        <v>200000</v>
      </c>
      <c r="O156" s="15"/>
      <c r="P156" s="15">
        <f>N156+O156</f>
        <v>200000</v>
      </c>
      <c r="Q156" s="15"/>
      <c r="R156" s="15"/>
    </row>
    <row r="157" spans="1:18" s="1" customFormat="1" ht="13.5" customHeight="1" x14ac:dyDescent="0.25">
      <c r="A157" s="443" t="s">
        <v>703</v>
      </c>
      <c r="B157" s="444"/>
      <c r="C157" s="316"/>
      <c r="D157" s="316"/>
      <c r="E157" s="316"/>
      <c r="F157" s="19" t="s">
        <v>100</v>
      </c>
      <c r="G157" s="19" t="s">
        <v>79</v>
      </c>
      <c r="H157" s="19" t="s">
        <v>704</v>
      </c>
      <c r="I157" s="14"/>
      <c r="J157" s="15">
        <f t="shared" ref="J157:R157" si="128">J158+J162</f>
        <v>0</v>
      </c>
      <c r="K157" s="15">
        <f t="shared" si="128"/>
        <v>320000</v>
      </c>
      <c r="L157" s="15">
        <f t="shared" si="70"/>
        <v>320000</v>
      </c>
      <c r="M157" s="15">
        <f t="shared" si="128"/>
        <v>0</v>
      </c>
      <c r="N157" s="15">
        <f t="shared" si="128"/>
        <v>320000</v>
      </c>
      <c r="O157" s="15">
        <f t="shared" si="128"/>
        <v>0</v>
      </c>
      <c r="P157" s="15">
        <f t="shared" si="128"/>
        <v>320000</v>
      </c>
      <c r="Q157" s="15">
        <f t="shared" si="128"/>
        <v>0</v>
      </c>
      <c r="R157" s="15">
        <f t="shared" si="128"/>
        <v>320000</v>
      </c>
    </row>
    <row r="158" spans="1:18" s="1" customFormat="1" ht="15" customHeight="1" x14ac:dyDescent="0.25">
      <c r="A158" s="443" t="s">
        <v>715</v>
      </c>
      <c r="B158" s="444"/>
      <c r="C158" s="316"/>
      <c r="D158" s="316"/>
      <c r="E158" s="316"/>
      <c r="F158" s="19" t="s">
        <v>100</v>
      </c>
      <c r="G158" s="19" t="s">
        <v>79</v>
      </c>
      <c r="H158" s="19" t="s">
        <v>718</v>
      </c>
      <c r="I158" s="14"/>
      <c r="J158" s="15">
        <f>J159</f>
        <v>0</v>
      </c>
      <c r="K158" s="15">
        <f t="shared" ref="K158:R160" si="129">K159</f>
        <v>200000</v>
      </c>
      <c r="L158" s="15">
        <f t="shared" si="70"/>
        <v>200000</v>
      </c>
      <c r="M158" s="15">
        <f t="shared" si="129"/>
        <v>0</v>
      </c>
      <c r="N158" s="15">
        <f t="shared" si="129"/>
        <v>200000</v>
      </c>
      <c r="O158" s="15">
        <f t="shared" si="129"/>
        <v>0</v>
      </c>
      <c r="P158" s="15">
        <f t="shared" si="129"/>
        <v>200000</v>
      </c>
      <c r="Q158" s="15">
        <f t="shared" si="129"/>
        <v>0</v>
      </c>
      <c r="R158" s="15">
        <f t="shared" si="129"/>
        <v>200000</v>
      </c>
    </row>
    <row r="159" spans="1:18" s="1" customFormat="1" ht="12.75" customHeight="1" x14ac:dyDescent="0.25">
      <c r="A159" s="311"/>
      <c r="B159" s="318" t="s">
        <v>716</v>
      </c>
      <c r="C159" s="316"/>
      <c r="D159" s="316"/>
      <c r="E159" s="316"/>
      <c r="F159" s="19" t="s">
        <v>100</v>
      </c>
      <c r="G159" s="19" t="s">
        <v>79</v>
      </c>
      <c r="H159" s="19" t="s">
        <v>719</v>
      </c>
      <c r="I159" s="14"/>
      <c r="J159" s="15">
        <f>J160</f>
        <v>0</v>
      </c>
      <c r="K159" s="15">
        <f t="shared" si="129"/>
        <v>200000</v>
      </c>
      <c r="L159" s="15">
        <f t="shared" si="70"/>
        <v>200000</v>
      </c>
      <c r="M159" s="15">
        <f t="shared" si="129"/>
        <v>0</v>
      </c>
      <c r="N159" s="15">
        <f t="shared" si="129"/>
        <v>200000</v>
      </c>
      <c r="O159" s="15">
        <f t="shared" si="129"/>
        <v>0</v>
      </c>
      <c r="P159" s="15">
        <f t="shared" si="129"/>
        <v>200000</v>
      </c>
      <c r="Q159" s="15">
        <f t="shared" si="129"/>
        <v>0</v>
      </c>
      <c r="R159" s="15">
        <f t="shared" si="129"/>
        <v>200000</v>
      </c>
    </row>
    <row r="160" spans="1:18" s="1" customFormat="1" ht="12.75" customHeight="1" x14ac:dyDescent="0.25">
      <c r="A160" s="311"/>
      <c r="B160" s="316" t="s">
        <v>134</v>
      </c>
      <c r="C160" s="316"/>
      <c r="D160" s="316"/>
      <c r="E160" s="316"/>
      <c r="F160" s="19" t="s">
        <v>100</v>
      </c>
      <c r="G160" s="19" t="s">
        <v>79</v>
      </c>
      <c r="H160" s="19" t="s">
        <v>719</v>
      </c>
      <c r="I160" s="14" t="s">
        <v>135</v>
      </c>
      <c r="J160" s="15">
        <f>J161</f>
        <v>0</v>
      </c>
      <c r="K160" s="15">
        <f t="shared" si="129"/>
        <v>200000</v>
      </c>
      <c r="L160" s="15">
        <f t="shared" si="70"/>
        <v>200000</v>
      </c>
      <c r="M160" s="15">
        <f t="shared" si="129"/>
        <v>0</v>
      </c>
      <c r="N160" s="15">
        <f t="shared" si="129"/>
        <v>200000</v>
      </c>
      <c r="O160" s="15">
        <f t="shared" si="129"/>
        <v>0</v>
      </c>
      <c r="P160" s="15">
        <f t="shared" si="129"/>
        <v>200000</v>
      </c>
      <c r="Q160" s="15">
        <f t="shared" si="129"/>
        <v>0</v>
      </c>
      <c r="R160" s="15">
        <f t="shared" si="129"/>
        <v>200000</v>
      </c>
    </row>
    <row r="161" spans="1:18" s="1" customFormat="1" ht="25.5" customHeight="1" x14ac:dyDescent="0.25">
      <c r="A161" s="311"/>
      <c r="B161" s="316" t="s">
        <v>707</v>
      </c>
      <c r="C161" s="316"/>
      <c r="D161" s="316"/>
      <c r="E161" s="316"/>
      <c r="F161" s="19" t="s">
        <v>100</v>
      </c>
      <c r="G161" s="19" t="s">
        <v>79</v>
      </c>
      <c r="H161" s="19" t="s">
        <v>719</v>
      </c>
      <c r="I161" s="14" t="s">
        <v>706</v>
      </c>
      <c r="J161" s="15"/>
      <c r="K161" s="15">
        <v>200000</v>
      </c>
      <c r="L161" s="15">
        <f t="shared" si="70"/>
        <v>200000</v>
      </c>
      <c r="M161" s="15"/>
      <c r="N161" s="15">
        <f>L161+M161</f>
        <v>200000</v>
      </c>
      <c r="O161" s="15"/>
      <c r="P161" s="15">
        <f>N161+O161</f>
        <v>200000</v>
      </c>
      <c r="Q161" s="15"/>
      <c r="R161" s="15">
        <f>P161+Q161</f>
        <v>200000</v>
      </c>
    </row>
    <row r="162" spans="1:18" s="1" customFormat="1" ht="12.75" customHeight="1" x14ac:dyDescent="0.25">
      <c r="A162" s="443" t="s">
        <v>702</v>
      </c>
      <c r="B162" s="444"/>
      <c r="C162" s="316"/>
      <c r="D162" s="316"/>
      <c r="E162" s="316"/>
      <c r="F162" s="19" t="s">
        <v>100</v>
      </c>
      <c r="G162" s="19" t="s">
        <v>79</v>
      </c>
      <c r="H162" s="19" t="s">
        <v>705</v>
      </c>
      <c r="I162" s="14"/>
      <c r="J162" s="15">
        <f t="shared" ref="J162:R162" si="130">J164</f>
        <v>0</v>
      </c>
      <c r="K162" s="15">
        <f t="shared" si="130"/>
        <v>120000</v>
      </c>
      <c r="L162" s="15">
        <f t="shared" ref="L162:L232" si="131">J162+K162</f>
        <v>120000</v>
      </c>
      <c r="M162" s="15">
        <f t="shared" si="130"/>
        <v>0</v>
      </c>
      <c r="N162" s="15">
        <f t="shared" si="130"/>
        <v>120000</v>
      </c>
      <c r="O162" s="15">
        <f t="shared" si="130"/>
        <v>0</v>
      </c>
      <c r="P162" s="15">
        <f t="shared" si="130"/>
        <v>120000</v>
      </c>
      <c r="Q162" s="15">
        <f t="shared" si="130"/>
        <v>0</v>
      </c>
      <c r="R162" s="15">
        <f t="shared" si="130"/>
        <v>120000</v>
      </c>
    </row>
    <row r="163" spans="1:18" s="1" customFormat="1" ht="12.75" customHeight="1" x14ac:dyDescent="0.25">
      <c r="A163" s="311"/>
      <c r="B163" s="316" t="s">
        <v>134</v>
      </c>
      <c r="C163" s="316"/>
      <c r="D163" s="316"/>
      <c r="E163" s="316"/>
      <c r="F163" s="19" t="s">
        <v>100</v>
      </c>
      <c r="G163" s="19" t="s">
        <v>79</v>
      </c>
      <c r="H163" s="19" t="s">
        <v>705</v>
      </c>
      <c r="I163" s="14" t="s">
        <v>135</v>
      </c>
      <c r="J163" s="15">
        <f>J164</f>
        <v>0</v>
      </c>
      <c r="K163" s="15">
        <f t="shared" ref="K163:R163" si="132">K164</f>
        <v>120000</v>
      </c>
      <c r="L163" s="15">
        <f t="shared" si="131"/>
        <v>120000</v>
      </c>
      <c r="M163" s="15">
        <f t="shared" si="132"/>
        <v>0</v>
      </c>
      <c r="N163" s="15">
        <f t="shared" si="132"/>
        <v>120000</v>
      </c>
      <c r="O163" s="15">
        <f t="shared" si="132"/>
        <v>0</v>
      </c>
      <c r="P163" s="15">
        <f t="shared" si="132"/>
        <v>120000</v>
      </c>
      <c r="Q163" s="15">
        <f t="shared" si="132"/>
        <v>0</v>
      </c>
      <c r="R163" s="15">
        <f t="shared" si="132"/>
        <v>120000</v>
      </c>
    </row>
    <row r="164" spans="1:18" s="1" customFormat="1" ht="12.75" customHeight="1" x14ac:dyDescent="0.25">
      <c r="A164" s="16"/>
      <c r="B164" s="316" t="s">
        <v>707</v>
      </c>
      <c r="C164" s="316"/>
      <c r="D164" s="316"/>
      <c r="E164" s="316"/>
      <c r="F164" s="19" t="s">
        <v>100</v>
      </c>
      <c r="G164" s="19" t="s">
        <v>79</v>
      </c>
      <c r="H164" s="19" t="s">
        <v>705</v>
      </c>
      <c r="I164" s="14" t="s">
        <v>706</v>
      </c>
      <c r="J164" s="15"/>
      <c r="K164" s="15">
        <v>120000</v>
      </c>
      <c r="L164" s="15">
        <f t="shared" si="131"/>
        <v>120000</v>
      </c>
      <c r="M164" s="15"/>
      <c r="N164" s="15">
        <f>L164+M164</f>
        <v>120000</v>
      </c>
      <c r="O164" s="15"/>
      <c r="P164" s="15">
        <f t="shared" ref="P164" si="133">N164+O164</f>
        <v>120000</v>
      </c>
      <c r="Q164" s="15"/>
      <c r="R164" s="15">
        <f t="shared" ref="R164" si="134">P164+Q164</f>
        <v>120000</v>
      </c>
    </row>
    <row r="165" spans="1:18" s="10" customFormat="1" ht="12.75" customHeight="1" x14ac:dyDescent="0.25">
      <c r="A165" s="449" t="s">
        <v>110</v>
      </c>
      <c r="B165" s="450"/>
      <c r="C165" s="319"/>
      <c r="D165" s="319"/>
      <c r="E165" s="319"/>
      <c r="F165" s="7" t="s">
        <v>111</v>
      </c>
      <c r="G165" s="7"/>
      <c r="H165" s="7"/>
      <c r="I165" s="7"/>
      <c r="J165" s="8">
        <f t="shared" ref="J165:R165" si="135">J166+J206+J298+J302</f>
        <v>121161349.22999999</v>
      </c>
      <c r="K165" s="8">
        <f t="shared" si="135"/>
        <v>9008361</v>
      </c>
      <c r="L165" s="8">
        <f t="shared" si="135"/>
        <v>130169710.22999999</v>
      </c>
      <c r="M165" s="8">
        <f t="shared" si="135"/>
        <v>-699992</v>
      </c>
      <c r="N165" s="8">
        <f t="shared" si="135"/>
        <v>129469718.22999999</v>
      </c>
      <c r="O165" s="8">
        <f t="shared" si="135"/>
        <v>0</v>
      </c>
      <c r="P165" s="8">
        <f t="shared" si="135"/>
        <v>129469718.22999999</v>
      </c>
      <c r="Q165" s="8">
        <f t="shared" si="135"/>
        <v>11012900</v>
      </c>
      <c r="R165" s="8">
        <f t="shared" si="135"/>
        <v>140482618.22999999</v>
      </c>
    </row>
    <row r="166" spans="1:18" s="13" customFormat="1" ht="12.75" customHeight="1" x14ac:dyDescent="0.25">
      <c r="A166" s="451" t="s">
        <v>112</v>
      </c>
      <c r="B166" s="452"/>
      <c r="C166" s="320"/>
      <c r="D166" s="320"/>
      <c r="E166" s="320"/>
      <c r="F166" s="11" t="s">
        <v>111</v>
      </c>
      <c r="G166" s="11" t="s">
        <v>10</v>
      </c>
      <c r="H166" s="11"/>
      <c r="I166" s="11"/>
      <c r="J166" s="12">
        <f>J167+J182+J194+J197</f>
        <v>20048220</v>
      </c>
      <c r="K166" s="12">
        <f t="shared" ref="K166:R166" si="136">K167+K182+K194+K197+K203</f>
        <v>700000</v>
      </c>
      <c r="L166" s="12">
        <f t="shared" si="136"/>
        <v>20748220</v>
      </c>
      <c r="M166" s="12">
        <f t="shared" si="136"/>
        <v>300000</v>
      </c>
      <c r="N166" s="12">
        <f t="shared" si="136"/>
        <v>21048220</v>
      </c>
      <c r="O166" s="12">
        <f t="shared" si="136"/>
        <v>560366</v>
      </c>
      <c r="P166" s="12">
        <f t="shared" si="136"/>
        <v>21608586</v>
      </c>
      <c r="Q166" s="12">
        <f t="shared" si="136"/>
        <v>10000000</v>
      </c>
      <c r="R166" s="12">
        <f t="shared" si="136"/>
        <v>31608586</v>
      </c>
    </row>
    <row r="167" spans="1:18" s="1" customFormat="1" ht="14.25" customHeight="1" x14ac:dyDescent="0.25">
      <c r="A167" s="443" t="s">
        <v>113</v>
      </c>
      <c r="B167" s="444"/>
      <c r="C167" s="316"/>
      <c r="D167" s="316"/>
      <c r="E167" s="316"/>
      <c r="F167" s="14" t="s">
        <v>111</v>
      </c>
      <c r="G167" s="14" t="s">
        <v>10</v>
      </c>
      <c r="H167" s="14" t="s">
        <v>114</v>
      </c>
      <c r="I167" s="14"/>
      <c r="J167" s="15">
        <f>J168</f>
        <v>18669300</v>
      </c>
      <c r="K167" s="15">
        <f t="shared" ref="K167:R167" si="137">K168</f>
        <v>0</v>
      </c>
      <c r="L167" s="15">
        <f t="shared" si="131"/>
        <v>18669300</v>
      </c>
      <c r="M167" s="15">
        <f t="shared" si="137"/>
        <v>0</v>
      </c>
      <c r="N167" s="15">
        <f t="shared" si="137"/>
        <v>18669300</v>
      </c>
      <c r="O167" s="15">
        <f t="shared" si="137"/>
        <v>0</v>
      </c>
      <c r="P167" s="15">
        <f t="shared" si="137"/>
        <v>18669300</v>
      </c>
      <c r="Q167" s="15">
        <f t="shared" si="137"/>
        <v>0</v>
      </c>
      <c r="R167" s="15">
        <f t="shared" si="137"/>
        <v>18669300</v>
      </c>
    </row>
    <row r="168" spans="1:18" s="1" customFormat="1" ht="17.25" customHeight="1" x14ac:dyDescent="0.25">
      <c r="A168" s="443" t="s">
        <v>115</v>
      </c>
      <c r="B168" s="444"/>
      <c r="C168" s="316"/>
      <c r="D168" s="316"/>
      <c r="E168" s="316"/>
      <c r="F168" s="14" t="s">
        <v>111</v>
      </c>
      <c r="G168" s="14" t="s">
        <v>10</v>
      </c>
      <c r="H168" s="14" t="s">
        <v>116</v>
      </c>
      <c r="I168" s="14"/>
      <c r="J168" s="15">
        <f>J169+J172</f>
        <v>18669300</v>
      </c>
      <c r="K168" s="15">
        <f t="shared" ref="K168:R168" si="138">K169+K172</f>
        <v>0</v>
      </c>
      <c r="L168" s="15">
        <f t="shared" si="131"/>
        <v>18669300</v>
      </c>
      <c r="M168" s="15">
        <f t="shared" si="138"/>
        <v>0</v>
      </c>
      <c r="N168" s="15">
        <f t="shared" si="138"/>
        <v>18669300</v>
      </c>
      <c r="O168" s="15">
        <f t="shared" si="138"/>
        <v>0</v>
      </c>
      <c r="P168" s="15">
        <f t="shared" si="138"/>
        <v>18669300</v>
      </c>
      <c r="Q168" s="15">
        <f t="shared" si="138"/>
        <v>0</v>
      </c>
      <c r="R168" s="15">
        <f t="shared" si="138"/>
        <v>18669300</v>
      </c>
    </row>
    <row r="169" spans="1:18" s="1" customFormat="1" ht="12.75" customHeight="1" x14ac:dyDescent="0.25">
      <c r="A169" s="443" t="s">
        <v>117</v>
      </c>
      <c r="B169" s="444"/>
      <c r="C169" s="316"/>
      <c r="D169" s="316"/>
      <c r="E169" s="316"/>
      <c r="F169" s="14" t="s">
        <v>111</v>
      </c>
      <c r="G169" s="14" t="s">
        <v>10</v>
      </c>
      <c r="H169" s="14" t="s">
        <v>118</v>
      </c>
      <c r="I169" s="14"/>
      <c r="J169" s="15">
        <f t="shared" ref="J169:R170" si="139">J170</f>
        <v>6225700</v>
      </c>
      <c r="K169" s="15">
        <f t="shared" si="139"/>
        <v>0</v>
      </c>
      <c r="L169" s="15">
        <f t="shared" si="131"/>
        <v>6225700</v>
      </c>
      <c r="M169" s="15">
        <f t="shared" si="139"/>
        <v>0</v>
      </c>
      <c r="N169" s="15">
        <f t="shared" si="139"/>
        <v>6225700</v>
      </c>
      <c r="O169" s="15">
        <f t="shared" si="139"/>
        <v>0</v>
      </c>
      <c r="P169" s="15">
        <f t="shared" si="139"/>
        <v>6225700</v>
      </c>
      <c r="Q169" s="15">
        <f t="shared" si="139"/>
        <v>0</v>
      </c>
      <c r="R169" s="15">
        <f t="shared" si="139"/>
        <v>6225700</v>
      </c>
    </row>
    <row r="170" spans="1:18" s="1" customFormat="1" ht="25.5" customHeight="1" x14ac:dyDescent="0.25">
      <c r="A170" s="316"/>
      <c r="B170" s="316" t="s">
        <v>119</v>
      </c>
      <c r="C170" s="316"/>
      <c r="D170" s="316"/>
      <c r="E170" s="316"/>
      <c r="F170" s="14" t="s">
        <v>111</v>
      </c>
      <c r="G170" s="14" t="s">
        <v>10</v>
      </c>
      <c r="H170" s="14" t="s">
        <v>118</v>
      </c>
      <c r="I170" s="14" t="s">
        <v>120</v>
      </c>
      <c r="J170" s="15">
        <f t="shared" si="139"/>
        <v>6225700</v>
      </c>
      <c r="K170" s="15">
        <f t="shared" si="139"/>
        <v>0</v>
      </c>
      <c r="L170" s="15">
        <f t="shared" si="131"/>
        <v>6225700</v>
      </c>
      <c r="M170" s="15">
        <f t="shared" si="139"/>
        <v>0</v>
      </c>
      <c r="N170" s="15">
        <f t="shared" si="139"/>
        <v>6225700</v>
      </c>
      <c r="O170" s="15">
        <f t="shared" si="139"/>
        <v>0</v>
      </c>
      <c r="P170" s="15">
        <f t="shared" si="139"/>
        <v>6225700</v>
      </c>
      <c r="Q170" s="15">
        <f t="shared" si="139"/>
        <v>0</v>
      </c>
      <c r="R170" s="15">
        <f t="shared" si="139"/>
        <v>6225700</v>
      </c>
    </row>
    <row r="171" spans="1:18" s="1" customFormat="1" ht="28.5" customHeight="1" x14ac:dyDescent="0.25">
      <c r="A171" s="316"/>
      <c r="B171" s="316" t="s">
        <v>121</v>
      </c>
      <c r="C171" s="316"/>
      <c r="D171" s="316"/>
      <c r="E171" s="316"/>
      <c r="F171" s="14" t="s">
        <v>111</v>
      </c>
      <c r="G171" s="14" t="s">
        <v>10</v>
      </c>
      <c r="H171" s="14" t="s">
        <v>118</v>
      </c>
      <c r="I171" s="14" t="s">
        <v>122</v>
      </c>
      <c r="J171" s="15">
        <f>6225757-57</f>
        <v>6225700</v>
      </c>
      <c r="K171" s="15"/>
      <c r="L171" s="15">
        <f t="shared" si="131"/>
        <v>6225700</v>
      </c>
      <c r="M171" s="15"/>
      <c r="N171" s="15">
        <f>L171+M171</f>
        <v>6225700</v>
      </c>
      <c r="O171" s="15"/>
      <c r="P171" s="15">
        <f t="shared" ref="P171" si="140">N171+O171</f>
        <v>6225700</v>
      </c>
      <c r="Q171" s="15"/>
      <c r="R171" s="15">
        <f t="shared" ref="R171" si="141">P171+Q171</f>
        <v>6225700</v>
      </c>
    </row>
    <row r="172" spans="1:18" s="1" customFormat="1" ht="12.75" customHeight="1" x14ac:dyDescent="0.25">
      <c r="A172" s="443" t="s">
        <v>123</v>
      </c>
      <c r="B172" s="444"/>
      <c r="C172" s="316"/>
      <c r="D172" s="316"/>
      <c r="E172" s="316"/>
      <c r="F172" s="14" t="s">
        <v>111</v>
      </c>
      <c r="G172" s="14" t="s">
        <v>10</v>
      </c>
      <c r="H172" s="14" t="s">
        <v>124</v>
      </c>
      <c r="I172" s="14"/>
      <c r="J172" s="15">
        <f>J174</f>
        <v>12443600</v>
      </c>
      <c r="K172" s="15">
        <f t="shared" ref="K172:R172" si="142">K174</f>
        <v>0</v>
      </c>
      <c r="L172" s="15">
        <f t="shared" si="131"/>
        <v>12443600</v>
      </c>
      <c r="M172" s="15">
        <f t="shared" si="142"/>
        <v>0</v>
      </c>
      <c r="N172" s="15">
        <f t="shared" si="142"/>
        <v>12443600</v>
      </c>
      <c r="O172" s="15">
        <f t="shared" si="142"/>
        <v>0</v>
      </c>
      <c r="P172" s="15">
        <f t="shared" si="142"/>
        <v>12443600</v>
      </c>
      <c r="Q172" s="15">
        <f t="shared" si="142"/>
        <v>0</v>
      </c>
      <c r="R172" s="15">
        <f t="shared" si="142"/>
        <v>12443600</v>
      </c>
    </row>
    <row r="173" spans="1:18" s="1" customFormat="1" ht="12.75" customHeight="1" x14ac:dyDescent="0.25">
      <c r="A173" s="316"/>
      <c r="B173" s="316" t="s">
        <v>119</v>
      </c>
      <c r="C173" s="316"/>
      <c r="D173" s="316"/>
      <c r="E173" s="316"/>
      <c r="F173" s="14" t="s">
        <v>111</v>
      </c>
      <c r="G173" s="14" t="s">
        <v>10</v>
      </c>
      <c r="H173" s="14" t="s">
        <v>124</v>
      </c>
      <c r="I173" s="14" t="s">
        <v>120</v>
      </c>
      <c r="J173" s="15">
        <f>J174</f>
        <v>12443600</v>
      </c>
      <c r="K173" s="15">
        <f t="shared" ref="K173:R173" si="143">K174</f>
        <v>0</v>
      </c>
      <c r="L173" s="15">
        <f t="shared" si="131"/>
        <v>12443600</v>
      </c>
      <c r="M173" s="15">
        <f t="shared" si="143"/>
        <v>0</v>
      </c>
      <c r="N173" s="15">
        <f t="shared" si="143"/>
        <v>12443600</v>
      </c>
      <c r="O173" s="15">
        <f t="shared" si="143"/>
        <v>0</v>
      </c>
      <c r="P173" s="15">
        <f t="shared" si="143"/>
        <v>12443600</v>
      </c>
      <c r="Q173" s="15">
        <f t="shared" si="143"/>
        <v>0</v>
      </c>
      <c r="R173" s="15">
        <f t="shared" si="143"/>
        <v>12443600</v>
      </c>
    </row>
    <row r="174" spans="1:18" s="1" customFormat="1" ht="12.75" customHeight="1" x14ac:dyDescent="0.25">
      <c r="A174" s="316"/>
      <c r="B174" s="316" t="s">
        <v>121</v>
      </c>
      <c r="C174" s="316"/>
      <c r="D174" s="316"/>
      <c r="E174" s="316"/>
      <c r="F174" s="14" t="s">
        <v>111</v>
      </c>
      <c r="G174" s="14" t="s">
        <v>10</v>
      </c>
      <c r="H174" s="14" t="s">
        <v>124</v>
      </c>
      <c r="I174" s="14" t="s">
        <v>122</v>
      </c>
      <c r="J174" s="15">
        <f>12443632-32</f>
        <v>12443600</v>
      </c>
      <c r="K174" s="15"/>
      <c r="L174" s="15">
        <f t="shared" si="131"/>
        <v>12443600</v>
      </c>
      <c r="M174" s="15"/>
      <c r="N174" s="15">
        <f>L174+M174</f>
        <v>12443600</v>
      </c>
      <c r="O174" s="15"/>
      <c r="P174" s="15">
        <f t="shared" ref="P174" si="144">N174+O174</f>
        <v>12443600</v>
      </c>
      <c r="Q174" s="15"/>
      <c r="R174" s="15">
        <f t="shared" ref="R174" si="145">P174+Q174</f>
        <v>12443600</v>
      </c>
    </row>
    <row r="175" spans="1:18" s="1" customFormat="1" ht="27" customHeight="1" x14ac:dyDescent="0.25">
      <c r="A175" s="443" t="s">
        <v>811</v>
      </c>
      <c r="B175" s="444"/>
      <c r="C175" s="316"/>
      <c r="D175" s="316"/>
      <c r="E175" s="316"/>
      <c r="F175" s="19" t="s">
        <v>111</v>
      </c>
      <c r="G175" s="19" t="s">
        <v>10</v>
      </c>
      <c r="H175" s="19" t="s">
        <v>812</v>
      </c>
      <c r="I175" s="14"/>
      <c r="J175" s="15"/>
      <c r="K175" s="15"/>
      <c r="L175" s="15"/>
      <c r="M175" s="15"/>
      <c r="N175" s="15"/>
      <c r="O175" s="15"/>
      <c r="P175" s="15"/>
      <c r="Q175" s="15"/>
      <c r="R175" s="15"/>
    </row>
    <row r="176" spans="1:18" s="1" customFormat="1" ht="27.75" customHeight="1" x14ac:dyDescent="0.25">
      <c r="A176" s="311"/>
      <c r="B176" s="316" t="s">
        <v>119</v>
      </c>
      <c r="C176" s="316"/>
      <c r="D176" s="316"/>
      <c r="E176" s="316"/>
      <c r="F176" s="14" t="s">
        <v>111</v>
      </c>
      <c r="G176" s="19" t="s">
        <v>10</v>
      </c>
      <c r="H176" s="19" t="s">
        <v>812</v>
      </c>
      <c r="I176" s="14" t="s">
        <v>120</v>
      </c>
      <c r="J176" s="15"/>
      <c r="K176" s="15"/>
      <c r="L176" s="15"/>
      <c r="M176" s="15"/>
      <c r="N176" s="15"/>
      <c r="O176" s="15"/>
      <c r="P176" s="15"/>
      <c r="Q176" s="15"/>
      <c r="R176" s="15"/>
    </row>
    <row r="177" spans="1:18" s="1" customFormat="1" ht="27" customHeight="1" x14ac:dyDescent="0.25">
      <c r="A177" s="311"/>
      <c r="B177" s="316" t="s">
        <v>121</v>
      </c>
      <c r="C177" s="316"/>
      <c r="D177" s="316"/>
      <c r="E177" s="316"/>
      <c r="F177" s="14" t="s">
        <v>111</v>
      </c>
      <c r="G177" s="19" t="s">
        <v>10</v>
      </c>
      <c r="H177" s="19" t="s">
        <v>812</v>
      </c>
      <c r="I177" s="14" t="s">
        <v>122</v>
      </c>
      <c r="J177" s="15"/>
      <c r="K177" s="15"/>
      <c r="L177" s="15"/>
      <c r="M177" s="15"/>
      <c r="N177" s="15"/>
      <c r="O177" s="15"/>
      <c r="P177" s="15"/>
      <c r="Q177" s="15"/>
      <c r="R177" s="15"/>
    </row>
    <row r="178" spans="1:18" s="1" customFormat="1" ht="12.75" customHeight="1" x14ac:dyDescent="0.25">
      <c r="A178" s="443" t="s">
        <v>712</v>
      </c>
      <c r="B178" s="444"/>
      <c r="C178" s="316"/>
      <c r="D178" s="316"/>
      <c r="E178" s="316"/>
      <c r="F178" s="14" t="s">
        <v>111</v>
      </c>
      <c r="G178" s="14" t="s">
        <v>10</v>
      </c>
      <c r="H178" s="14" t="s">
        <v>713</v>
      </c>
      <c r="I178" s="14"/>
      <c r="J178" s="15"/>
      <c r="K178" s="15"/>
      <c r="L178" s="15"/>
      <c r="M178" s="15"/>
      <c r="N178" s="15"/>
      <c r="O178" s="15"/>
      <c r="P178" s="15"/>
      <c r="Q178" s="15"/>
      <c r="R178" s="15"/>
    </row>
    <row r="179" spans="1:18" s="1" customFormat="1" ht="12.75" customHeight="1" x14ac:dyDescent="0.25">
      <c r="A179" s="443" t="s">
        <v>813</v>
      </c>
      <c r="B179" s="444"/>
      <c r="C179" s="316"/>
      <c r="D179" s="316"/>
      <c r="E179" s="316"/>
      <c r="F179" s="14" t="s">
        <v>111</v>
      </c>
      <c r="G179" s="14" t="s">
        <v>10</v>
      </c>
      <c r="H179" s="14" t="s">
        <v>814</v>
      </c>
      <c r="I179" s="14"/>
      <c r="J179" s="15"/>
      <c r="K179" s="15"/>
      <c r="L179" s="15"/>
      <c r="M179" s="15"/>
      <c r="N179" s="15"/>
      <c r="O179" s="15"/>
      <c r="P179" s="15"/>
      <c r="Q179" s="15"/>
      <c r="R179" s="15"/>
    </row>
    <row r="180" spans="1:18" s="1" customFormat="1" ht="12.75" customHeight="1" x14ac:dyDescent="0.25">
      <c r="A180" s="316"/>
      <c r="B180" s="316" t="s">
        <v>134</v>
      </c>
      <c r="C180" s="316"/>
      <c r="D180" s="316"/>
      <c r="E180" s="316"/>
      <c r="F180" s="14" t="s">
        <v>111</v>
      </c>
      <c r="G180" s="14" t="s">
        <v>10</v>
      </c>
      <c r="H180" s="14" t="s">
        <v>814</v>
      </c>
      <c r="I180" s="14" t="s">
        <v>135</v>
      </c>
      <c r="J180" s="15">
        <f>J181</f>
        <v>0</v>
      </c>
      <c r="K180" s="15">
        <f t="shared" ref="K180:R180" si="146">K181</f>
        <v>1000000</v>
      </c>
      <c r="L180" s="15">
        <f t="shared" ref="L180:L181" si="147">J180+K180</f>
        <v>1000000</v>
      </c>
      <c r="M180" s="15">
        <f t="shared" si="146"/>
        <v>0</v>
      </c>
      <c r="N180" s="15">
        <f t="shared" si="146"/>
        <v>1000000</v>
      </c>
      <c r="O180" s="15">
        <f t="shared" si="146"/>
        <v>0</v>
      </c>
      <c r="P180" s="15">
        <f t="shared" si="146"/>
        <v>1000000</v>
      </c>
      <c r="Q180" s="15">
        <f t="shared" si="146"/>
        <v>10000000</v>
      </c>
      <c r="R180" s="15">
        <f t="shared" si="146"/>
        <v>11000000</v>
      </c>
    </row>
    <row r="181" spans="1:18" s="1" customFormat="1" ht="25.5" customHeight="1" x14ac:dyDescent="0.25">
      <c r="A181" s="16"/>
      <c r="B181" s="316" t="s">
        <v>707</v>
      </c>
      <c r="C181" s="316"/>
      <c r="D181" s="316"/>
      <c r="E181" s="316"/>
      <c r="F181" s="14" t="s">
        <v>111</v>
      </c>
      <c r="G181" s="14" t="s">
        <v>10</v>
      </c>
      <c r="H181" s="14" t="s">
        <v>814</v>
      </c>
      <c r="I181" s="14" t="s">
        <v>706</v>
      </c>
      <c r="J181" s="15">
        <v>0</v>
      </c>
      <c r="K181" s="15">
        <v>1000000</v>
      </c>
      <c r="L181" s="15">
        <f t="shared" si="147"/>
        <v>1000000</v>
      </c>
      <c r="M181" s="15"/>
      <c r="N181" s="15">
        <f>L181+M181</f>
        <v>1000000</v>
      </c>
      <c r="O181" s="15"/>
      <c r="P181" s="15">
        <f t="shared" ref="P181" si="148">N181+O181</f>
        <v>1000000</v>
      </c>
      <c r="Q181" s="15">
        <v>10000000</v>
      </c>
      <c r="R181" s="15">
        <f t="shared" ref="R181" si="149">P181+Q181</f>
        <v>11000000</v>
      </c>
    </row>
    <row r="182" spans="1:18" s="2" customFormat="1" ht="12.75" customHeight="1" x14ac:dyDescent="0.25">
      <c r="A182" s="443" t="s">
        <v>64</v>
      </c>
      <c r="B182" s="444"/>
      <c r="C182" s="316"/>
      <c r="D182" s="316"/>
      <c r="E182" s="316"/>
      <c r="F182" s="19" t="s">
        <v>111</v>
      </c>
      <c r="G182" s="19" t="s">
        <v>10</v>
      </c>
      <c r="H182" s="19" t="s">
        <v>125</v>
      </c>
      <c r="I182" s="19"/>
      <c r="J182" s="21">
        <f>J183</f>
        <v>878920</v>
      </c>
      <c r="K182" s="21">
        <f t="shared" ref="K182:R182" si="150">K183</f>
        <v>-300000</v>
      </c>
      <c r="L182" s="15">
        <f t="shared" si="131"/>
        <v>578920</v>
      </c>
      <c r="M182" s="21">
        <f t="shared" si="150"/>
        <v>0</v>
      </c>
      <c r="N182" s="21">
        <f t="shared" si="150"/>
        <v>578920</v>
      </c>
      <c r="O182" s="21">
        <f t="shared" si="150"/>
        <v>0</v>
      </c>
      <c r="P182" s="21">
        <f t="shared" si="150"/>
        <v>578920</v>
      </c>
      <c r="Q182" s="21">
        <f t="shared" si="150"/>
        <v>0</v>
      </c>
      <c r="R182" s="21">
        <f t="shared" si="150"/>
        <v>578920</v>
      </c>
    </row>
    <row r="183" spans="1:18" s="1" customFormat="1" ht="26.25" customHeight="1" x14ac:dyDescent="0.25">
      <c r="A183" s="443" t="s">
        <v>66</v>
      </c>
      <c r="B183" s="444"/>
      <c r="C183" s="316"/>
      <c r="D183" s="316"/>
      <c r="E183" s="316"/>
      <c r="F183" s="14" t="s">
        <v>111</v>
      </c>
      <c r="G183" s="14" t="s">
        <v>10</v>
      </c>
      <c r="H183" s="14" t="s">
        <v>67</v>
      </c>
      <c r="I183" s="14"/>
      <c r="J183" s="15">
        <f>J189+J184</f>
        <v>878920</v>
      </c>
      <c r="K183" s="15">
        <f t="shared" ref="K183:R183" si="151">K189+K184</f>
        <v>-300000</v>
      </c>
      <c r="L183" s="15">
        <f t="shared" si="131"/>
        <v>578920</v>
      </c>
      <c r="M183" s="15">
        <f t="shared" si="151"/>
        <v>0</v>
      </c>
      <c r="N183" s="15">
        <f t="shared" si="151"/>
        <v>578920</v>
      </c>
      <c r="O183" s="15">
        <f t="shared" si="151"/>
        <v>0</v>
      </c>
      <c r="P183" s="15">
        <f t="shared" si="151"/>
        <v>578920</v>
      </c>
      <c r="Q183" s="15">
        <f t="shared" si="151"/>
        <v>0</v>
      </c>
      <c r="R183" s="15">
        <f t="shared" si="151"/>
        <v>578920</v>
      </c>
    </row>
    <row r="184" spans="1:18" s="1" customFormat="1" ht="26.25" customHeight="1" x14ac:dyDescent="0.25">
      <c r="A184" s="443" t="s">
        <v>295</v>
      </c>
      <c r="B184" s="444"/>
      <c r="C184" s="316"/>
      <c r="D184" s="316"/>
      <c r="E184" s="316"/>
      <c r="F184" s="14" t="s">
        <v>111</v>
      </c>
      <c r="G184" s="14" t="s">
        <v>10</v>
      </c>
      <c r="H184" s="14" t="s">
        <v>131</v>
      </c>
      <c r="I184" s="14"/>
      <c r="J184" s="15">
        <f>J185+J187</f>
        <v>863000</v>
      </c>
      <c r="K184" s="15">
        <f t="shared" ref="K184:R184" si="152">K185+K187</f>
        <v>-300000</v>
      </c>
      <c r="L184" s="15">
        <f t="shared" si="131"/>
        <v>563000</v>
      </c>
      <c r="M184" s="15">
        <f t="shared" si="152"/>
        <v>0</v>
      </c>
      <c r="N184" s="15">
        <f t="shared" si="152"/>
        <v>563000</v>
      </c>
      <c r="O184" s="15">
        <f t="shared" si="152"/>
        <v>0</v>
      </c>
      <c r="P184" s="15">
        <f t="shared" si="152"/>
        <v>563000</v>
      </c>
      <c r="Q184" s="15">
        <f t="shared" si="152"/>
        <v>0</v>
      </c>
      <c r="R184" s="15">
        <f t="shared" si="152"/>
        <v>563000</v>
      </c>
    </row>
    <row r="185" spans="1:18" s="1" customFormat="1" ht="14.25" hidden="1" customHeight="1" x14ac:dyDescent="0.25">
      <c r="A185" s="316"/>
      <c r="B185" s="316" t="s">
        <v>127</v>
      </c>
      <c r="C185" s="316"/>
      <c r="D185" s="316"/>
      <c r="E185" s="316"/>
      <c r="F185" s="14" t="s">
        <v>111</v>
      </c>
      <c r="G185" s="14" t="s">
        <v>10</v>
      </c>
      <c r="H185" s="14" t="s">
        <v>131</v>
      </c>
      <c r="I185" s="14" t="s">
        <v>128</v>
      </c>
      <c r="J185" s="15">
        <f t="shared" ref="J185:R185" si="153">J186</f>
        <v>863000</v>
      </c>
      <c r="K185" s="15">
        <f t="shared" si="153"/>
        <v>-863000</v>
      </c>
      <c r="L185" s="15">
        <f t="shared" si="131"/>
        <v>0</v>
      </c>
      <c r="M185" s="15">
        <f t="shared" si="153"/>
        <v>0</v>
      </c>
      <c r="N185" s="15">
        <f t="shared" si="153"/>
        <v>0</v>
      </c>
      <c r="O185" s="15">
        <f t="shared" si="153"/>
        <v>0</v>
      </c>
      <c r="P185" s="15">
        <f t="shared" si="153"/>
        <v>0</v>
      </c>
      <c r="Q185" s="15">
        <f t="shared" si="153"/>
        <v>0</v>
      </c>
      <c r="R185" s="15">
        <f t="shared" si="153"/>
        <v>0</v>
      </c>
    </row>
    <row r="186" spans="1:18" s="1" customFormat="1" ht="12.75" hidden="1" customHeight="1" x14ac:dyDescent="0.25">
      <c r="A186" s="16"/>
      <c r="B186" s="316" t="s">
        <v>658</v>
      </c>
      <c r="C186" s="316"/>
      <c r="D186" s="316"/>
      <c r="E186" s="316"/>
      <c r="F186" s="14" t="s">
        <v>111</v>
      </c>
      <c r="G186" s="14" t="s">
        <v>10</v>
      </c>
      <c r="H186" s="14" t="s">
        <v>131</v>
      </c>
      <c r="I186" s="14" t="s">
        <v>245</v>
      </c>
      <c r="J186" s="15">
        <v>863000</v>
      </c>
      <c r="K186" s="15">
        <v>-863000</v>
      </c>
      <c r="L186" s="15">
        <f t="shared" si="131"/>
        <v>0</v>
      </c>
      <c r="M186" s="15"/>
      <c r="N186" s="15">
        <f>L186+M186</f>
        <v>0</v>
      </c>
      <c r="O186" s="15"/>
      <c r="P186" s="15">
        <f t="shared" ref="P186" si="154">N186+O186</f>
        <v>0</v>
      </c>
      <c r="Q186" s="15"/>
      <c r="R186" s="15">
        <f t="shared" ref="R186" si="155">P186+Q186</f>
        <v>0</v>
      </c>
    </row>
    <row r="187" spans="1:18" s="1" customFormat="1" ht="12.75" customHeight="1" x14ac:dyDescent="0.25">
      <c r="A187" s="16"/>
      <c r="B187" s="316" t="s">
        <v>119</v>
      </c>
      <c r="C187" s="316"/>
      <c r="D187" s="316"/>
      <c r="E187" s="316"/>
      <c r="F187" s="14" t="s">
        <v>111</v>
      </c>
      <c r="G187" s="14" t="s">
        <v>10</v>
      </c>
      <c r="H187" s="14" t="s">
        <v>131</v>
      </c>
      <c r="I187" s="14" t="s">
        <v>120</v>
      </c>
      <c r="J187" s="15">
        <f>J188</f>
        <v>0</v>
      </c>
      <c r="K187" s="15">
        <f t="shared" ref="K187:R187" si="156">K188</f>
        <v>563000</v>
      </c>
      <c r="L187" s="15">
        <f t="shared" si="131"/>
        <v>563000</v>
      </c>
      <c r="M187" s="15">
        <f t="shared" si="156"/>
        <v>0</v>
      </c>
      <c r="N187" s="15">
        <f t="shared" si="156"/>
        <v>563000</v>
      </c>
      <c r="O187" s="15">
        <f t="shared" si="156"/>
        <v>0</v>
      </c>
      <c r="P187" s="15">
        <f t="shared" si="156"/>
        <v>563000</v>
      </c>
      <c r="Q187" s="15">
        <f t="shared" si="156"/>
        <v>0</v>
      </c>
      <c r="R187" s="15">
        <f t="shared" si="156"/>
        <v>563000</v>
      </c>
    </row>
    <row r="188" spans="1:18" s="1" customFormat="1" ht="25.5" customHeight="1" x14ac:dyDescent="0.25">
      <c r="A188" s="16"/>
      <c r="B188" s="316" t="s">
        <v>121</v>
      </c>
      <c r="C188" s="316"/>
      <c r="D188" s="316"/>
      <c r="E188" s="316"/>
      <c r="F188" s="14" t="s">
        <v>111</v>
      </c>
      <c r="G188" s="14" t="s">
        <v>10</v>
      </c>
      <c r="H188" s="14" t="s">
        <v>131</v>
      </c>
      <c r="I188" s="14" t="s">
        <v>122</v>
      </c>
      <c r="J188" s="15"/>
      <c r="K188" s="15">
        <f>863000-300000</f>
        <v>563000</v>
      </c>
      <c r="L188" s="15">
        <f t="shared" si="131"/>
        <v>563000</v>
      </c>
      <c r="M188" s="15"/>
      <c r="N188" s="15">
        <f>L188+M188</f>
        <v>563000</v>
      </c>
      <c r="O188" s="15"/>
      <c r="P188" s="15">
        <f t="shared" ref="P188" si="157">N188+O188</f>
        <v>563000</v>
      </c>
      <c r="Q188" s="15"/>
      <c r="R188" s="15">
        <f t="shared" ref="R188" si="158">P188+Q188</f>
        <v>563000</v>
      </c>
    </row>
    <row r="189" spans="1:18" s="1" customFormat="1" ht="25.5" customHeight="1" x14ac:dyDescent="0.25">
      <c r="A189" s="443" t="s">
        <v>297</v>
      </c>
      <c r="B189" s="444"/>
      <c r="C189" s="316"/>
      <c r="D189" s="316"/>
      <c r="E189" s="316"/>
      <c r="F189" s="14" t="s">
        <v>111</v>
      </c>
      <c r="G189" s="14" t="s">
        <v>10</v>
      </c>
      <c r="H189" s="14" t="s">
        <v>298</v>
      </c>
      <c r="I189" s="14"/>
      <c r="J189" s="15">
        <f>J190+J192</f>
        <v>15920</v>
      </c>
      <c r="K189" s="15">
        <f t="shared" ref="K189:R189" si="159">K190+K192</f>
        <v>0</v>
      </c>
      <c r="L189" s="15">
        <f t="shared" si="131"/>
        <v>15920</v>
      </c>
      <c r="M189" s="15">
        <f t="shared" si="159"/>
        <v>0</v>
      </c>
      <c r="N189" s="15">
        <f t="shared" si="159"/>
        <v>15920</v>
      </c>
      <c r="O189" s="15">
        <f t="shared" si="159"/>
        <v>0</v>
      </c>
      <c r="P189" s="15">
        <f t="shared" si="159"/>
        <v>15920</v>
      </c>
      <c r="Q189" s="15">
        <f t="shared" si="159"/>
        <v>0</v>
      </c>
      <c r="R189" s="15">
        <f t="shared" si="159"/>
        <v>15920</v>
      </c>
    </row>
    <row r="190" spans="1:18" s="1" customFormat="1" ht="16.5" hidden="1" customHeight="1" x14ac:dyDescent="0.25">
      <c r="A190" s="16"/>
      <c r="B190" s="316" t="s">
        <v>127</v>
      </c>
      <c r="C190" s="316"/>
      <c r="D190" s="316"/>
      <c r="E190" s="316"/>
      <c r="F190" s="14" t="s">
        <v>111</v>
      </c>
      <c r="G190" s="14" t="s">
        <v>10</v>
      </c>
      <c r="H190" s="14" t="s">
        <v>298</v>
      </c>
      <c r="I190" s="14" t="s">
        <v>128</v>
      </c>
      <c r="J190" s="15">
        <f t="shared" ref="J190:R190" si="160">J191</f>
        <v>15920</v>
      </c>
      <c r="K190" s="15">
        <f t="shared" si="160"/>
        <v>-15920</v>
      </c>
      <c r="L190" s="15">
        <f t="shared" si="131"/>
        <v>0</v>
      </c>
      <c r="M190" s="15">
        <f t="shared" si="160"/>
        <v>0</v>
      </c>
      <c r="N190" s="15">
        <f t="shared" si="160"/>
        <v>0</v>
      </c>
      <c r="O190" s="15">
        <f t="shared" si="160"/>
        <v>0</v>
      </c>
      <c r="P190" s="15">
        <f t="shared" si="160"/>
        <v>0</v>
      </c>
      <c r="Q190" s="15">
        <f t="shared" si="160"/>
        <v>0</v>
      </c>
      <c r="R190" s="15">
        <f t="shared" si="160"/>
        <v>0</v>
      </c>
    </row>
    <row r="191" spans="1:18" s="1" customFormat="1" ht="16.5" hidden="1" customHeight="1" x14ac:dyDescent="0.25">
      <c r="A191" s="16"/>
      <c r="B191" s="316" t="s">
        <v>129</v>
      </c>
      <c r="C191" s="316"/>
      <c r="D191" s="316"/>
      <c r="E191" s="316"/>
      <c r="F191" s="14" t="s">
        <v>111</v>
      </c>
      <c r="G191" s="14" t="s">
        <v>10</v>
      </c>
      <c r="H191" s="14" t="s">
        <v>298</v>
      </c>
      <c r="I191" s="14" t="s">
        <v>130</v>
      </c>
      <c r="J191" s="15">
        <v>15920</v>
      </c>
      <c r="K191" s="15">
        <v>-15920</v>
      </c>
      <c r="L191" s="15">
        <f t="shared" si="131"/>
        <v>0</v>
      </c>
      <c r="M191" s="15"/>
      <c r="N191" s="15">
        <f>L191+M191</f>
        <v>0</v>
      </c>
      <c r="O191" s="15"/>
      <c r="P191" s="15">
        <f t="shared" ref="P191" si="161">N191+O191</f>
        <v>0</v>
      </c>
      <c r="Q191" s="15"/>
      <c r="R191" s="15">
        <f t="shared" ref="R191" si="162">P191+Q191</f>
        <v>0</v>
      </c>
    </row>
    <row r="192" spans="1:18" s="1" customFormat="1" ht="25.5" x14ac:dyDescent="0.25">
      <c r="A192" s="16"/>
      <c r="B192" s="316" t="s">
        <v>119</v>
      </c>
      <c r="C192" s="316"/>
      <c r="D192" s="316"/>
      <c r="E192" s="316"/>
      <c r="F192" s="14" t="s">
        <v>111</v>
      </c>
      <c r="G192" s="14" t="s">
        <v>10</v>
      </c>
      <c r="H192" s="14" t="s">
        <v>298</v>
      </c>
      <c r="I192" s="14" t="s">
        <v>120</v>
      </c>
      <c r="J192" s="15">
        <f>J193</f>
        <v>0</v>
      </c>
      <c r="K192" s="15">
        <f t="shared" ref="K192:R192" si="163">K193</f>
        <v>15920</v>
      </c>
      <c r="L192" s="15">
        <f t="shared" si="131"/>
        <v>15920</v>
      </c>
      <c r="M192" s="15">
        <f t="shared" si="163"/>
        <v>0</v>
      </c>
      <c r="N192" s="15">
        <f t="shared" si="163"/>
        <v>15920</v>
      </c>
      <c r="O192" s="15">
        <f t="shared" si="163"/>
        <v>0</v>
      </c>
      <c r="P192" s="15">
        <f t="shared" si="163"/>
        <v>15920</v>
      </c>
      <c r="Q192" s="15">
        <f t="shared" si="163"/>
        <v>0</v>
      </c>
      <c r="R192" s="15">
        <f t="shared" si="163"/>
        <v>15920</v>
      </c>
    </row>
    <row r="193" spans="1:18" s="1" customFormat="1" ht="27.75" customHeight="1" x14ac:dyDescent="0.25">
      <c r="A193" s="16"/>
      <c r="B193" s="316" t="s">
        <v>121</v>
      </c>
      <c r="C193" s="316"/>
      <c r="D193" s="316"/>
      <c r="E193" s="316"/>
      <c r="F193" s="14" t="s">
        <v>111</v>
      </c>
      <c r="G193" s="14" t="s">
        <v>10</v>
      </c>
      <c r="H193" s="14" t="s">
        <v>298</v>
      </c>
      <c r="I193" s="14" t="s">
        <v>122</v>
      </c>
      <c r="J193" s="15"/>
      <c r="K193" s="15">
        <f>15920</f>
        <v>15920</v>
      </c>
      <c r="L193" s="15">
        <f t="shared" si="131"/>
        <v>15920</v>
      </c>
      <c r="M193" s="15"/>
      <c r="N193" s="15">
        <f>L193+M193</f>
        <v>15920</v>
      </c>
      <c r="O193" s="15"/>
      <c r="P193" s="15">
        <f t="shared" ref="P193" si="164">N193+O193</f>
        <v>15920</v>
      </c>
      <c r="Q193" s="15"/>
      <c r="R193" s="15">
        <f t="shared" ref="R193" si="165">P193+Q193</f>
        <v>15920</v>
      </c>
    </row>
    <row r="194" spans="1:18" s="1" customFormat="1" ht="12.75" customHeight="1" x14ac:dyDescent="0.25">
      <c r="A194" s="443" t="s">
        <v>709</v>
      </c>
      <c r="B194" s="444"/>
      <c r="C194" s="316"/>
      <c r="D194" s="316"/>
      <c r="E194" s="316"/>
      <c r="F194" s="14" t="s">
        <v>111</v>
      </c>
      <c r="G194" s="14" t="s">
        <v>10</v>
      </c>
      <c r="H194" s="14" t="s">
        <v>710</v>
      </c>
      <c r="I194" s="14"/>
      <c r="J194" s="15">
        <f>J195</f>
        <v>0</v>
      </c>
      <c r="K194" s="15">
        <f t="shared" ref="K194:R195" si="166">K195</f>
        <v>1000000</v>
      </c>
      <c r="L194" s="15">
        <f t="shared" si="131"/>
        <v>1000000</v>
      </c>
      <c r="M194" s="15">
        <f t="shared" si="166"/>
        <v>0</v>
      </c>
      <c r="N194" s="15">
        <f t="shared" si="166"/>
        <v>1000000</v>
      </c>
      <c r="O194" s="15">
        <f t="shared" si="166"/>
        <v>0</v>
      </c>
      <c r="P194" s="15">
        <f t="shared" si="166"/>
        <v>1000000</v>
      </c>
      <c r="Q194" s="15">
        <f t="shared" si="166"/>
        <v>10000000</v>
      </c>
      <c r="R194" s="15">
        <f t="shared" si="166"/>
        <v>11000000</v>
      </c>
    </row>
    <row r="195" spans="1:18" s="1" customFormat="1" ht="12.75" customHeight="1" x14ac:dyDescent="0.25">
      <c r="A195" s="316"/>
      <c r="B195" s="316" t="s">
        <v>134</v>
      </c>
      <c r="C195" s="316"/>
      <c r="D195" s="316"/>
      <c r="E195" s="316"/>
      <c r="F195" s="14" t="s">
        <v>111</v>
      </c>
      <c r="G195" s="14" t="s">
        <v>10</v>
      </c>
      <c r="H195" s="14" t="s">
        <v>710</v>
      </c>
      <c r="I195" s="14" t="s">
        <v>135</v>
      </c>
      <c r="J195" s="15">
        <f>J196</f>
        <v>0</v>
      </c>
      <c r="K195" s="15">
        <f t="shared" si="166"/>
        <v>1000000</v>
      </c>
      <c r="L195" s="15">
        <f t="shared" si="131"/>
        <v>1000000</v>
      </c>
      <c r="M195" s="15">
        <f t="shared" si="166"/>
        <v>0</v>
      </c>
      <c r="N195" s="15">
        <f t="shared" si="166"/>
        <v>1000000</v>
      </c>
      <c r="O195" s="15">
        <f t="shared" si="166"/>
        <v>0</v>
      </c>
      <c r="P195" s="15">
        <f t="shared" si="166"/>
        <v>1000000</v>
      </c>
      <c r="Q195" s="15">
        <f t="shared" si="166"/>
        <v>10000000</v>
      </c>
      <c r="R195" s="15">
        <f t="shared" si="166"/>
        <v>11000000</v>
      </c>
    </row>
    <row r="196" spans="1:18" s="1" customFormat="1" ht="25.5" customHeight="1" x14ac:dyDescent="0.25">
      <c r="A196" s="16"/>
      <c r="B196" s="316" t="s">
        <v>707</v>
      </c>
      <c r="C196" s="316"/>
      <c r="D196" s="316"/>
      <c r="E196" s="316"/>
      <c r="F196" s="14" t="s">
        <v>111</v>
      </c>
      <c r="G196" s="14" t="s">
        <v>10</v>
      </c>
      <c r="H196" s="14" t="s">
        <v>710</v>
      </c>
      <c r="I196" s="14" t="s">
        <v>706</v>
      </c>
      <c r="J196" s="15">
        <v>0</v>
      </c>
      <c r="K196" s="15">
        <v>1000000</v>
      </c>
      <c r="L196" s="15">
        <f t="shared" si="131"/>
        <v>1000000</v>
      </c>
      <c r="M196" s="15"/>
      <c r="N196" s="15">
        <f>L196+M196</f>
        <v>1000000</v>
      </c>
      <c r="O196" s="15"/>
      <c r="P196" s="15">
        <f t="shared" ref="P196" si="167">N196+O196</f>
        <v>1000000</v>
      </c>
      <c r="Q196" s="15">
        <v>10000000</v>
      </c>
      <c r="R196" s="15">
        <f t="shared" ref="R196" si="168">P196+Q196</f>
        <v>11000000</v>
      </c>
    </row>
    <row r="197" spans="1:18" s="13" customFormat="1" ht="13.5" customHeight="1" x14ac:dyDescent="0.25">
      <c r="A197" s="443" t="s">
        <v>132</v>
      </c>
      <c r="B197" s="444"/>
      <c r="C197" s="316"/>
      <c r="D197" s="316"/>
      <c r="E197" s="316"/>
      <c r="F197" s="14" t="s">
        <v>111</v>
      </c>
      <c r="G197" s="14" t="s">
        <v>10</v>
      </c>
      <c r="H197" s="14" t="s">
        <v>133</v>
      </c>
      <c r="I197" s="14"/>
      <c r="J197" s="15">
        <f t="shared" ref="J197:K197" si="169">J198</f>
        <v>500000</v>
      </c>
      <c r="K197" s="15">
        <f t="shared" si="169"/>
        <v>0</v>
      </c>
      <c r="L197" s="15">
        <f t="shared" si="131"/>
        <v>500000</v>
      </c>
      <c r="M197" s="15">
        <f t="shared" ref="M197:R197" si="170">M198+M201</f>
        <v>200000</v>
      </c>
      <c r="N197" s="15">
        <f t="shared" si="170"/>
        <v>700000</v>
      </c>
      <c r="O197" s="15">
        <f t="shared" si="170"/>
        <v>560366</v>
      </c>
      <c r="P197" s="15">
        <f t="shared" si="170"/>
        <v>1260366</v>
      </c>
      <c r="Q197" s="15">
        <f t="shared" si="170"/>
        <v>0</v>
      </c>
      <c r="R197" s="15">
        <f t="shared" si="170"/>
        <v>1260366</v>
      </c>
    </row>
    <row r="198" spans="1:18" s="1" customFormat="1" ht="12.75" customHeight="1" x14ac:dyDescent="0.25">
      <c r="A198" s="316"/>
      <c r="B198" s="316" t="s">
        <v>134</v>
      </c>
      <c r="C198" s="316"/>
      <c r="D198" s="316"/>
      <c r="E198" s="316"/>
      <c r="F198" s="19" t="s">
        <v>111</v>
      </c>
      <c r="G198" s="14" t="s">
        <v>10</v>
      </c>
      <c r="H198" s="19" t="s">
        <v>133</v>
      </c>
      <c r="I198" s="19" t="s">
        <v>135</v>
      </c>
      <c r="J198" s="15">
        <f>J200+J199</f>
        <v>500000</v>
      </c>
      <c r="K198" s="15">
        <f t="shared" ref="K198:R198" si="171">K200+K199</f>
        <v>0</v>
      </c>
      <c r="L198" s="15">
        <f t="shared" si="131"/>
        <v>500000</v>
      </c>
      <c r="M198" s="15">
        <f t="shared" si="171"/>
        <v>0</v>
      </c>
      <c r="N198" s="15">
        <f t="shared" si="171"/>
        <v>500000</v>
      </c>
      <c r="O198" s="15">
        <f t="shared" si="171"/>
        <v>560366</v>
      </c>
      <c r="P198" s="15">
        <f t="shared" si="171"/>
        <v>1060366</v>
      </c>
      <c r="Q198" s="15">
        <f t="shared" si="171"/>
        <v>0</v>
      </c>
      <c r="R198" s="15">
        <f t="shared" si="171"/>
        <v>1060366</v>
      </c>
    </row>
    <row r="199" spans="1:18" s="1" customFormat="1" ht="12.75" customHeight="1" x14ac:dyDescent="0.25">
      <c r="A199" s="316"/>
      <c r="B199" s="316" t="s">
        <v>707</v>
      </c>
      <c r="C199" s="316"/>
      <c r="D199" s="316"/>
      <c r="E199" s="316"/>
      <c r="F199" s="19" t="s">
        <v>111</v>
      </c>
      <c r="G199" s="14" t="s">
        <v>10</v>
      </c>
      <c r="H199" s="19" t="s">
        <v>133</v>
      </c>
      <c r="I199" s="19" t="s">
        <v>706</v>
      </c>
      <c r="J199" s="15"/>
      <c r="K199" s="15">
        <v>500000</v>
      </c>
      <c r="L199" s="15">
        <f t="shared" si="131"/>
        <v>500000</v>
      </c>
      <c r="M199" s="15"/>
      <c r="N199" s="15">
        <f>L199+M199</f>
        <v>500000</v>
      </c>
      <c r="O199" s="15">
        <v>560366</v>
      </c>
      <c r="P199" s="15">
        <f t="shared" ref="P199:P200" si="172">N199+O199</f>
        <v>1060366</v>
      </c>
      <c r="Q199" s="15"/>
      <c r="R199" s="15">
        <f t="shared" ref="R199:R200" si="173">P199+Q199</f>
        <v>1060366</v>
      </c>
    </row>
    <row r="200" spans="1:18" s="1" customFormat="1" ht="12.75" customHeight="1" x14ac:dyDescent="0.25">
      <c r="A200" s="316"/>
      <c r="B200" s="316" t="s">
        <v>136</v>
      </c>
      <c r="C200" s="316"/>
      <c r="D200" s="316"/>
      <c r="E200" s="316"/>
      <c r="F200" s="19" t="s">
        <v>111</v>
      </c>
      <c r="G200" s="14" t="s">
        <v>10</v>
      </c>
      <c r="H200" s="19" t="s">
        <v>133</v>
      </c>
      <c r="I200" s="19" t="s">
        <v>137</v>
      </c>
      <c r="J200" s="15">
        <v>500000</v>
      </c>
      <c r="K200" s="15">
        <v>-500000</v>
      </c>
      <c r="L200" s="15">
        <f t="shared" si="131"/>
        <v>0</v>
      </c>
      <c r="M200" s="15"/>
      <c r="N200" s="15">
        <f>L200+M200</f>
        <v>0</v>
      </c>
      <c r="O200" s="15"/>
      <c r="P200" s="15">
        <f t="shared" si="172"/>
        <v>0</v>
      </c>
      <c r="Q200" s="15"/>
      <c r="R200" s="15">
        <f t="shared" si="173"/>
        <v>0</v>
      </c>
    </row>
    <row r="201" spans="1:18" s="1" customFormat="1" ht="12.75" customHeight="1" x14ac:dyDescent="0.25">
      <c r="A201" s="311"/>
      <c r="B201" s="316" t="s">
        <v>119</v>
      </c>
      <c r="C201" s="316"/>
      <c r="D201" s="14"/>
      <c r="E201" s="14"/>
      <c r="F201" s="14" t="s">
        <v>111</v>
      </c>
      <c r="G201" s="14" t="s">
        <v>10</v>
      </c>
      <c r="H201" s="19" t="s">
        <v>133</v>
      </c>
      <c r="I201" s="14" t="s">
        <v>120</v>
      </c>
      <c r="J201" s="15"/>
      <c r="K201" s="15"/>
      <c r="L201" s="15">
        <f t="shared" si="131"/>
        <v>0</v>
      </c>
      <c r="M201" s="15">
        <f t="shared" ref="M201:R201" si="174">M202</f>
        <v>200000</v>
      </c>
      <c r="N201" s="15">
        <f t="shared" si="174"/>
        <v>200000</v>
      </c>
      <c r="O201" s="15">
        <f t="shared" si="174"/>
        <v>0</v>
      </c>
      <c r="P201" s="15">
        <f t="shared" si="174"/>
        <v>200000</v>
      </c>
      <c r="Q201" s="15">
        <f t="shared" si="174"/>
        <v>0</v>
      </c>
      <c r="R201" s="15">
        <f t="shared" si="174"/>
        <v>200000</v>
      </c>
    </row>
    <row r="202" spans="1:18" s="1" customFormat="1" ht="12.75" customHeight="1" x14ac:dyDescent="0.25">
      <c r="A202" s="311"/>
      <c r="B202" s="318" t="s">
        <v>170</v>
      </c>
      <c r="C202" s="318"/>
      <c r="D202" s="14"/>
      <c r="E202" s="14"/>
      <c r="F202" s="14" t="s">
        <v>111</v>
      </c>
      <c r="G202" s="14" t="s">
        <v>10</v>
      </c>
      <c r="H202" s="19" t="s">
        <v>133</v>
      </c>
      <c r="I202" s="14" t="s">
        <v>171</v>
      </c>
      <c r="J202" s="15"/>
      <c r="K202" s="15"/>
      <c r="L202" s="15">
        <f t="shared" si="131"/>
        <v>0</v>
      </c>
      <c r="M202" s="15">
        <v>200000</v>
      </c>
      <c r="N202" s="15">
        <f>L202+M202</f>
        <v>200000</v>
      </c>
      <c r="O202" s="15"/>
      <c r="P202" s="15">
        <f t="shared" ref="P202" si="175">N202+O202</f>
        <v>200000</v>
      </c>
      <c r="Q202" s="15"/>
      <c r="R202" s="15">
        <f t="shared" ref="R202" si="176">P202+Q202</f>
        <v>200000</v>
      </c>
    </row>
    <row r="203" spans="1:18" s="1" customFormat="1" ht="25.5" customHeight="1" x14ac:dyDescent="0.25">
      <c r="A203" s="443" t="s">
        <v>192</v>
      </c>
      <c r="B203" s="444"/>
      <c r="C203" s="316"/>
      <c r="D203" s="316"/>
      <c r="E203" s="316"/>
      <c r="F203" s="19" t="s">
        <v>111</v>
      </c>
      <c r="G203" s="14" t="s">
        <v>10</v>
      </c>
      <c r="H203" s="19" t="s">
        <v>193</v>
      </c>
      <c r="I203" s="14"/>
      <c r="J203" s="15"/>
      <c r="K203" s="15">
        <f t="shared" ref="K203:R204" si="177">K204</f>
        <v>0</v>
      </c>
      <c r="L203" s="15">
        <f t="shared" si="131"/>
        <v>0</v>
      </c>
      <c r="M203" s="15">
        <f t="shared" si="177"/>
        <v>100000</v>
      </c>
      <c r="N203" s="15">
        <f t="shared" si="177"/>
        <v>100000</v>
      </c>
      <c r="O203" s="15">
        <f t="shared" si="177"/>
        <v>0</v>
      </c>
      <c r="P203" s="15">
        <f t="shared" si="177"/>
        <v>100000</v>
      </c>
      <c r="Q203" s="15">
        <f t="shared" si="177"/>
        <v>0</v>
      </c>
      <c r="R203" s="15">
        <f t="shared" si="177"/>
        <v>100000</v>
      </c>
    </row>
    <row r="204" spans="1:18" s="1" customFormat="1" ht="12.75" customHeight="1" x14ac:dyDescent="0.25">
      <c r="A204" s="316"/>
      <c r="B204" s="316" t="s">
        <v>119</v>
      </c>
      <c r="C204" s="316"/>
      <c r="D204" s="316"/>
      <c r="E204" s="316"/>
      <c r="F204" s="14" t="s">
        <v>111</v>
      </c>
      <c r="G204" s="14" t="s">
        <v>10</v>
      </c>
      <c r="H204" s="19" t="s">
        <v>193</v>
      </c>
      <c r="I204" s="14" t="s">
        <v>120</v>
      </c>
      <c r="J204" s="15"/>
      <c r="K204" s="15">
        <f t="shared" si="177"/>
        <v>0</v>
      </c>
      <c r="L204" s="15">
        <f t="shared" si="131"/>
        <v>0</v>
      </c>
      <c r="M204" s="15">
        <f t="shared" si="177"/>
        <v>100000</v>
      </c>
      <c r="N204" s="15">
        <f t="shared" si="177"/>
        <v>100000</v>
      </c>
      <c r="O204" s="15">
        <f t="shared" si="177"/>
        <v>0</v>
      </c>
      <c r="P204" s="15">
        <f t="shared" si="177"/>
        <v>100000</v>
      </c>
      <c r="Q204" s="15">
        <f t="shared" si="177"/>
        <v>0</v>
      </c>
      <c r="R204" s="15">
        <f t="shared" si="177"/>
        <v>100000</v>
      </c>
    </row>
    <row r="205" spans="1:18" s="1" customFormat="1" ht="12.75" customHeight="1" x14ac:dyDescent="0.25">
      <c r="A205" s="318"/>
      <c r="B205" s="318" t="s">
        <v>170</v>
      </c>
      <c r="C205" s="318"/>
      <c r="D205" s="318"/>
      <c r="E205" s="318"/>
      <c r="F205" s="14" t="s">
        <v>111</v>
      </c>
      <c r="G205" s="14" t="s">
        <v>10</v>
      </c>
      <c r="H205" s="19" t="s">
        <v>193</v>
      </c>
      <c r="I205" s="14" t="s">
        <v>171</v>
      </c>
      <c r="J205" s="15"/>
      <c r="K205" s="15"/>
      <c r="L205" s="15">
        <f t="shared" si="131"/>
        <v>0</v>
      </c>
      <c r="M205" s="15">
        <v>100000</v>
      </c>
      <c r="N205" s="15">
        <f>L205+M205</f>
        <v>100000</v>
      </c>
      <c r="O205" s="15"/>
      <c r="P205" s="15">
        <f t="shared" ref="P205" si="178">N205+O205</f>
        <v>100000</v>
      </c>
      <c r="Q205" s="15"/>
      <c r="R205" s="15">
        <f t="shared" ref="R205" si="179">P205+Q205</f>
        <v>100000</v>
      </c>
    </row>
    <row r="206" spans="1:18" s="13" customFormat="1" ht="12.75" customHeight="1" x14ac:dyDescent="0.25">
      <c r="A206" s="451" t="s">
        <v>138</v>
      </c>
      <c r="B206" s="452"/>
      <c r="C206" s="320"/>
      <c r="D206" s="320"/>
      <c r="E206" s="320"/>
      <c r="F206" s="11" t="s">
        <v>111</v>
      </c>
      <c r="G206" s="11" t="s">
        <v>79</v>
      </c>
      <c r="H206" s="11"/>
      <c r="I206" s="11"/>
      <c r="J206" s="12">
        <f t="shared" ref="J206:R206" si="180">J207+J236+J250+J270+J274+J289+J295</f>
        <v>87682929.229999989</v>
      </c>
      <c r="K206" s="12">
        <f t="shared" si="180"/>
        <v>5441461</v>
      </c>
      <c r="L206" s="12">
        <f t="shared" si="180"/>
        <v>93124390.229999989</v>
      </c>
      <c r="M206" s="12">
        <f t="shared" si="180"/>
        <v>1676008</v>
      </c>
      <c r="N206" s="12">
        <f t="shared" si="180"/>
        <v>94800398.229999989</v>
      </c>
      <c r="O206" s="12">
        <f t="shared" si="180"/>
        <v>-560366</v>
      </c>
      <c r="P206" s="12">
        <f t="shared" si="180"/>
        <v>94240032.229999989</v>
      </c>
      <c r="Q206" s="12">
        <f t="shared" si="180"/>
        <v>1012900</v>
      </c>
      <c r="R206" s="12">
        <f t="shared" si="180"/>
        <v>95252932.229999989</v>
      </c>
    </row>
    <row r="207" spans="1:18" s="1" customFormat="1" ht="12.75" customHeight="1" x14ac:dyDescent="0.25">
      <c r="A207" s="443" t="s">
        <v>139</v>
      </c>
      <c r="B207" s="444"/>
      <c r="C207" s="316"/>
      <c r="D207" s="316"/>
      <c r="E207" s="316"/>
      <c r="F207" s="14" t="s">
        <v>111</v>
      </c>
      <c r="G207" s="14" t="s">
        <v>79</v>
      </c>
      <c r="H207" s="14" t="s">
        <v>140</v>
      </c>
      <c r="I207" s="14"/>
      <c r="J207" s="15">
        <f>J208</f>
        <v>14409500</v>
      </c>
      <c r="K207" s="15">
        <f t="shared" ref="K207:R207" si="181">K208</f>
        <v>0</v>
      </c>
      <c r="L207" s="15">
        <f t="shared" si="131"/>
        <v>14409500</v>
      </c>
      <c r="M207" s="15">
        <f t="shared" si="181"/>
        <v>0</v>
      </c>
      <c r="N207" s="15">
        <f t="shared" si="181"/>
        <v>14409500</v>
      </c>
      <c r="O207" s="15">
        <f t="shared" si="181"/>
        <v>0</v>
      </c>
      <c r="P207" s="15">
        <f t="shared" si="181"/>
        <v>14409500</v>
      </c>
      <c r="Q207" s="15">
        <f t="shared" si="181"/>
        <v>0</v>
      </c>
      <c r="R207" s="15">
        <f t="shared" si="181"/>
        <v>14409500</v>
      </c>
    </row>
    <row r="208" spans="1:18" s="1" customFormat="1" ht="12.75" x14ac:dyDescent="0.25">
      <c r="A208" s="443" t="s">
        <v>115</v>
      </c>
      <c r="B208" s="444"/>
      <c r="C208" s="316"/>
      <c r="D208" s="316"/>
      <c r="E208" s="316"/>
      <c r="F208" s="19" t="s">
        <v>111</v>
      </c>
      <c r="G208" s="19" t="s">
        <v>79</v>
      </c>
      <c r="H208" s="19" t="s">
        <v>141</v>
      </c>
      <c r="I208" s="14"/>
      <c r="J208" s="15">
        <f>J209+J212+J215+J218+J221+J224+J227+J230</f>
        <v>14409500</v>
      </c>
      <c r="K208" s="15">
        <f t="shared" ref="K208:R208" si="182">K209+K212+K215+K218+K221+K224+K227+K230</f>
        <v>0</v>
      </c>
      <c r="L208" s="15">
        <f t="shared" si="131"/>
        <v>14409500</v>
      </c>
      <c r="M208" s="15">
        <f t="shared" si="182"/>
        <v>0</v>
      </c>
      <c r="N208" s="15">
        <f t="shared" si="182"/>
        <v>14409500</v>
      </c>
      <c r="O208" s="15">
        <f t="shared" si="182"/>
        <v>0</v>
      </c>
      <c r="P208" s="15">
        <f t="shared" si="182"/>
        <v>14409500</v>
      </c>
      <c r="Q208" s="15">
        <f t="shared" si="182"/>
        <v>0</v>
      </c>
      <c r="R208" s="15">
        <f t="shared" si="182"/>
        <v>14409500</v>
      </c>
    </row>
    <row r="209" spans="1:18" s="1" customFormat="1" ht="12.75" customHeight="1" x14ac:dyDescent="0.25">
      <c r="A209" s="443" t="s">
        <v>142</v>
      </c>
      <c r="B209" s="444"/>
      <c r="C209" s="316"/>
      <c r="D209" s="316"/>
      <c r="E209" s="316"/>
      <c r="F209" s="19" t="s">
        <v>111</v>
      </c>
      <c r="G209" s="19" t="s">
        <v>79</v>
      </c>
      <c r="H209" s="19" t="s">
        <v>143</v>
      </c>
      <c r="I209" s="14"/>
      <c r="J209" s="15">
        <f t="shared" ref="J209:R210" si="183">J210</f>
        <v>2159400</v>
      </c>
      <c r="K209" s="15">
        <f t="shared" si="183"/>
        <v>0</v>
      </c>
      <c r="L209" s="15">
        <f t="shared" si="131"/>
        <v>2159400</v>
      </c>
      <c r="M209" s="15">
        <f t="shared" si="183"/>
        <v>0</v>
      </c>
      <c r="N209" s="15">
        <f t="shared" si="183"/>
        <v>2159400</v>
      </c>
      <c r="O209" s="15">
        <f t="shared" si="183"/>
        <v>0</v>
      </c>
      <c r="P209" s="15">
        <f t="shared" si="183"/>
        <v>2159400</v>
      </c>
      <c r="Q209" s="15">
        <f t="shared" si="183"/>
        <v>0</v>
      </c>
      <c r="R209" s="15">
        <f t="shared" si="183"/>
        <v>2159400</v>
      </c>
    </row>
    <row r="210" spans="1:18" s="1" customFormat="1" ht="12.75" customHeight="1" x14ac:dyDescent="0.25">
      <c r="A210" s="316"/>
      <c r="B210" s="316" t="s">
        <v>119</v>
      </c>
      <c r="C210" s="316"/>
      <c r="D210" s="316"/>
      <c r="E210" s="316"/>
      <c r="F210" s="14" t="s">
        <v>111</v>
      </c>
      <c r="G210" s="19" t="s">
        <v>79</v>
      </c>
      <c r="H210" s="19" t="s">
        <v>143</v>
      </c>
      <c r="I210" s="14" t="s">
        <v>120</v>
      </c>
      <c r="J210" s="15">
        <f t="shared" si="183"/>
        <v>2159400</v>
      </c>
      <c r="K210" s="15">
        <f t="shared" si="183"/>
        <v>0</v>
      </c>
      <c r="L210" s="15">
        <f t="shared" si="131"/>
        <v>2159400</v>
      </c>
      <c r="M210" s="15">
        <f t="shared" si="183"/>
        <v>0</v>
      </c>
      <c r="N210" s="15">
        <f t="shared" si="183"/>
        <v>2159400</v>
      </c>
      <c r="O210" s="15">
        <f t="shared" si="183"/>
        <v>0</v>
      </c>
      <c r="P210" s="15">
        <f t="shared" si="183"/>
        <v>2159400</v>
      </c>
      <c r="Q210" s="15">
        <f t="shared" si="183"/>
        <v>0</v>
      </c>
      <c r="R210" s="15">
        <f t="shared" si="183"/>
        <v>2159400</v>
      </c>
    </row>
    <row r="211" spans="1:18" s="1" customFormat="1" ht="25.5" x14ac:dyDescent="0.25">
      <c r="A211" s="316"/>
      <c r="B211" s="316" t="s">
        <v>121</v>
      </c>
      <c r="C211" s="316"/>
      <c r="D211" s="316"/>
      <c r="E211" s="316"/>
      <c r="F211" s="14" t="s">
        <v>111</v>
      </c>
      <c r="G211" s="19" t="s">
        <v>79</v>
      </c>
      <c r="H211" s="19" t="s">
        <v>143</v>
      </c>
      <c r="I211" s="14" t="s">
        <v>122</v>
      </c>
      <c r="J211" s="15">
        <f>2159402-2</f>
        <v>2159400</v>
      </c>
      <c r="K211" s="15"/>
      <c r="L211" s="15">
        <f t="shared" si="131"/>
        <v>2159400</v>
      </c>
      <c r="M211" s="15"/>
      <c r="N211" s="15">
        <f>L211+M211</f>
        <v>2159400</v>
      </c>
      <c r="O211" s="15"/>
      <c r="P211" s="15">
        <f t="shared" ref="P211" si="184">N211+O211</f>
        <v>2159400</v>
      </c>
      <c r="Q211" s="15"/>
      <c r="R211" s="15">
        <f t="shared" ref="R211" si="185">P211+Q211</f>
        <v>2159400</v>
      </c>
    </row>
    <row r="212" spans="1:18" s="1" customFormat="1" ht="12.75" customHeight="1" x14ac:dyDescent="0.25">
      <c r="A212" s="443" t="s">
        <v>144</v>
      </c>
      <c r="B212" s="444"/>
      <c r="C212" s="316"/>
      <c r="D212" s="316"/>
      <c r="E212" s="316"/>
      <c r="F212" s="19" t="s">
        <v>111</v>
      </c>
      <c r="G212" s="19" t="s">
        <v>79</v>
      </c>
      <c r="H212" s="19" t="s">
        <v>145</v>
      </c>
      <c r="I212" s="14"/>
      <c r="J212" s="15">
        <f t="shared" ref="J212:R213" si="186">J213</f>
        <v>2515700</v>
      </c>
      <c r="K212" s="15">
        <f t="shared" si="186"/>
        <v>0</v>
      </c>
      <c r="L212" s="15">
        <f t="shared" si="131"/>
        <v>2515700</v>
      </c>
      <c r="M212" s="15">
        <f t="shared" si="186"/>
        <v>0</v>
      </c>
      <c r="N212" s="15">
        <f t="shared" si="186"/>
        <v>2515700</v>
      </c>
      <c r="O212" s="15">
        <f t="shared" si="186"/>
        <v>0</v>
      </c>
      <c r="P212" s="15">
        <f t="shared" si="186"/>
        <v>2515700</v>
      </c>
      <c r="Q212" s="15">
        <f t="shared" si="186"/>
        <v>0</v>
      </c>
      <c r="R212" s="15">
        <f t="shared" si="186"/>
        <v>2515700</v>
      </c>
    </row>
    <row r="213" spans="1:18" s="1" customFormat="1" ht="12.75" customHeight="1" x14ac:dyDescent="0.25">
      <c r="A213" s="316"/>
      <c r="B213" s="316" t="s">
        <v>119</v>
      </c>
      <c r="C213" s="316"/>
      <c r="D213" s="316"/>
      <c r="E213" s="316"/>
      <c r="F213" s="14" t="s">
        <v>111</v>
      </c>
      <c r="G213" s="19" t="s">
        <v>79</v>
      </c>
      <c r="H213" s="19" t="s">
        <v>145</v>
      </c>
      <c r="I213" s="14" t="s">
        <v>120</v>
      </c>
      <c r="J213" s="15">
        <f t="shared" si="186"/>
        <v>2515700</v>
      </c>
      <c r="K213" s="15">
        <f t="shared" si="186"/>
        <v>0</v>
      </c>
      <c r="L213" s="15">
        <f t="shared" si="131"/>
        <v>2515700</v>
      </c>
      <c r="M213" s="15">
        <f t="shared" si="186"/>
        <v>0</v>
      </c>
      <c r="N213" s="15">
        <f t="shared" si="186"/>
        <v>2515700</v>
      </c>
      <c r="O213" s="15">
        <f t="shared" si="186"/>
        <v>0</v>
      </c>
      <c r="P213" s="15">
        <f t="shared" si="186"/>
        <v>2515700</v>
      </c>
      <c r="Q213" s="15">
        <f t="shared" si="186"/>
        <v>0</v>
      </c>
      <c r="R213" s="15">
        <f t="shared" si="186"/>
        <v>2515700</v>
      </c>
    </row>
    <row r="214" spans="1:18" s="1" customFormat="1" ht="27" customHeight="1" x14ac:dyDescent="0.25">
      <c r="A214" s="316"/>
      <c r="B214" s="316" t="s">
        <v>121</v>
      </c>
      <c r="C214" s="316"/>
      <c r="D214" s="316"/>
      <c r="E214" s="316"/>
      <c r="F214" s="14" t="s">
        <v>111</v>
      </c>
      <c r="G214" s="19" t="s">
        <v>79</v>
      </c>
      <c r="H214" s="19" t="s">
        <v>145</v>
      </c>
      <c r="I214" s="14" t="s">
        <v>122</v>
      </c>
      <c r="J214" s="15">
        <f>2461078+54622</f>
        <v>2515700</v>
      </c>
      <c r="K214" s="15"/>
      <c r="L214" s="15">
        <f t="shared" si="131"/>
        <v>2515700</v>
      </c>
      <c r="M214" s="15"/>
      <c r="N214" s="15">
        <f>L214+M214</f>
        <v>2515700</v>
      </c>
      <c r="O214" s="15"/>
      <c r="P214" s="15">
        <f t="shared" ref="P214" si="187">N214+O214</f>
        <v>2515700</v>
      </c>
      <c r="Q214" s="15"/>
      <c r="R214" s="15">
        <f t="shared" ref="R214" si="188">P214+Q214</f>
        <v>2515700</v>
      </c>
    </row>
    <row r="215" spans="1:18" s="1" customFormat="1" ht="12.75" customHeight="1" x14ac:dyDescent="0.25">
      <c r="A215" s="443" t="s">
        <v>304</v>
      </c>
      <c r="B215" s="444"/>
      <c r="C215" s="316"/>
      <c r="D215" s="316"/>
      <c r="E215" s="316"/>
      <c r="F215" s="19" t="s">
        <v>111</v>
      </c>
      <c r="G215" s="19" t="s">
        <v>79</v>
      </c>
      <c r="H215" s="19" t="s">
        <v>146</v>
      </c>
      <c r="I215" s="14"/>
      <c r="J215" s="15">
        <f t="shared" ref="J215:R216" si="189">J216</f>
        <v>1509100</v>
      </c>
      <c r="K215" s="15">
        <f t="shared" si="189"/>
        <v>0</v>
      </c>
      <c r="L215" s="15">
        <f t="shared" si="131"/>
        <v>1509100</v>
      </c>
      <c r="M215" s="15">
        <f t="shared" si="189"/>
        <v>0</v>
      </c>
      <c r="N215" s="15">
        <f t="shared" si="189"/>
        <v>1509100</v>
      </c>
      <c r="O215" s="15">
        <f t="shared" si="189"/>
        <v>0</v>
      </c>
      <c r="P215" s="15">
        <f t="shared" si="189"/>
        <v>1509100</v>
      </c>
      <c r="Q215" s="15">
        <f t="shared" si="189"/>
        <v>0</v>
      </c>
      <c r="R215" s="15">
        <f t="shared" si="189"/>
        <v>1509100</v>
      </c>
    </row>
    <row r="216" spans="1:18" s="1" customFormat="1" ht="12.75" customHeight="1" x14ac:dyDescent="0.25">
      <c r="A216" s="316"/>
      <c r="B216" s="316" t="s">
        <v>119</v>
      </c>
      <c r="C216" s="316"/>
      <c r="D216" s="316"/>
      <c r="E216" s="316"/>
      <c r="F216" s="14" t="s">
        <v>111</v>
      </c>
      <c r="G216" s="19" t="s">
        <v>79</v>
      </c>
      <c r="H216" s="19" t="s">
        <v>146</v>
      </c>
      <c r="I216" s="14" t="s">
        <v>120</v>
      </c>
      <c r="J216" s="15">
        <f t="shared" si="189"/>
        <v>1509100</v>
      </c>
      <c r="K216" s="15">
        <f t="shared" si="189"/>
        <v>0</v>
      </c>
      <c r="L216" s="15">
        <f t="shared" si="131"/>
        <v>1509100</v>
      </c>
      <c r="M216" s="15">
        <f t="shared" si="189"/>
        <v>0</v>
      </c>
      <c r="N216" s="15">
        <f t="shared" si="189"/>
        <v>1509100</v>
      </c>
      <c r="O216" s="15">
        <f t="shared" si="189"/>
        <v>0</v>
      </c>
      <c r="P216" s="15">
        <f t="shared" si="189"/>
        <v>1509100</v>
      </c>
      <c r="Q216" s="15">
        <f t="shared" si="189"/>
        <v>0</v>
      </c>
      <c r="R216" s="15">
        <f t="shared" si="189"/>
        <v>1509100</v>
      </c>
    </row>
    <row r="217" spans="1:18" s="1" customFormat="1" ht="25.5" x14ac:dyDescent="0.25">
      <c r="A217" s="316"/>
      <c r="B217" s="316" t="s">
        <v>121</v>
      </c>
      <c r="C217" s="316"/>
      <c r="D217" s="316"/>
      <c r="E217" s="316"/>
      <c r="F217" s="14" t="s">
        <v>111</v>
      </c>
      <c r="G217" s="19" t="s">
        <v>79</v>
      </c>
      <c r="H217" s="19" t="s">
        <v>146</v>
      </c>
      <c r="I217" s="14" t="s">
        <v>122</v>
      </c>
      <c r="J217" s="15">
        <f>1454139+54961</f>
        <v>1509100</v>
      </c>
      <c r="K217" s="15"/>
      <c r="L217" s="15">
        <f t="shared" si="131"/>
        <v>1509100</v>
      </c>
      <c r="M217" s="15"/>
      <c r="N217" s="15">
        <f>L217+M217</f>
        <v>1509100</v>
      </c>
      <c r="O217" s="15"/>
      <c r="P217" s="15">
        <f t="shared" ref="P217" si="190">N217+O217</f>
        <v>1509100</v>
      </c>
      <c r="Q217" s="15"/>
      <c r="R217" s="15">
        <f t="shared" ref="R217" si="191">P217+Q217</f>
        <v>1509100</v>
      </c>
    </row>
    <row r="218" spans="1:18" s="1" customFormat="1" ht="12.75" customHeight="1" x14ac:dyDescent="0.25">
      <c r="A218" s="443" t="s">
        <v>147</v>
      </c>
      <c r="B218" s="444"/>
      <c r="C218" s="316"/>
      <c r="D218" s="316"/>
      <c r="E218" s="316"/>
      <c r="F218" s="19" t="s">
        <v>111</v>
      </c>
      <c r="G218" s="19" t="s">
        <v>79</v>
      </c>
      <c r="H218" s="19" t="s">
        <v>148</v>
      </c>
      <c r="I218" s="14"/>
      <c r="J218" s="15">
        <f t="shared" ref="J218:R219" si="192">J219</f>
        <v>3143300</v>
      </c>
      <c r="K218" s="15">
        <f t="shared" si="192"/>
        <v>0</v>
      </c>
      <c r="L218" s="15">
        <f t="shared" si="131"/>
        <v>3143300</v>
      </c>
      <c r="M218" s="15">
        <f t="shared" si="192"/>
        <v>0</v>
      </c>
      <c r="N218" s="15">
        <f t="shared" si="192"/>
        <v>3143300</v>
      </c>
      <c r="O218" s="15">
        <f t="shared" si="192"/>
        <v>0</v>
      </c>
      <c r="P218" s="15">
        <f t="shared" si="192"/>
        <v>3143300</v>
      </c>
      <c r="Q218" s="15">
        <f t="shared" si="192"/>
        <v>0</v>
      </c>
      <c r="R218" s="15">
        <f t="shared" si="192"/>
        <v>3143300</v>
      </c>
    </row>
    <row r="219" spans="1:18" s="1" customFormat="1" ht="12.75" customHeight="1" x14ac:dyDescent="0.25">
      <c r="A219" s="316"/>
      <c r="B219" s="316" t="s">
        <v>119</v>
      </c>
      <c r="C219" s="316"/>
      <c r="D219" s="316"/>
      <c r="E219" s="316"/>
      <c r="F219" s="14" t="s">
        <v>111</v>
      </c>
      <c r="G219" s="19" t="s">
        <v>79</v>
      </c>
      <c r="H219" s="19" t="s">
        <v>148</v>
      </c>
      <c r="I219" s="14" t="s">
        <v>120</v>
      </c>
      <c r="J219" s="15">
        <f t="shared" si="192"/>
        <v>3143300</v>
      </c>
      <c r="K219" s="15">
        <f t="shared" si="192"/>
        <v>0</v>
      </c>
      <c r="L219" s="15">
        <f t="shared" si="131"/>
        <v>3143300</v>
      </c>
      <c r="M219" s="15">
        <f t="shared" si="192"/>
        <v>0</v>
      </c>
      <c r="N219" s="15">
        <f t="shared" si="192"/>
        <v>3143300</v>
      </c>
      <c r="O219" s="15">
        <f t="shared" si="192"/>
        <v>0</v>
      </c>
      <c r="P219" s="15">
        <f t="shared" si="192"/>
        <v>3143300</v>
      </c>
      <c r="Q219" s="15">
        <f t="shared" si="192"/>
        <v>0</v>
      </c>
      <c r="R219" s="15">
        <f t="shared" si="192"/>
        <v>3143300</v>
      </c>
    </row>
    <row r="220" spans="1:18" s="1" customFormat="1" ht="25.5" x14ac:dyDescent="0.25">
      <c r="A220" s="316"/>
      <c r="B220" s="316" t="s">
        <v>121</v>
      </c>
      <c r="C220" s="316"/>
      <c r="D220" s="316"/>
      <c r="E220" s="316"/>
      <c r="F220" s="14" t="s">
        <v>111</v>
      </c>
      <c r="G220" s="19" t="s">
        <v>79</v>
      </c>
      <c r="H220" s="19" t="s">
        <v>148</v>
      </c>
      <c r="I220" s="14" t="s">
        <v>122</v>
      </c>
      <c r="J220" s="15">
        <f>3272821-129521</f>
        <v>3143300</v>
      </c>
      <c r="K220" s="15"/>
      <c r="L220" s="15">
        <f t="shared" si="131"/>
        <v>3143300</v>
      </c>
      <c r="M220" s="15"/>
      <c r="N220" s="15">
        <f>L220+M220</f>
        <v>3143300</v>
      </c>
      <c r="O220" s="15"/>
      <c r="P220" s="15">
        <f t="shared" ref="P220" si="193">N220+O220</f>
        <v>3143300</v>
      </c>
      <c r="Q220" s="15"/>
      <c r="R220" s="15">
        <f t="shared" ref="R220" si="194">P220+Q220</f>
        <v>3143300</v>
      </c>
    </row>
    <row r="221" spans="1:18" s="1" customFormat="1" ht="12.75" customHeight="1" x14ac:dyDescent="0.25">
      <c r="A221" s="443" t="s">
        <v>149</v>
      </c>
      <c r="B221" s="444"/>
      <c r="C221" s="316"/>
      <c r="D221" s="316"/>
      <c r="E221" s="316"/>
      <c r="F221" s="19" t="s">
        <v>111</v>
      </c>
      <c r="G221" s="19" t="s">
        <v>79</v>
      </c>
      <c r="H221" s="19" t="s">
        <v>150</v>
      </c>
      <c r="I221" s="14"/>
      <c r="J221" s="15">
        <f t="shared" ref="J221:R222" si="195">J222</f>
        <v>1445900</v>
      </c>
      <c r="K221" s="15">
        <f t="shared" si="195"/>
        <v>0</v>
      </c>
      <c r="L221" s="15">
        <f t="shared" si="131"/>
        <v>1445900</v>
      </c>
      <c r="M221" s="15">
        <f t="shared" si="195"/>
        <v>0</v>
      </c>
      <c r="N221" s="15">
        <f t="shared" si="195"/>
        <v>1445900</v>
      </c>
      <c r="O221" s="15">
        <f t="shared" si="195"/>
        <v>0</v>
      </c>
      <c r="P221" s="15">
        <f t="shared" si="195"/>
        <v>1445900</v>
      </c>
      <c r="Q221" s="15">
        <f t="shared" si="195"/>
        <v>0</v>
      </c>
      <c r="R221" s="15">
        <f t="shared" si="195"/>
        <v>1445900</v>
      </c>
    </row>
    <row r="222" spans="1:18" s="1" customFormat="1" ht="12.75" customHeight="1" x14ac:dyDescent="0.25">
      <c r="A222" s="316"/>
      <c r="B222" s="316" t="s">
        <v>119</v>
      </c>
      <c r="C222" s="316"/>
      <c r="D222" s="316"/>
      <c r="E222" s="316"/>
      <c r="F222" s="14" t="s">
        <v>111</v>
      </c>
      <c r="G222" s="19" t="s">
        <v>79</v>
      </c>
      <c r="H222" s="19" t="s">
        <v>150</v>
      </c>
      <c r="I222" s="14" t="s">
        <v>120</v>
      </c>
      <c r="J222" s="15">
        <f t="shared" si="195"/>
        <v>1445900</v>
      </c>
      <c r="K222" s="15">
        <f t="shared" si="195"/>
        <v>0</v>
      </c>
      <c r="L222" s="15">
        <f t="shared" si="131"/>
        <v>1445900</v>
      </c>
      <c r="M222" s="15">
        <f t="shared" si="195"/>
        <v>0</v>
      </c>
      <c r="N222" s="15">
        <f t="shared" si="195"/>
        <v>1445900</v>
      </c>
      <c r="O222" s="15">
        <f t="shared" si="195"/>
        <v>0</v>
      </c>
      <c r="P222" s="15">
        <f t="shared" si="195"/>
        <v>1445900</v>
      </c>
      <c r="Q222" s="15">
        <f t="shared" si="195"/>
        <v>0</v>
      </c>
      <c r="R222" s="15">
        <f t="shared" si="195"/>
        <v>1445900</v>
      </c>
    </row>
    <row r="223" spans="1:18" s="1" customFormat="1" ht="25.5" x14ac:dyDescent="0.25">
      <c r="A223" s="316"/>
      <c r="B223" s="316" t="s">
        <v>121</v>
      </c>
      <c r="C223" s="316"/>
      <c r="D223" s="316"/>
      <c r="E223" s="316"/>
      <c r="F223" s="14" t="s">
        <v>111</v>
      </c>
      <c r="G223" s="19" t="s">
        <v>79</v>
      </c>
      <c r="H223" s="19" t="s">
        <v>150</v>
      </c>
      <c r="I223" s="14" t="s">
        <v>122</v>
      </c>
      <c r="J223" s="15">
        <f>1445866+34</f>
        <v>1445900</v>
      </c>
      <c r="K223" s="15"/>
      <c r="L223" s="15">
        <f t="shared" si="131"/>
        <v>1445900</v>
      </c>
      <c r="M223" s="15"/>
      <c r="N223" s="15">
        <f>L223+M223</f>
        <v>1445900</v>
      </c>
      <c r="O223" s="15"/>
      <c r="P223" s="15">
        <f t="shared" ref="P223" si="196">N223+O223</f>
        <v>1445900</v>
      </c>
      <c r="Q223" s="15"/>
      <c r="R223" s="15">
        <f t="shared" ref="R223" si="197">P223+Q223</f>
        <v>1445900</v>
      </c>
    </row>
    <row r="224" spans="1:18" s="1" customFormat="1" ht="12.75" customHeight="1" x14ac:dyDescent="0.25">
      <c r="A224" s="443" t="s">
        <v>151</v>
      </c>
      <c r="B224" s="444"/>
      <c r="C224" s="316"/>
      <c r="D224" s="316"/>
      <c r="E224" s="316"/>
      <c r="F224" s="19" t="s">
        <v>111</v>
      </c>
      <c r="G224" s="19" t="s">
        <v>79</v>
      </c>
      <c r="H224" s="19" t="s">
        <v>152</v>
      </c>
      <c r="I224" s="14"/>
      <c r="J224" s="15">
        <f t="shared" ref="J224:R225" si="198">J225</f>
        <v>1604400</v>
      </c>
      <c r="K224" s="15">
        <f t="shared" si="198"/>
        <v>0</v>
      </c>
      <c r="L224" s="15">
        <f t="shared" si="131"/>
        <v>1604400</v>
      </c>
      <c r="M224" s="15">
        <f t="shared" si="198"/>
        <v>0</v>
      </c>
      <c r="N224" s="15">
        <f t="shared" si="198"/>
        <v>1604400</v>
      </c>
      <c r="O224" s="15">
        <f t="shared" si="198"/>
        <v>0</v>
      </c>
      <c r="P224" s="15">
        <f t="shared" si="198"/>
        <v>1604400</v>
      </c>
      <c r="Q224" s="15">
        <f t="shared" si="198"/>
        <v>0</v>
      </c>
      <c r="R224" s="15">
        <f t="shared" si="198"/>
        <v>1604400</v>
      </c>
    </row>
    <row r="225" spans="1:18" s="1" customFormat="1" ht="12.75" customHeight="1" x14ac:dyDescent="0.25">
      <c r="A225" s="316"/>
      <c r="B225" s="316" t="s">
        <v>119</v>
      </c>
      <c r="C225" s="316"/>
      <c r="D225" s="316"/>
      <c r="E225" s="316"/>
      <c r="F225" s="14" t="s">
        <v>111</v>
      </c>
      <c r="G225" s="19" t="s">
        <v>79</v>
      </c>
      <c r="H225" s="19" t="s">
        <v>152</v>
      </c>
      <c r="I225" s="14" t="s">
        <v>120</v>
      </c>
      <c r="J225" s="15">
        <f t="shared" si="198"/>
        <v>1604400</v>
      </c>
      <c r="K225" s="15">
        <f t="shared" si="198"/>
        <v>0</v>
      </c>
      <c r="L225" s="15">
        <f t="shared" si="131"/>
        <v>1604400</v>
      </c>
      <c r="M225" s="15">
        <f t="shared" si="198"/>
        <v>0</v>
      </c>
      <c r="N225" s="15">
        <f t="shared" si="198"/>
        <v>1604400</v>
      </c>
      <c r="O225" s="15">
        <f t="shared" si="198"/>
        <v>0</v>
      </c>
      <c r="P225" s="15">
        <f t="shared" si="198"/>
        <v>1604400</v>
      </c>
      <c r="Q225" s="15">
        <f t="shared" si="198"/>
        <v>0</v>
      </c>
      <c r="R225" s="15">
        <f t="shared" si="198"/>
        <v>1604400</v>
      </c>
    </row>
    <row r="226" spans="1:18" s="1" customFormat="1" ht="12.75" customHeight="1" x14ac:dyDescent="0.25">
      <c r="A226" s="316"/>
      <c r="B226" s="316" t="s">
        <v>121</v>
      </c>
      <c r="C226" s="316"/>
      <c r="D226" s="316"/>
      <c r="E226" s="316"/>
      <c r="F226" s="14" t="s">
        <v>111</v>
      </c>
      <c r="G226" s="19" t="s">
        <v>79</v>
      </c>
      <c r="H226" s="19" t="s">
        <v>152</v>
      </c>
      <c r="I226" s="14" t="s">
        <v>122</v>
      </c>
      <c r="J226" s="15">
        <f>1604423-23</f>
        <v>1604400</v>
      </c>
      <c r="K226" s="15"/>
      <c r="L226" s="15">
        <f t="shared" si="131"/>
        <v>1604400</v>
      </c>
      <c r="M226" s="15"/>
      <c r="N226" s="15">
        <f>L226+M226</f>
        <v>1604400</v>
      </c>
      <c r="O226" s="15"/>
      <c r="P226" s="15">
        <f t="shared" ref="P226" si="199">N226+O226</f>
        <v>1604400</v>
      </c>
      <c r="Q226" s="15"/>
      <c r="R226" s="15">
        <f t="shared" ref="R226" si="200">P226+Q226</f>
        <v>1604400</v>
      </c>
    </row>
    <row r="227" spans="1:18" s="1" customFormat="1" ht="17.25" customHeight="1" x14ac:dyDescent="0.25">
      <c r="A227" s="443" t="s">
        <v>153</v>
      </c>
      <c r="B227" s="444"/>
      <c r="C227" s="316"/>
      <c r="D227" s="316"/>
      <c r="E227" s="316"/>
      <c r="F227" s="19" t="s">
        <v>111</v>
      </c>
      <c r="G227" s="19" t="s">
        <v>79</v>
      </c>
      <c r="H227" s="19" t="s">
        <v>154</v>
      </c>
      <c r="I227" s="14"/>
      <c r="J227" s="15">
        <f t="shared" ref="J227:R228" si="201">J228</f>
        <v>1466000</v>
      </c>
      <c r="K227" s="15">
        <f t="shared" si="201"/>
        <v>0</v>
      </c>
      <c r="L227" s="15">
        <f t="shared" si="131"/>
        <v>1466000</v>
      </c>
      <c r="M227" s="15">
        <f t="shared" si="201"/>
        <v>0</v>
      </c>
      <c r="N227" s="15">
        <f t="shared" si="201"/>
        <v>1466000</v>
      </c>
      <c r="O227" s="15">
        <f t="shared" si="201"/>
        <v>0</v>
      </c>
      <c r="P227" s="15">
        <f t="shared" si="201"/>
        <v>1466000</v>
      </c>
      <c r="Q227" s="15">
        <f t="shared" si="201"/>
        <v>0</v>
      </c>
      <c r="R227" s="15">
        <f t="shared" si="201"/>
        <v>1466000</v>
      </c>
    </row>
    <row r="228" spans="1:18" s="1" customFormat="1" ht="25.5" customHeight="1" x14ac:dyDescent="0.25">
      <c r="A228" s="316"/>
      <c r="B228" s="316" t="s">
        <v>119</v>
      </c>
      <c r="C228" s="316"/>
      <c r="D228" s="316"/>
      <c r="E228" s="316"/>
      <c r="F228" s="14" t="s">
        <v>111</v>
      </c>
      <c r="G228" s="19" t="s">
        <v>79</v>
      </c>
      <c r="H228" s="19" t="s">
        <v>154</v>
      </c>
      <c r="I228" s="14" t="s">
        <v>120</v>
      </c>
      <c r="J228" s="15">
        <f t="shared" si="201"/>
        <v>1466000</v>
      </c>
      <c r="K228" s="15">
        <f t="shared" si="201"/>
        <v>0</v>
      </c>
      <c r="L228" s="15">
        <f t="shared" si="131"/>
        <v>1466000</v>
      </c>
      <c r="M228" s="15">
        <f t="shared" si="201"/>
        <v>0</v>
      </c>
      <c r="N228" s="15">
        <f t="shared" si="201"/>
        <v>1466000</v>
      </c>
      <c r="O228" s="15">
        <f t="shared" si="201"/>
        <v>0</v>
      </c>
      <c r="P228" s="15">
        <f t="shared" si="201"/>
        <v>1466000</v>
      </c>
      <c r="Q228" s="15">
        <f t="shared" si="201"/>
        <v>0</v>
      </c>
      <c r="R228" s="15">
        <f t="shared" si="201"/>
        <v>1466000</v>
      </c>
    </row>
    <row r="229" spans="1:18" s="1" customFormat="1" ht="25.5" x14ac:dyDescent="0.25">
      <c r="A229" s="316"/>
      <c r="B229" s="316" t="s">
        <v>121</v>
      </c>
      <c r="C229" s="316"/>
      <c r="D229" s="316"/>
      <c r="E229" s="316"/>
      <c r="F229" s="14" t="s">
        <v>111</v>
      </c>
      <c r="G229" s="19" t="s">
        <v>79</v>
      </c>
      <c r="H229" s="19" t="s">
        <v>154</v>
      </c>
      <c r="I229" s="14" t="s">
        <v>122</v>
      </c>
      <c r="J229" s="15">
        <f>1466064-64</f>
        <v>1466000</v>
      </c>
      <c r="K229" s="15"/>
      <c r="L229" s="15">
        <f t="shared" si="131"/>
        <v>1466000</v>
      </c>
      <c r="M229" s="15"/>
      <c r="N229" s="15">
        <f>L229+M229</f>
        <v>1466000</v>
      </c>
      <c r="O229" s="15"/>
      <c r="P229" s="15">
        <f t="shared" ref="P229" si="202">N229+O229</f>
        <v>1466000</v>
      </c>
      <c r="Q229" s="15"/>
      <c r="R229" s="15">
        <f t="shared" ref="R229" si="203">P229+Q229</f>
        <v>1466000</v>
      </c>
    </row>
    <row r="230" spans="1:18" s="1" customFormat="1" ht="12.75" x14ac:dyDescent="0.25">
      <c r="A230" s="443" t="s">
        <v>155</v>
      </c>
      <c r="B230" s="444"/>
      <c r="C230" s="316"/>
      <c r="D230" s="316"/>
      <c r="E230" s="316"/>
      <c r="F230" s="19" t="s">
        <v>111</v>
      </c>
      <c r="G230" s="19" t="s">
        <v>79</v>
      </c>
      <c r="H230" s="19" t="s">
        <v>156</v>
      </c>
      <c r="I230" s="14"/>
      <c r="J230" s="15">
        <f t="shared" ref="J230:R231" si="204">J231</f>
        <v>565700</v>
      </c>
      <c r="K230" s="15">
        <f t="shared" si="204"/>
        <v>0</v>
      </c>
      <c r="L230" s="15">
        <f t="shared" si="131"/>
        <v>565700</v>
      </c>
      <c r="M230" s="15">
        <f t="shared" si="204"/>
        <v>0</v>
      </c>
      <c r="N230" s="15">
        <f t="shared" si="204"/>
        <v>565700</v>
      </c>
      <c r="O230" s="15">
        <f t="shared" si="204"/>
        <v>0</v>
      </c>
      <c r="P230" s="15">
        <f t="shared" si="204"/>
        <v>565700</v>
      </c>
      <c r="Q230" s="15">
        <f t="shared" si="204"/>
        <v>0</v>
      </c>
      <c r="R230" s="15">
        <f t="shared" si="204"/>
        <v>565700</v>
      </c>
    </row>
    <row r="231" spans="1:18" s="1" customFormat="1" ht="12.75" customHeight="1" x14ac:dyDescent="0.25">
      <c r="A231" s="316"/>
      <c r="B231" s="316" t="s">
        <v>119</v>
      </c>
      <c r="C231" s="316"/>
      <c r="D231" s="316"/>
      <c r="E231" s="316"/>
      <c r="F231" s="14" t="s">
        <v>111</v>
      </c>
      <c r="G231" s="19" t="s">
        <v>79</v>
      </c>
      <c r="H231" s="19" t="s">
        <v>156</v>
      </c>
      <c r="I231" s="14" t="s">
        <v>120</v>
      </c>
      <c r="J231" s="15">
        <f t="shared" si="204"/>
        <v>565700</v>
      </c>
      <c r="K231" s="15">
        <f t="shared" si="204"/>
        <v>0</v>
      </c>
      <c r="L231" s="15">
        <f t="shared" si="131"/>
        <v>565700</v>
      </c>
      <c r="M231" s="15">
        <f t="shared" si="204"/>
        <v>0</v>
      </c>
      <c r="N231" s="15">
        <f t="shared" si="204"/>
        <v>565700</v>
      </c>
      <c r="O231" s="15">
        <f t="shared" si="204"/>
        <v>0</v>
      </c>
      <c r="P231" s="15">
        <f t="shared" si="204"/>
        <v>565700</v>
      </c>
      <c r="Q231" s="15">
        <f t="shared" si="204"/>
        <v>0</v>
      </c>
      <c r="R231" s="15">
        <f t="shared" si="204"/>
        <v>565700</v>
      </c>
    </row>
    <row r="232" spans="1:18" s="1" customFormat="1" ht="12.75" customHeight="1" x14ac:dyDescent="0.25">
      <c r="A232" s="316"/>
      <c r="B232" s="316" t="s">
        <v>121</v>
      </c>
      <c r="C232" s="316"/>
      <c r="D232" s="316"/>
      <c r="E232" s="316"/>
      <c r="F232" s="14" t="s">
        <v>111</v>
      </c>
      <c r="G232" s="19" t="s">
        <v>79</v>
      </c>
      <c r="H232" s="19" t="s">
        <v>156</v>
      </c>
      <c r="I232" s="14" t="s">
        <v>122</v>
      </c>
      <c r="J232" s="15">
        <f>545720+19980</f>
        <v>565700</v>
      </c>
      <c r="K232" s="15"/>
      <c r="L232" s="15">
        <f t="shared" si="131"/>
        <v>565700</v>
      </c>
      <c r="M232" s="15"/>
      <c r="N232" s="15">
        <f>L232+M232</f>
        <v>565700</v>
      </c>
      <c r="O232" s="15"/>
      <c r="P232" s="15">
        <f t="shared" ref="P232" si="205">N232+O232</f>
        <v>565700</v>
      </c>
      <c r="Q232" s="15"/>
      <c r="R232" s="15">
        <f t="shared" ref="R232" si="206">P232+Q232</f>
        <v>565700</v>
      </c>
    </row>
    <row r="233" spans="1:18" s="1" customFormat="1" ht="27" customHeight="1" x14ac:dyDescent="0.25">
      <c r="A233" s="443" t="s">
        <v>815</v>
      </c>
      <c r="B233" s="444"/>
      <c r="C233" s="316"/>
      <c r="D233" s="316"/>
      <c r="E233" s="316"/>
      <c r="F233" s="19" t="s">
        <v>111</v>
      </c>
      <c r="G233" s="19" t="s">
        <v>79</v>
      </c>
      <c r="H233" s="19" t="s">
        <v>816</v>
      </c>
      <c r="I233" s="14"/>
      <c r="J233" s="15"/>
      <c r="K233" s="15"/>
      <c r="L233" s="15"/>
      <c r="M233" s="15"/>
      <c r="N233" s="15"/>
      <c r="O233" s="15"/>
      <c r="P233" s="15"/>
      <c r="Q233" s="15"/>
      <c r="R233" s="15"/>
    </row>
    <row r="234" spans="1:18" s="1" customFormat="1" ht="27.75" customHeight="1" x14ac:dyDescent="0.25">
      <c r="A234" s="311"/>
      <c r="B234" s="316" t="s">
        <v>119</v>
      </c>
      <c r="C234" s="316"/>
      <c r="D234" s="316"/>
      <c r="E234" s="316"/>
      <c r="F234" s="14" t="s">
        <v>111</v>
      </c>
      <c r="G234" s="19" t="s">
        <v>79</v>
      </c>
      <c r="H234" s="19" t="s">
        <v>816</v>
      </c>
      <c r="I234" s="14" t="s">
        <v>120</v>
      </c>
      <c r="J234" s="15"/>
      <c r="K234" s="15"/>
      <c r="L234" s="15"/>
      <c r="M234" s="15"/>
      <c r="N234" s="15"/>
      <c r="O234" s="15"/>
      <c r="P234" s="15"/>
      <c r="Q234" s="15"/>
      <c r="R234" s="15"/>
    </row>
    <row r="235" spans="1:18" s="1" customFormat="1" ht="27" customHeight="1" x14ac:dyDescent="0.25">
      <c r="A235" s="311"/>
      <c r="B235" s="316" t="s">
        <v>121</v>
      </c>
      <c r="C235" s="316"/>
      <c r="D235" s="316"/>
      <c r="E235" s="316"/>
      <c r="F235" s="14" t="s">
        <v>111</v>
      </c>
      <c r="G235" s="19" t="s">
        <v>79</v>
      </c>
      <c r="H235" s="19" t="s">
        <v>816</v>
      </c>
      <c r="I235" s="14" t="s">
        <v>122</v>
      </c>
      <c r="J235" s="15"/>
      <c r="K235" s="15"/>
      <c r="L235" s="15"/>
      <c r="M235" s="15"/>
      <c r="N235" s="15"/>
      <c r="O235" s="15"/>
      <c r="P235" s="15"/>
      <c r="Q235" s="15"/>
      <c r="R235" s="15"/>
    </row>
    <row r="236" spans="1:18" s="1" customFormat="1" ht="12.75" x14ac:dyDescent="0.25">
      <c r="A236" s="443" t="s">
        <v>157</v>
      </c>
      <c r="B236" s="444"/>
      <c r="C236" s="316"/>
      <c r="D236" s="316"/>
      <c r="E236" s="316"/>
      <c r="F236" s="14" t="s">
        <v>111</v>
      </c>
      <c r="G236" s="14" t="s">
        <v>79</v>
      </c>
      <c r="H236" s="14" t="s">
        <v>158</v>
      </c>
      <c r="I236" s="14"/>
      <c r="J236" s="15">
        <f>J237</f>
        <v>6292500</v>
      </c>
      <c r="K236" s="15">
        <f t="shared" ref="K236:R236" si="207">K237</f>
        <v>1054900</v>
      </c>
      <c r="L236" s="15">
        <f t="shared" ref="L236:L305" si="208">J236+K236</f>
        <v>7347400</v>
      </c>
      <c r="M236" s="15">
        <f t="shared" si="207"/>
        <v>88000</v>
      </c>
      <c r="N236" s="15">
        <f t="shared" si="207"/>
        <v>7435400</v>
      </c>
      <c r="O236" s="15">
        <f t="shared" si="207"/>
        <v>0</v>
      </c>
      <c r="P236" s="15">
        <f t="shared" si="207"/>
        <v>7435400</v>
      </c>
      <c r="Q236" s="15">
        <f t="shared" si="207"/>
        <v>0</v>
      </c>
      <c r="R236" s="15">
        <f t="shared" si="207"/>
        <v>7435400</v>
      </c>
    </row>
    <row r="237" spans="1:18" s="1" customFormat="1" ht="12.75" x14ac:dyDescent="0.25">
      <c r="A237" s="443" t="s">
        <v>115</v>
      </c>
      <c r="B237" s="444"/>
      <c r="C237" s="316"/>
      <c r="D237" s="316"/>
      <c r="E237" s="316"/>
      <c r="F237" s="14" t="s">
        <v>111</v>
      </c>
      <c r="G237" s="14" t="s">
        <v>79</v>
      </c>
      <c r="H237" s="14" t="s">
        <v>159</v>
      </c>
      <c r="I237" s="14"/>
      <c r="J237" s="15">
        <f>J238+J241+J244</f>
        <v>6292500</v>
      </c>
      <c r="K237" s="15">
        <f t="shared" ref="K237:R237" si="209">K238+K241+K244</f>
        <v>1054900</v>
      </c>
      <c r="L237" s="15">
        <f t="shared" si="208"/>
        <v>7347400</v>
      </c>
      <c r="M237" s="15">
        <f t="shared" si="209"/>
        <v>88000</v>
      </c>
      <c r="N237" s="15">
        <f t="shared" si="209"/>
        <v>7435400</v>
      </c>
      <c r="O237" s="15">
        <f t="shared" si="209"/>
        <v>0</v>
      </c>
      <c r="P237" s="15">
        <f t="shared" si="209"/>
        <v>7435400</v>
      </c>
      <c r="Q237" s="15">
        <f t="shared" si="209"/>
        <v>0</v>
      </c>
      <c r="R237" s="15">
        <f t="shared" si="209"/>
        <v>7435400</v>
      </c>
    </row>
    <row r="238" spans="1:18" s="1" customFormat="1" ht="12.75" customHeight="1" x14ac:dyDescent="0.25">
      <c r="A238" s="443" t="s">
        <v>160</v>
      </c>
      <c r="B238" s="444"/>
      <c r="C238" s="316"/>
      <c r="D238" s="316"/>
      <c r="E238" s="316"/>
      <c r="F238" s="19" t="s">
        <v>111</v>
      </c>
      <c r="G238" s="19" t="s">
        <v>79</v>
      </c>
      <c r="H238" s="19" t="s">
        <v>161</v>
      </c>
      <c r="I238" s="14"/>
      <c r="J238" s="15">
        <f t="shared" ref="J238:R239" si="210">J239</f>
        <v>2839100</v>
      </c>
      <c r="K238" s="15">
        <f t="shared" si="210"/>
        <v>0</v>
      </c>
      <c r="L238" s="15">
        <f t="shared" si="208"/>
        <v>2839100</v>
      </c>
      <c r="M238" s="15">
        <f t="shared" si="210"/>
        <v>88000</v>
      </c>
      <c r="N238" s="15">
        <f t="shared" si="210"/>
        <v>2927100</v>
      </c>
      <c r="O238" s="15">
        <f t="shared" si="210"/>
        <v>0</v>
      </c>
      <c r="P238" s="15">
        <f t="shared" si="210"/>
        <v>2927100</v>
      </c>
      <c r="Q238" s="15">
        <f t="shared" si="210"/>
        <v>0</v>
      </c>
      <c r="R238" s="15">
        <f t="shared" si="210"/>
        <v>2927100</v>
      </c>
    </row>
    <row r="239" spans="1:18" s="1" customFormat="1" ht="12.75" customHeight="1" x14ac:dyDescent="0.25">
      <c r="A239" s="316"/>
      <c r="B239" s="316" t="s">
        <v>119</v>
      </c>
      <c r="C239" s="316"/>
      <c r="D239" s="316"/>
      <c r="E239" s="316"/>
      <c r="F239" s="14" t="s">
        <v>111</v>
      </c>
      <c r="G239" s="19" t="s">
        <v>79</v>
      </c>
      <c r="H239" s="19" t="s">
        <v>161</v>
      </c>
      <c r="I239" s="14" t="s">
        <v>120</v>
      </c>
      <c r="J239" s="15">
        <f t="shared" si="210"/>
        <v>2839100</v>
      </c>
      <c r="K239" s="15">
        <f t="shared" si="210"/>
        <v>0</v>
      </c>
      <c r="L239" s="15">
        <f t="shared" si="208"/>
        <v>2839100</v>
      </c>
      <c r="M239" s="15">
        <f t="shared" si="210"/>
        <v>88000</v>
      </c>
      <c r="N239" s="15">
        <f t="shared" si="210"/>
        <v>2927100</v>
      </c>
      <c r="O239" s="15">
        <f t="shared" si="210"/>
        <v>0</v>
      </c>
      <c r="P239" s="15">
        <f t="shared" si="210"/>
        <v>2927100</v>
      </c>
      <c r="Q239" s="15">
        <f t="shared" si="210"/>
        <v>0</v>
      </c>
      <c r="R239" s="15">
        <f t="shared" si="210"/>
        <v>2927100</v>
      </c>
    </row>
    <row r="240" spans="1:18" s="1" customFormat="1" ht="27" customHeight="1" x14ac:dyDescent="0.25">
      <c r="A240" s="316"/>
      <c r="B240" s="316" t="s">
        <v>121</v>
      </c>
      <c r="C240" s="316"/>
      <c r="D240" s="316"/>
      <c r="E240" s="316"/>
      <c r="F240" s="14" t="s">
        <v>111</v>
      </c>
      <c r="G240" s="19" t="s">
        <v>79</v>
      </c>
      <c r="H240" s="19" t="s">
        <v>161</v>
      </c>
      <c r="I240" s="14" t="s">
        <v>122</v>
      </c>
      <c r="J240" s="15">
        <f>2839079+21</f>
        <v>2839100</v>
      </c>
      <c r="K240" s="15"/>
      <c r="L240" s="15">
        <f t="shared" si="208"/>
        <v>2839100</v>
      </c>
      <c r="M240" s="15">
        <v>88000</v>
      </c>
      <c r="N240" s="15">
        <f>L240+M240</f>
        <v>2927100</v>
      </c>
      <c r="O240" s="15"/>
      <c r="P240" s="15">
        <f t="shared" ref="P240" si="211">N240+O240</f>
        <v>2927100</v>
      </c>
      <c r="Q240" s="15"/>
      <c r="R240" s="15">
        <f t="shared" ref="R240" si="212">P240+Q240</f>
        <v>2927100</v>
      </c>
    </row>
    <row r="241" spans="1:18" s="1" customFormat="1" ht="12.75" customHeight="1" x14ac:dyDescent="0.25">
      <c r="A241" s="443" t="s">
        <v>162</v>
      </c>
      <c r="B241" s="444"/>
      <c r="C241" s="316"/>
      <c r="D241" s="316"/>
      <c r="E241" s="316"/>
      <c r="F241" s="19" t="s">
        <v>111</v>
      </c>
      <c r="G241" s="19" t="s">
        <v>79</v>
      </c>
      <c r="H241" s="19" t="s">
        <v>163</v>
      </c>
      <c r="I241" s="14"/>
      <c r="J241" s="15">
        <f t="shared" ref="J241:R242" si="213">J242</f>
        <v>1562600</v>
      </c>
      <c r="K241" s="15">
        <f t="shared" si="213"/>
        <v>264100</v>
      </c>
      <c r="L241" s="15">
        <f t="shared" si="208"/>
        <v>1826700</v>
      </c>
      <c r="M241" s="15">
        <f t="shared" si="213"/>
        <v>0</v>
      </c>
      <c r="N241" s="15">
        <f t="shared" si="213"/>
        <v>1826700</v>
      </c>
      <c r="O241" s="15">
        <f t="shared" si="213"/>
        <v>0</v>
      </c>
      <c r="P241" s="15">
        <f t="shared" si="213"/>
        <v>1826700</v>
      </c>
      <c r="Q241" s="15">
        <f t="shared" si="213"/>
        <v>0</v>
      </c>
      <c r="R241" s="15">
        <f t="shared" si="213"/>
        <v>1826700</v>
      </c>
    </row>
    <row r="242" spans="1:18" s="1" customFormat="1" ht="25.5" customHeight="1" x14ac:dyDescent="0.25">
      <c r="A242" s="316"/>
      <c r="B242" s="316" t="s">
        <v>119</v>
      </c>
      <c r="C242" s="316"/>
      <c r="D242" s="316"/>
      <c r="E242" s="316"/>
      <c r="F242" s="14" t="s">
        <v>111</v>
      </c>
      <c r="G242" s="19" t="s">
        <v>79</v>
      </c>
      <c r="H242" s="19" t="s">
        <v>163</v>
      </c>
      <c r="I242" s="14" t="s">
        <v>120</v>
      </c>
      <c r="J242" s="15">
        <f t="shared" si="213"/>
        <v>1562600</v>
      </c>
      <c r="K242" s="15">
        <f t="shared" si="213"/>
        <v>264100</v>
      </c>
      <c r="L242" s="15">
        <f t="shared" si="208"/>
        <v>1826700</v>
      </c>
      <c r="M242" s="15">
        <f t="shared" si="213"/>
        <v>0</v>
      </c>
      <c r="N242" s="15">
        <f t="shared" si="213"/>
        <v>1826700</v>
      </c>
      <c r="O242" s="15">
        <f t="shared" si="213"/>
        <v>0</v>
      </c>
      <c r="P242" s="15">
        <f t="shared" si="213"/>
        <v>1826700</v>
      </c>
      <c r="Q242" s="15">
        <f t="shared" si="213"/>
        <v>0</v>
      </c>
      <c r="R242" s="15">
        <f t="shared" si="213"/>
        <v>1826700</v>
      </c>
    </row>
    <row r="243" spans="1:18" s="1" customFormat="1" ht="12.75" customHeight="1" x14ac:dyDescent="0.25">
      <c r="A243" s="316"/>
      <c r="B243" s="316" t="s">
        <v>121</v>
      </c>
      <c r="C243" s="316"/>
      <c r="D243" s="316"/>
      <c r="E243" s="316"/>
      <c r="F243" s="14" t="s">
        <v>111</v>
      </c>
      <c r="G243" s="19" t="s">
        <v>79</v>
      </c>
      <c r="H243" s="19" t="s">
        <v>163</v>
      </c>
      <c r="I243" s="14" t="s">
        <v>122</v>
      </c>
      <c r="J243" s="15">
        <f>1562634-34</f>
        <v>1562600</v>
      </c>
      <c r="K243" s="15">
        <v>264100</v>
      </c>
      <c r="L243" s="15">
        <f t="shared" si="208"/>
        <v>1826700</v>
      </c>
      <c r="M243" s="15"/>
      <c r="N243" s="15">
        <f>L243+M243</f>
        <v>1826700</v>
      </c>
      <c r="O243" s="15"/>
      <c r="P243" s="15">
        <f t="shared" ref="P243" si="214">N243+O243</f>
        <v>1826700</v>
      </c>
      <c r="Q243" s="15"/>
      <c r="R243" s="15">
        <f t="shared" ref="R243" si="215">P243+Q243</f>
        <v>1826700</v>
      </c>
    </row>
    <row r="244" spans="1:18" s="1" customFormat="1" ht="12.75" customHeight="1" x14ac:dyDescent="0.25">
      <c r="A244" s="457" t="s">
        <v>765</v>
      </c>
      <c r="B244" s="458"/>
      <c r="C244" s="323"/>
      <c r="D244" s="323"/>
      <c r="E244" s="316"/>
      <c r="F244" s="19" t="s">
        <v>111</v>
      </c>
      <c r="G244" s="19" t="s">
        <v>79</v>
      </c>
      <c r="H244" s="19" t="s">
        <v>165</v>
      </c>
      <c r="I244" s="14"/>
      <c r="J244" s="15">
        <f>J246</f>
        <v>1890800</v>
      </c>
      <c r="K244" s="15">
        <f t="shared" ref="K244:R244" si="216">K246</f>
        <v>790800</v>
      </c>
      <c r="L244" s="15">
        <f t="shared" si="208"/>
        <v>2681600</v>
      </c>
      <c r="M244" s="15">
        <f t="shared" si="216"/>
        <v>0</v>
      </c>
      <c r="N244" s="15">
        <f t="shared" si="216"/>
        <v>2681600</v>
      </c>
      <c r="O244" s="15">
        <f t="shared" si="216"/>
        <v>0</v>
      </c>
      <c r="P244" s="15">
        <f t="shared" si="216"/>
        <v>2681600</v>
      </c>
      <c r="Q244" s="15">
        <f t="shared" si="216"/>
        <v>0</v>
      </c>
      <c r="R244" s="15">
        <f t="shared" si="216"/>
        <v>2681600</v>
      </c>
    </row>
    <row r="245" spans="1:18" s="1" customFormat="1" ht="27.75" customHeight="1" x14ac:dyDescent="0.25">
      <c r="A245" s="316"/>
      <c r="B245" s="316" t="s">
        <v>119</v>
      </c>
      <c r="C245" s="316"/>
      <c r="D245" s="316"/>
      <c r="E245" s="316"/>
      <c r="F245" s="14" t="s">
        <v>111</v>
      </c>
      <c r="G245" s="19" t="s">
        <v>79</v>
      </c>
      <c r="H245" s="19" t="s">
        <v>165</v>
      </c>
      <c r="I245" s="14" t="s">
        <v>120</v>
      </c>
      <c r="J245" s="15">
        <f>J246</f>
        <v>1890800</v>
      </c>
      <c r="K245" s="15">
        <f t="shared" ref="K245:R245" si="217">K246</f>
        <v>790800</v>
      </c>
      <c r="L245" s="15">
        <f t="shared" si="208"/>
        <v>2681600</v>
      </c>
      <c r="M245" s="15">
        <f t="shared" si="217"/>
        <v>0</v>
      </c>
      <c r="N245" s="15">
        <f t="shared" si="217"/>
        <v>2681600</v>
      </c>
      <c r="O245" s="15">
        <f t="shared" si="217"/>
        <v>0</v>
      </c>
      <c r="P245" s="15">
        <f t="shared" si="217"/>
        <v>2681600</v>
      </c>
      <c r="Q245" s="15">
        <f t="shared" si="217"/>
        <v>0</v>
      </c>
      <c r="R245" s="15">
        <f t="shared" si="217"/>
        <v>2681600</v>
      </c>
    </row>
    <row r="246" spans="1:18" s="1" customFormat="1" ht="27.75" customHeight="1" x14ac:dyDescent="0.25">
      <c r="A246" s="316"/>
      <c r="B246" s="316" t="s">
        <v>121</v>
      </c>
      <c r="C246" s="316"/>
      <c r="D246" s="316"/>
      <c r="E246" s="316"/>
      <c r="F246" s="14" t="s">
        <v>111</v>
      </c>
      <c r="G246" s="19" t="s">
        <v>79</v>
      </c>
      <c r="H246" s="19" t="s">
        <v>165</v>
      </c>
      <c r="I246" s="14" t="s">
        <v>122</v>
      </c>
      <c r="J246" s="15">
        <f>1890782+18</f>
        <v>1890800</v>
      </c>
      <c r="K246" s="15">
        <v>790800</v>
      </c>
      <c r="L246" s="15">
        <f t="shared" si="208"/>
        <v>2681600</v>
      </c>
      <c r="M246" s="15"/>
      <c r="N246" s="15">
        <f>L246+M246</f>
        <v>2681600</v>
      </c>
      <c r="O246" s="15"/>
      <c r="P246" s="15">
        <f t="shared" ref="P246" si="218">N246+O246</f>
        <v>2681600</v>
      </c>
      <c r="Q246" s="15"/>
      <c r="R246" s="15">
        <f t="shared" ref="R246" si="219">P246+Q246</f>
        <v>2681600</v>
      </c>
    </row>
    <row r="247" spans="1:18" s="1" customFormat="1" ht="27" customHeight="1" x14ac:dyDescent="0.25">
      <c r="A247" s="443" t="s">
        <v>817</v>
      </c>
      <c r="B247" s="444"/>
      <c r="C247" s="316"/>
      <c r="D247" s="316"/>
      <c r="E247" s="316"/>
      <c r="F247" s="19" t="s">
        <v>111</v>
      </c>
      <c r="G247" s="19" t="s">
        <v>79</v>
      </c>
      <c r="H247" s="19" t="s">
        <v>818</v>
      </c>
      <c r="I247" s="14"/>
      <c r="J247" s="15"/>
      <c r="K247" s="15"/>
      <c r="L247" s="15"/>
      <c r="M247" s="15"/>
      <c r="N247" s="15"/>
      <c r="O247" s="15"/>
      <c r="P247" s="15"/>
      <c r="Q247" s="15"/>
      <c r="R247" s="15"/>
    </row>
    <row r="248" spans="1:18" s="1" customFormat="1" ht="27.75" customHeight="1" x14ac:dyDescent="0.25">
      <c r="A248" s="311"/>
      <c r="B248" s="316" t="s">
        <v>119</v>
      </c>
      <c r="C248" s="316"/>
      <c r="D248" s="316"/>
      <c r="E248" s="316"/>
      <c r="F248" s="14" t="s">
        <v>111</v>
      </c>
      <c r="G248" s="19" t="s">
        <v>79</v>
      </c>
      <c r="H248" s="19" t="s">
        <v>818</v>
      </c>
      <c r="I248" s="14" t="s">
        <v>120</v>
      </c>
      <c r="J248" s="15"/>
      <c r="K248" s="15"/>
      <c r="L248" s="15"/>
      <c r="M248" s="15"/>
      <c r="N248" s="15"/>
      <c r="O248" s="15"/>
      <c r="P248" s="15"/>
      <c r="Q248" s="15"/>
      <c r="R248" s="15"/>
    </row>
    <row r="249" spans="1:18" s="1" customFormat="1" ht="27" customHeight="1" x14ac:dyDescent="0.25">
      <c r="A249" s="311"/>
      <c r="B249" s="316" t="s">
        <v>121</v>
      </c>
      <c r="C249" s="316"/>
      <c r="D249" s="316"/>
      <c r="E249" s="316"/>
      <c r="F249" s="14" t="s">
        <v>111</v>
      </c>
      <c r="G249" s="19" t="s">
        <v>79</v>
      </c>
      <c r="H249" s="19" t="s">
        <v>818</v>
      </c>
      <c r="I249" s="14" t="s">
        <v>122</v>
      </c>
      <c r="J249" s="15"/>
      <c r="K249" s="15"/>
      <c r="L249" s="15"/>
      <c r="M249" s="15"/>
      <c r="N249" s="15"/>
      <c r="O249" s="15"/>
      <c r="P249" s="15"/>
      <c r="Q249" s="15"/>
      <c r="R249" s="15"/>
    </row>
    <row r="250" spans="1:18" s="1" customFormat="1" ht="12.75" customHeight="1" x14ac:dyDescent="0.25">
      <c r="A250" s="443" t="s">
        <v>712</v>
      </c>
      <c r="B250" s="444"/>
      <c r="C250" s="316"/>
      <c r="D250" s="316"/>
      <c r="E250" s="316"/>
      <c r="F250" s="14" t="s">
        <v>111</v>
      </c>
      <c r="G250" s="19" t="s">
        <v>79</v>
      </c>
      <c r="H250" s="19" t="s">
        <v>713</v>
      </c>
      <c r="I250" s="14"/>
      <c r="J250" s="15">
        <f>J257</f>
        <v>0</v>
      </c>
      <c r="K250" s="15">
        <f t="shared" ref="K250:O250" si="220">K257</f>
        <v>2000000</v>
      </c>
      <c r="L250" s="15">
        <f t="shared" si="208"/>
        <v>2000000</v>
      </c>
      <c r="M250" s="15">
        <f t="shared" si="220"/>
        <v>0</v>
      </c>
      <c r="N250" s="15">
        <f t="shared" si="220"/>
        <v>2000000</v>
      </c>
      <c r="O250" s="15">
        <f t="shared" si="220"/>
        <v>0</v>
      </c>
      <c r="P250" s="15">
        <f>P254+P257+P260</f>
        <v>2000000</v>
      </c>
      <c r="Q250" s="15">
        <f t="shared" ref="Q250" si="221">Q254+Q257+Q260</f>
        <v>1129910</v>
      </c>
      <c r="R250" s="15">
        <f>R251+R254+R257+R260</f>
        <v>3129910</v>
      </c>
    </row>
    <row r="251" spans="1:18" s="1" customFormat="1" ht="12.75" customHeight="1" x14ac:dyDescent="0.25">
      <c r="A251" s="311"/>
      <c r="B251" s="312" t="s">
        <v>819</v>
      </c>
      <c r="C251" s="316"/>
      <c r="D251" s="316"/>
      <c r="E251" s="316"/>
      <c r="F251" s="14" t="s">
        <v>111</v>
      </c>
      <c r="G251" s="19" t="s">
        <v>79</v>
      </c>
      <c r="H251" s="19" t="s">
        <v>820</v>
      </c>
      <c r="I251" s="14"/>
      <c r="J251" s="15"/>
      <c r="K251" s="15"/>
      <c r="L251" s="15"/>
      <c r="M251" s="15"/>
      <c r="N251" s="15"/>
      <c r="O251" s="15"/>
      <c r="P251" s="15"/>
      <c r="Q251" s="15"/>
      <c r="R251" s="15">
        <f>R252</f>
        <v>0</v>
      </c>
    </row>
    <row r="252" spans="1:18" s="1" customFormat="1" ht="25.5" customHeight="1" x14ac:dyDescent="0.25">
      <c r="A252" s="316"/>
      <c r="B252" s="316" t="s">
        <v>119</v>
      </c>
      <c r="C252" s="316"/>
      <c r="D252" s="316"/>
      <c r="E252" s="316"/>
      <c r="F252" s="14" t="s">
        <v>111</v>
      </c>
      <c r="G252" s="19" t="s">
        <v>79</v>
      </c>
      <c r="H252" s="19" t="s">
        <v>820</v>
      </c>
      <c r="I252" s="14" t="s">
        <v>120</v>
      </c>
      <c r="J252" s="15"/>
      <c r="K252" s="15"/>
      <c r="L252" s="15">
        <f t="shared" ref="L252:L253" si="222">J252+K252</f>
        <v>0</v>
      </c>
      <c r="M252" s="15"/>
      <c r="N252" s="15"/>
      <c r="O252" s="15"/>
      <c r="P252" s="15">
        <f>P253</f>
        <v>0</v>
      </c>
      <c r="Q252" s="15">
        <f t="shared" ref="Q252:R252" si="223">Q253</f>
        <v>1012900</v>
      </c>
      <c r="R252" s="15">
        <f t="shared" si="223"/>
        <v>0</v>
      </c>
    </row>
    <row r="253" spans="1:18" s="1" customFormat="1" ht="12.75" customHeight="1" x14ac:dyDescent="0.25">
      <c r="A253" s="316"/>
      <c r="B253" s="318" t="s">
        <v>170</v>
      </c>
      <c r="C253" s="316"/>
      <c r="D253" s="316"/>
      <c r="E253" s="316"/>
      <c r="F253" s="14" t="s">
        <v>111</v>
      </c>
      <c r="G253" s="19" t="s">
        <v>79</v>
      </c>
      <c r="H253" s="19" t="s">
        <v>820</v>
      </c>
      <c r="I253" s="14" t="s">
        <v>171</v>
      </c>
      <c r="J253" s="15"/>
      <c r="K253" s="15"/>
      <c r="L253" s="15">
        <f t="shared" si="222"/>
        <v>0</v>
      </c>
      <c r="M253" s="15"/>
      <c r="N253" s="15"/>
      <c r="O253" s="15"/>
      <c r="P253" s="15"/>
      <c r="Q253" s="15">
        <v>1012900</v>
      </c>
      <c r="R253" s="15"/>
    </row>
    <row r="254" spans="1:18" s="1" customFormat="1" ht="15" customHeight="1" x14ac:dyDescent="0.25">
      <c r="A254" s="443" t="s">
        <v>821</v>
      </c>
      <c r="B254" s="444"/>
      <c r="C254" s="316"/>
      <c r="D254" s="316"/>
      <c r="E254" s="316"/>
      <c r="F254" s="14" t="s">
        <v>111</v>
      </c>
      <c r="G254" s="19" t="s">
        <v>79</v>
      </c>
      <c r="H254" s="19" t="s">
        <v>822</v>
      </c>
      <c r="I254" s="14"/>
      <c r="J254" s="15"/>
      <c r="K254" s="15"/>
      <c r="L254" s="15">
        <f t="shared" si="208"/>
        <v>0</v>
      </c>
      <c r="M254" s="15"/>
      <c r="N254" s="15"/>
      <c r="O254" s="15"/>
      <c r="P254" s="15">
        <f>P255</f>
        <v>0</v>
      </c>
      <c r="Q254" s="15">
        <f t="shared" ref="Q254:R255" si="224">Q255</f>
        <v>1012900</v>
      </c>
      <c r="R254" s="15">
        <f t="shared" si="224"/>
        <v>1012900</v>
      </c>
    </row>
    <row r="255" spans="1:18" s="1" customFormat="1" ht="12.75" customHeight="1" x14ac:dyDescent="0.25">
      <c r="A255" s="316"/>
      <c r="B255" s="316" t="s">
        <v>119</v>
      </c>
      <c r="C255" s="316"/>
      <c r="D255" s="316"/>
      <c r="E255" s="316"/>
      <c r="F255" s="14" t="s">
        <v>111</v>
      </c>
      <c r="G255" s="19" t="s">
        <v>79</v>
      </c>
      <c r="H255" s="19" t="s">
        <v>822</v>
      </c>
      <c r="I255" s="14" t="s">
        <v>120</v>
      </c>
      <c r="J255" s="15"/>
      <c r="K255" s="15"/>
      <c r="L255" s="15">
        <f t="shared" si="208"/>
        <v>0</v>
      </c>
      <c r="M255" s="15"/>
      <c r="N255" s="15"/>
      <c r="O255" s="15"/>
      <c r="P255" s="15">
        <f>P256</f>
        <v>0</v>
      </c>
      <c r="Q255" s="15">
        <f t="shared" si="224"/>
        <v>1012900</v>
      </c>
      <c r="R255" s="15">
        <f t="shared" si="224"/>
        <v>1012900</v>
      </c>
    </row>
    <row r="256" spans="1:18" s="1" customFormat="1" ht="12.75" customHeight="1" x14ac:dyDescent="0.25">
      <c r="A256" s="316"/>
      <c r="B256" s="318" t="s">
        <v>170</v>
      </c>
      <c r="C256" s="316"/>
      <c r="D256" s="316"/>
      <c r="E256" s="316"/>
      <c r="F256" s="14" t="s">
        <v>111</v>
      </c>
      <c r="G256" s="19" t="s">
        <v>79</v>
      </c>
      <c r="H256" s="19" t="s">
        <v>822</v>
      </c>
      <c r="I256" s="14" t="s">
        <v>171</v>
      </c>
      <c r="J256" s="15"/>
      <c r="K256" s="15"/>
      <c r="L256" s="15">
        <f t="shared" si="208"/>
        <v>0</v>
      </c>
      <c r="M256" s="15"/>
      <c r="N256" s="15"/>
      <c r="O256" s="15"/>
      <c r="P256" s="15"/>
      <c r="Q256" s="15">
        <v>1012900</v>
      </c>
      <c r="R256" s="15">
        <f>P256+Q256</f>
        <v>1012900</v>
      </c>
    </row>
    <row r="257" spans="1:18" s="1" customFormat="1" ht="12.75" customHeight="1" x14ac:dyDescent="0.25">
      <c r="A257" s="443" t="s">
        <v>766</v>
      </c>
      <c r="B257" s="444"/>
      <c r="C257" s="316"/>
      <c r="D257" s="316"/>
      <c r="E257" s="316"/>
      <c r="F257" s="14" t="s">
        <v>111</v>
      </c>
      <c r="G257" s="19" t="s">
        <v>79</v>
      </c>
      <c r="H257" s="19" t="s">
        <v>714</v>
      </c>
      <c r="I257" s="14"/>
      <c r="J257" s="15">
        <f t="shared" ref="J257:R257" si="225">J259</f>
        <v>0</v>
      </c>
      <c r="K257" s="15">
        <f t="shared" si="225"/>
        <v>2000000</v>
      </c>
      <c r="L257" s="15">
        <f t="shared" si="208"/>
        <v>2000000</v>
      </c>
      <c r="M257" s="15">
        <f t="shared" si="225"/>
        <v>0</v>
      </c>
      <c r="N257" s="15">
        <f t="shared" si="225"/>
        <v>2000000</v>
      </c>
      <c r="O257" s="15">
        <f t="shared" si="225"/>
        <v>0</v>
      </c>
      <c r="P257" s="15">
        <f t="shared" si="225"/>
        <v>2000000</v>
      </c>
      <c r="Q257" s="15">
        <f t="shared" si="225"/>
        <v>0</v>
      </c>
      <c r="R257" s="15">
        <f t="shared" si="225"/>
        <v>2000000</v>
      </c>
    </row>
    <row r="258" spans="1:18" s="1" customFormat="1" ht="12.75" x14ac:dyDescent="0.25">
      <c r="A258" s="316"/>
      <c r="B258" s="316" t="s">
        <v>134</v>
      </c>
      <c r="C258" s="316"/>
      <c r="D258" s="316"/>
      <c r="E258" s="316"/>
      <c r="F258" s="14" t="s">
        <v>111</v>
      </c>
      <c r="G258" s="19" t="s">
        <v>79</v>
      </c>
      <c r="H258" s="19" t="s">
        <v>714</v>
      </c>
      <c r="I258" s="14" t="s">
        <v>135</v>
      </c>
      <c r="J258" s="15">
        <f t="shared" ref="J258:R258" si="226">J259</f>
        <v>0</v>
      </c>
      <c r="K258" s="15">
        <f t="shared" si="226"/>
        <v>2000000</v>
      </c>
      <c r="L258" s="15">
        <f t="shared" si="208"/>
        <v>2000000</v>
      </c>
      <c r="M258" s="15">
        <f t="shared" si="226"/>
        <v>0</v>
      </c>
      <c r="N258" s="15">
        <f t="shared" si="226"/>
        <v>2000000</v>
      </c>
      <c r="O258" s="15">
        <f t="shared" si="226"/>
        <v>0</v>
      </c>
      <c r="P258" s="15">
        <f t="shared" si="226"/>
        <v>2000000</v>
      </c>
      <c r="Q258" s="15">
        <f t="shared" si="226"/>
        <v>0</v>
      </c>
      <c r="R258" s="15">
        <f t="shared" si="226"/>
        <v>2000000</v>
      </c>
    </row>
    <row r="259" spans="1:18" s="1" customFormat="1" ht="25.5" customHeight="1" x14ac:dyDescent="0.25">
      <c r="A259" s="316"/>
      <c r="B259" s="316" t="s">
        <v>707</v>
      </c>
      <c r="C259" s="316"/>
      <c r="D259" s="316"/>
      <c r="E259" s="316"/>
      <c r="F259" s="14" t="s">
        <v>111</v>
      </c>
      <c r="G259" s="19" t="s">
        <v>79</v>
      </c>
      <c r="H259" s="19" t="s">
        <v>714</v>
      </c>
      <c r="I259" s="14" t="s">
        <v>706</v>
      </c>
      <c r="J259" s="15">
        <v>0</v>
      </c>
      <c r="K259" s="15">
        <v>2000000</v>
      </c>
      <c r="L259" s="15">
        <f t="shared" si="208"/>
        <v>2000000</v>
      </c>
      <c r="M259" s="15"/>
      <c r="N259" s="15">
        <f>L259+M259</f>
        <v>2000000</v>
      </c>
      <c r="O259" s="15"/>
      <c r="P259" s="15">
        <f t="shared" ref="P259" si="227">N259+O259</f>
        <v>2000000</v>
      </c>
      <c r="Q259" s="15"/>
      <c r="R259" s="15">
        <f t="shared" ref="R259:R266" si="228">P259+Q259</f>
        <v>2000000</v>
      </c>
    </row>
    <row r="260" spans="1:18" s="1" customFormat="1" ht="12.75" customHeight="1" x14ac:dyDescent="0.25">
      <c r="A260" s="443" t="s">
        <v>823</v>
      </c>
      <c r="B260" s="444"/>
      <c r="C260" s="316"/>
      <c r="D260" s="316"/>
      <c r="E260" s="316"/>
      <c r="F260" s="14" t="s">
        <v>111</v>
      </c>
      <c r="G260" s="19" t="s">
        <v>79</v>
      </c>
      <c r="H260" s="19" t="s">
        <v>824</v>
      </c>
      <c r="I260" s="333"/>
      <c r="J260" s="15"/>
      <c r="K260" s="15"/>
      <c r="L260" s="15">
        <f t="shared" si="208"/>
        <v>0</v>
      </c>
      <c r="M260" s="15"/>
      <c r="N260" s="15"/>
      <c r="O260" s="15"/>
      <c r="P260" s="15">
        <f>P261+P264+P267</f>
        <v>0</v>
      </c>
      <c r="Q260" s="15">
        <f t="shared" ref="Q260:R260" si="229">Q261+Q264+Q267</f>
        <v>117010</v>
      </c>
      <c r="R260" s="15">
        <f t="shared" si="229"/>
        <v>117010</v>
      </c>
    </row>
    <row r="261" spans="1:18" s="1" customFormat="1" ht="12.75" x14ac:dyDescent="0.25">
      <c r="A261" s="443" t="s">
        <v>825</v>
      </c>
      <c r="B261" s="444"/>
      <c r="C261" s="316"/>
      <c r="D261" s="316"/>
      <c r="E261" s="316"/>
      <c r="F261" s="14" t="s">
        <v>111</v>
      </c>
      <c r="G261" s="19" t="s">
        <v>79</v>
      </c>
      <c r="H261" s="19" t="s">
        <v>826</v>
      </c>
      <c r="I261" s="14"/>
      <c r="J261" s="15"/>
      <c r="K261" s="15"/>
      <c r="L261" s="15">
        <f t="shared" si="208"/>
        <v>0</v>
      </c>
      <c r="M261" s="15"/>
      <c r="N261" s="15"/>
      <c r="O261" s="15"/>
      <c r="P261" s="15">
        <f>P262</f>
        <v>0</v>
      </c>
      <c r="Q261" s="15">
        <f t="shared" ref="Q261:R262" si="230">Q262</f>
        <v>50680</v>
      </c>
      <c r="R261" s="15">
        <f t="shared" si="230"/>
        <v>50680</v>
      </c>
    </row>
    <row r="262" spans="1:18" s="1" customFormat="1" ht="27" customHeight="1" x14ac:dyDescent="0.25">
      <c r="A262" s="311"/>
      <c r="B262" s="316" t="s">
        <v>119</v>
      </c>
      <c r="C262" s="316"/>
      <c r="D262" s="316"/>
      <c r="E262" s="316"/>
      <c r="F262" s="14" t="s">
        <v>111</v>
      </c>
      <c r="G262" s="19" t="s">
        <v>79</v>
      </c>
      <c r="H262" s="19" t="s">
        <v>826</v>
      </c>
      <c r="I262" s="14" t="s">
        <v>120</v>
      </c>
      <c r="J262" s="15"/>
      <c r="K262" s="15"/>
      <c r="L262" s="15">
        <f t="shared" si="208"/>
        <v>0</v>
      </c>
      <c r="M262" s="15"/>
      <c r="N262" s="15"/>
      <c r="O262" s="15"/>
      <c r="P262" s="15">
        <f>P263</f>
        <v>0</v>
      </c>
      <c r="Q262" s="15">
        <f t="shared" si="230"/>
        <v>50680</v>
      </c>
      <c r="R262" s="15">
        <f t="shared" si="230"/>
        <v>50680</v>
      </c>
    </row>
    <row r="263" spans="1:18" s="1" customFormat="1" ht="12.75" customHeight="1" x14ac:dyDescent="0.25">
      <c r="A263" s="311"/>
      <c r="B263" s="318" t="s">
        <v>170</v>
      </c>
      <c r="C263" s="316"/>
      <c r="D263" s="316"/>
      <c r="E263" s="316"/>
      <c r="F263" s="14" t="s">
        <v>111</v>
      </c>
      <c r="G263" s="19" t="s">
        <v>79</v>
      </c>
      <c r="H263" s="19" t="s">
        <v>826</v>
      </c>
      <c r="I263" s="14" t="s">
        <v>171</v>
      </c>
      <c r="J263" s="15"/>
      <c r="K263" s="15"/>
      <c r="L263" s="15">
        <f t="shared" si="208"/>
        <v>0</v>
      </c>
      <c r="M263" s="15"/>
      <c r="N263" s="15"/>
      <c r="O263" s="15"/>
      <c r="P263" s="15"/>
      <c r="Q263" s="15">
        <v>50680</v>
      </c>
      <c r="R263" s="15">
        <f t="shared" si="228"/>
        <v>50680</v>
      </c>
    </row>
    <row r="264" spans="1:18" s="1" customFormat="1" ht="27" customHeight="1" x14ac:dyDescent="0.25">
      <c r="A264" s="443" t="s">
        <v>827</v>
      </c>
      <c r="B264" s="444"/>
      <c r="C264" s="316"/>
      <c r="D264" s="316"/>
      <c r="E264" s="316"/>
      <c r="F264" s="14" t="s">
        <v>111</v>
      </c>
      <c r="G264" s="19" t="s">
        <v>79</v>
      </c>
      <c r="H264" s="19" t="s">
        <v>828</v>
      </c>
      <c r="I264" s="14"/>
      <c r="J264" s="15"/>
      <c r="K264" s="15"/>
      <c r="L264" s="15">
        <f t="shared" si="208"/>
        <v>0</v>
      </c>
      <c r="M264" s="15"/>
      <c r="N264" s="15"/>
      <c r="O264" s="15"/>
      <c r="P264" s="15">
        <f>P265</f>
        <v>0</v>
      </c>
      <c r="Q264" s="15">
        <f t="shared" ref="Q264:R265" si="231">Q265</f>
        <v>2630</v>
      </c>
      <c r="R264" s="15">
        <f t="shared" si="231"/>
        <v>2630</v>
      </c>
    </row>
    <row r="265" spans="1:18" s="1" customFormat="1" ht="30" customHeight="1" x14ac:dyDescent="0.25">
      <c r="A265" s="311"/>
      <c r="B265" s="316" t="s">
        <v>119</v>
      </c>
      <c r="C265" s="316"/>
      <c r="D265" s="316"/>
      <c r="E265" s="316"/>
      <c r="F265" s="14" t="s">
        <v>111</v>
      </c>
      <c r="G265" s="19" t="s">
        <v>79</v>
      </c>
      <c r="H265" s="19" t="s">
        <v>828</v>
      </c>
      <c r="I265" s="14" t="s">
        <v>120</v>
      </c>
      <c r="J265" s="15"/>
      <c r="K265" s="15"/>
      <c r="L265" s="15">
        <f t="shared" si="208"/>
        <v>0</v>
      </c>
      <c r="M265" s="15"/>
      <c r="N265" s="15"/>
      <c r="O265" s="15"/>
      <c r="P265" s="15">
        <f>P266</f>
        <v>0</v>
      </c>
      <c r="Q265" s="15">
        <f t="shared" si="231"/>
        <v>2630</v>
      </c>
      <c r="R265" s="15">
        <f t="shared" si="231"/>
        <v>2630</v>
      </c>
    </row>
    <row r="266" spans="1:18" s="1" customFormat="1" ht="12.75" customHeight="1" x14ac:dyDescent="0.25">
      <c r="A266" s="311"/>
      <c r="B266" s="318" t="s">
        <v>170</v>
      </c>
      <c r="C266" s="316"/>
      <c r="D266" s="316"/>
      <c r="E266" s="316"/>
      <c r="F266" s="14" t="s">
        <v>111</v>
      </c>
      <c r="G266" s="19" t="s">
        <v>79</v>
      </c>
      <c r="H266" s="19" t="s">
        <v>828</v>
      </c>
      <c r="I266" s="14" t="s">
        <v>171</v>
      </c>
      <c r="J266" s="15"/>
      <c r="K266" s="15"/>
      <c r="L266" s="15">
        <f t="shared" si="208"/>
        <v>0</v>
      </c>
      <c r="M266" s="15"/>
      <c r="N266" s="15"/>
      <c r="O266" s="15"/>
      <c r="P266" s="15"/>
      <c r="Q266" s="15">
        <v>2630</v>
      </c>
      <c r="R266" s="15">
        <f t="shared" si="228"/>
        <v>2630</v>
      </c>
    </row>
    <row r="267" spans="1:18" s="1" customFormat="1" ht="24.75" customHeight="1" x14ac:dyDescent="0.25">
      <c r="A267" s="443" t="s">
        <v>829</v>
      </c>
      <c r="B267" s="444"/>
      <c r="C267" s="316"/>
      <c r="D267" s="316"/>
      <c r="E267" s="316"/>
      <c r="F267" s="14" t="s">
        <v>111</v>
      </c>
      <c r="G267" s="19" t="s">
        <v>79</v>
      </c>
      <c r="H267" s="19" t="s">
        <v>830</v>
      </c>
      <c r="I267" s="14"/>
      <c r="J267" s="15"/>
      <c r="K267" s="15"/>
      <c r="L267" s="15">
        <f t="shared" si="208"/>
        <v>0</v>
      </c>
      <c r="M267" s="15"/>
      <c r="N267" s="15"/>
      <c r="O267" s="15"/>
      <c r="P267" s="15">
        <f>P268</f>
        <v>0</v>
      </c>
      <c r="Q267" s="15">
        <f t="shared" ref="Q267:R268" si="232">Q268</f>
        <v>63700</v>
      </c>
      <c r="R267" s="15">
        <f t="shared" si="232"/>
        <v>63700</v>
      </c>
    </row>
    <row r="268" spans="1:18" s="1" customFormat="1" ht="12.75" customHeight="1" x14ac:dyDescent="0.25">
      <c r="A268" s="311"/>
      <c r="B268" s="316" t="s">
        <v>119</v>
      </c>
      <c r="C268" s="316"/>
      <c r="D268" s="316"/>
      <c r="E268" s="316"/>
      <c r="F268" s="14" t="s">
        <v>111</v>
      </c>
      <c r="G268" s="19" t="s">
        <v>79</v>
      </c>
      <c r="H268" s="19" t="s">
        <v>830</v>
      </c>
      <c r="I268" s="14" t="s">
        <v>120</v>
      </c>
      <c r="J268" s="15"/>
      <c r="K268" s="15"/>
      <c r="L268" s="15">
        <f t="shared" si="208"/>
        <v>0</v>
      </c>
      <c r="M268" s="15"/>
      <c r="N268" s="15"/>
      <c r="O268" s="15"/>
      <c r="P268" s="15">
        <f>P269</f>
        <v>0</v>
      </c>
      <c r="Q268" s="15">
        <f t="shared" si="232"/>
        <v>63700</v>
      </c>
      <c r="R268" s="15">
        <f t="shared" si="232"/>
        <v>63700</v>
      </c>
    </row>
    <row r="269" spans="1:18" s="1" customFormat="1" ht="12.75" x14ac:dyDescent="0.25">
      <c r="A269" s="311"/>
      <c r="B269" s="318" t="s">
        <v>170</v>
      </c>
      <c r="C269" s="316"/>
      <c r="D269" s="316"/>
      <c r="E269" s="316"/>
      <c r="F269" s="14" t="s">
        <v>111</v>
      </c>
      <c r="G269" s="19" t="s">
        <v>79</v>
      </c>
      <c r="H269" s="19" t="s">
        <v>830</v>
      </c>
      <c r="I269" s="14" t="s">
        <v>171</v>
      </c>
      <c r="J269" s="15"/>
      <c r="K269" s="15"/>
      <c r="L269" s="15">
        <f t="shared" si="208"/>
        <v>0</v>
      </c>
      <c r="M269" s="15"/>
      <c r="N269" s="15"/>
      <c r="O269" s="15"/>
      <c r="P269" s="15"/>
      <c r="Q269" s="15">
        <v>63700</v>
      </c>
      <c r="R269" s="15">
        <f t="shared" ref="R269" si="233">P269+Q269</f>
        <v>63700</v>
      </c>
    </row>
    <row r="270" spans="1:18" s="1" customFormat="1" ht="12.75" customHeight="1" x14ac:dyDescent="0.25">
      <c r="A270" s="443" t="s">
        <v>166</v>
      </c>
      <c r="B270" s="444"/>
      <c r="C270" s="316"/>
      <c r="D270" s="316"/>
      <c r="E270" s="316"/>
      <c r="F270" s="14" t="s">
        <v>111</v>
      </c>
      <c r="G270" s="14" t="s">
        <v>79</v>
      </c>
      <c r="H270" s="14" t="s">
        <v>167</v>
      </c>
      <c r="I270" s="14"/>
      <c r="J270" s="15">
        <f>J271</f>
        <v>1172900</v>
      </c>
      <c r="K270" s="15">
        <f t="shared" ref="K270:R270" si="234">K271</f>
        <v>0</v>
      </c>
      <c r="L270" s="15">
        <f t="shared" si="208"/>
        <v>1172900</v>
      </c>
      <c r="M270" s="15">
        <f t="shared" si="234"/>
        <v>0</v>
      </c>
      <c r="N270" s="15">
        <f t="shared" si="234"/>
        <v>1172900</v>
      </c>
      <c r="O270" s="15">
        <f t="shared" si="234"/>
        <v>0</v>
      </c>
      <c r="P270" s="15">
        <f t="shared" si="234"/>
        <v>1172900</v>
      </c>
      <c r="Q270" s="15">
        <f t="shared" si="234"/>
        <v>0</v>
      </c>
      <c r="R270" s="15">
        <f t="shared" si="234"/>
        <v>1172900</v>
      </c>
    </row>
    <row r="271" spans="1:18" s="1" customFormat="1" ht="12.75" customHeight="1" x14ac:dyDescent="0.25">
      <c r="A271" s="443" t="s">
        <v>168</v>
      </c>
      <c r="B271" s="444"/>
      <c r="C271" s="316"/>
      <c r="D271" s="316"/>
      <c r="E271" s="316"/>
      <c r="F271" s="14" t="s">
        <v>111</v>
      </c>
      <c r="G271" s="14" t="s">
        <v>79</v>
      </c>
      <c r="H271" s="14" t="s">
        <v>169</v>
      </c>
      <c r="I271" s="14"/>
      <c r="J271" s="15">
        <f t="shared" ref="J271:R272" si="235">J272</f>
        <v>1172900</v>
      </c>
      <c r="K271" s="15">
        <f t="shared" si="235"/>
        <v>0</v>
      </c>
      <c r="L271" s="15">
        <f t="shared" si="208"/>
        <v>1172900</v>
      </c>
      <c r="M271" s="15">
        <f t="shared" si="235"/>
        <v>0</v>
      </c>
      <c r="N271" s="15">
        <f t="shared" si="235"/>
        <v>1172900</v>
      </c>
      <c r="O271" s="15">
        <f t="shared" si="235"/>
        <v>0</v>
      </c>
      <c r="P271" s="15">
        <f t="shared" si="235"/>
        <v>1172900</v>
      </c>
      <c r="Q271" s="15">
        <f t="shared" si="235"/>
        <v>0</v>
      </c>
      <c r="R271" s="15">
        <f t="shared" si="235"/>
        <v>1172900</v>
      </c>
    </row>
    <row r="272" spans="1:18" s="1" customFormat="1" ht="12.75" customHeight="1" x14ac:dyDescent="0.25">
      <c r="A272" s="318"/>
      <c r="B272" s="316" t="s">
        <v>119</v>
      </c>
      <c r="C272" s="316"/>
      <c r="D272" s="316"/>
      <c r="E272" s="316"/>
      <c r="F272" s="14" t="s">
        <v>111</v>
      </c>
      <c r="G272" s="14" t="s">
        <v>79</v>
      </c>
      <c r="H272" s="14" t="s">
        <v>169</v>
      </c>
      <c r="I272" s="14" t="s">
        <v>120</v>
      </c>
      <c r="J272" s="15">
        <f t="shared" si="235"/>
        <v>1172900</v>
      </c>
      <c r="K272" s="15">
        <f t="shared" si="235"/>
        <v>0</v>
      </c>
      <c r="L272" s="15">
        <f t="shared" si="208"/>
        <v>1172900</v>
      </c>
      <c r="M272" s="15">
        <f t="shared" si="235"/>
        <v>0</v>
      </c>
      <c r="N272" s="15">
        <f t="shared" si="235"/>
        <v>1172900</v>
      </c>
      <c r="O272" s="15">
        <f t="shared" si="235"/>
        <v>0</v>
      </c>
      <c r="P272" s="15">
        <f t="shared" si="235"/>
        <v>1172900</v>
      </c>
      <c r="Q272" s="15">
        <f t="shared" si="235"/>
        <v>0</v>
      </c>
      <c r="R272" s="15">
        <f t="shared" si="235"/>
        <v>1172900</v>
      </c>
    </row>
    <row r="273" spans="1:18" s="1" customFormat="1" ht="12.75" customHeight="1" x14ac:dyDescent="0.25">
      <c r="A273" s="318"/>
      <c r="B273" s="318" t="s">
        <v>170</v>
      </c>
      <c r="C273" s="318"/>
      <c r="D273" s="318"/>
      <c r="E273" s="318"/>
      <c r="F273" s="14" t="s">
        <v>111</v>
      </c>
      <c r="G273" s="14" t="s">
        <v>79</v>
      </c>
      <c r="H273" s="14" t="s">
        <v>169</v>
      </c>
      <c r="I273" s="14" t="s">
        <v>171</v>
      </c>
      <c r="J273" s="15">
        <v>1172900</v>
      </c>
      <c r="K273" s="15"/>
      <c r="L273" s="15">
        <f t="shared" si="208"/>
        <v>1172900</v>
      </c>
      <c r="M273" s="15"/>
      <c r="N273" s="15">
        <f>L273+M273</f>
        <v>1172900</v>
      </c>
      <c r="O273" s="15"/>
      <c r="P273" s="15">
        <f t="shared" ref="P273" si="236">N273+O273</f>
        <v>1172900</v>
      </c>
      <c r="Q273" s="15"/>
      <c r="R273" s="15">
        <f t="shared" ref="R273" si="237">P273+Q273</f>
        <v>1172900</v>
      </c>
    </row>
    <row r="274" spans="1:18" s="1" customFormat="1" ht="12.75" x14ac:dyDescent="0.25">
      <c r="A274" s="443" t="s">
        <v>64</v>
      </c>
      <c r="B274" s="444"/>
      <c r="C274" s="316"/>
      <c r="D274" s="316"/>
      <c r="E274" s="316"/>
      <c r="F274" s="19" t="s">
        <v>111</v>
      </c>
      <c r="G274" s="14" t="s">
        <v>79</v>
      </c>
      <c r="H274" s="19" t="s">
        <v>65</v>
      </c>
      <c r="I274" s="19"/>
      <c r="J274" s="21">
        <f>J275</f>
        <v>63415629.229999997</v>
      </c>
      <c r="K274" s="21">
        <f t="shared" ref="K274:R274" si="238">K275</f>
        <v>-1382300</v>
      </c>
      <c r="L274" s="15">
        <f t="shared" si="208"/>
        <v>62033329.229999997</v>
      </c>
      <c r="M274" s="21">
        <f t="shared" si="238"/>
        <v>0</v>
      </c>
      <c r="N274" s="21">
        <f t="shared" si="238"/>
        <v>62033329.229999997</v>
      </c>
      <c r="O274" s="21">
        <f t="shared" si="238"/>
        <v>0</v>
      </c>
      <c r="P274" s="21">
        <f t="shared" si="238"/>
        <v>62033329.229999997</v>
      </c>
      <c r="Q274" s="21">
        <f t="shared" si="238"/>
        <v>0</v>
      </c>
      <c r="R274" s="21">
        <f t="shared" si="238"/>
        <v>62033329.229999997</v>
      </c>
    </row>
    <row r="275" spans="1:18" s="1" customFormat="1" ht="14.25" customHeight="1" x14ac:dyDescent="0.25">
      <c r="A275" s="443" t="s">
        <v>66</v>
      </c>
      <c r="B275" s="444"/>
      <c r="C275" s="316"/>
      <c r="D275" s="316"/>
      <c r="E275" s="316"/>
      <c r="F275" s="14" t="s">
        <v>111</v>
      </c>
      <c r="G275" s="14" t="s">
        <v>79</v>
      </c>
      <c r="H275" s="14" t="s">
        <v>67</v>
      </c>
      <c r="I275" s="14"/>
      <c r="J275" s="15">
        <f>J276+J284+J279</f>
        <v>63415629.229999997</v>
      </c>
      <c r="K275" s="15">
        <f t="shared" ref="K275:R275" si="239">K276+K284+K279</f>
        <v>-1382300</v>
      </c>
      <c r="L275" s="15">
        <f t="shared" si="208"/>
        <v>62033329.229999997</v>
      </c>
      <c r="M275" s="15">
        <f t="shared" si="239"/>
        <v>0</v>
      </c>
      <c r="N275" s="15">
        <f t="shared" si="239"/>
        <v>62033329.229999997</v>
      </c>
      <c r="O275" s="15">
        <f t="shared" si="239"/>
        <v>0</v>
      </c>
      <c r="P275" s="15">
        <f t="shared" si="239"/>
        <v>62033329.229999997</v>
      </c>
      <c r="Q275" s="15">
        <f t="shared" si="239"/>
        <v>0</v>
      </c>
      <c r="R275" s="15">
        <f t="shared" si="239"/>
        <v>62033329.229999997</v>
      </c>
    </row>
    <row r="276" spans="1:18" s="1" customFormat="1" ht="12.75" customHeight="1" x14ac:dyDescent="0.25">
      <c r="A276" s="443" t="s">
        <v>172</v>
      </c>
      <c r="B276" s="444"/>
      <c r="C276" s="316"/>
      <c r="D276" s="316"/>
      <c r="E276" s="316"/>
      <c r="F276" s="14" t="s">
        <v>111</v>
      </c>
      <c r="G276" s="14" t="s">
        <v>79</v>
      </c>
      <c r="H276" s="14" t="s">
        <v>173</v>
      </c>
      <c r="I276" s="14"/>
      <c r="J276" s="15">
        <f t="shared" ref="J276:R277" si="240">J277</f>
        <v>59263749.229999997</v>
      </c>
      <c r="K276" s="15">
        <f t="shared" si="240"/>
        <v>0</v>
      </c>
      <c r="L276" s="15">
        <f t="shared" si="208"/>
        <v>59263749.229999997</v>
      </c>
      <c r="M276" s="15">
        <f t="shared" si="240"/>
        <v>0</v>
      </c>
      <c r="N276" s="15">
        <f t="shared" si="240"/>
        <v>59263749.229999997</v>
      </c>
      <c r="O276" s="15">
        <f t="shared" si="240"/>
        <v>0</v>
      </c>
      <c r="P276" s="15">
        <f t="shared" si="240"/>
        <v>59263749.229999997</v>
      </c>
      <c r="Q276" s="15">
        <f t="shared" si="240"/>
        <v>0</v>
      </c>
      <c r="R276" s="15">
        <f t="shared" si="240"/>
        <v>59263749.229999997</v>
      </c>
    </row>
    <row r="277" spans="1:18" s="1" customFormat="1" ht="12.75" customHeight="1" x14ac:dyDescent="0.25">
      <c r="A277" s="318"/>
      <c r="B277" s="316" t="s">
        <v>119</v>
      </c>
      <c r="C277" s="316"/>
      <c r="D277" s="316"/>
      <c r="E277" s="316"/>
      <c r="F277" s="14" t="s">
        <v>111</v>
      </c>
      <c r="G277" s="14" t="s">
        <v>79</v>
      </c>
      <c r="H277" s="14" t="s">
        <v>173</v>
      </c>
      <c r="I277" s="14" t="s">
        <v>120</v>
      </c>
      <c r="J277" s="15">
        <f t="shared" si="240"/>
        <v>59263749.229999997</v>
      </c>
      <c r="K277" s="15">
        <f t="shared" si="240"/>
        <v>0</v>
      </c>
      <c r="L277" s="15">
        <f t="shared" si="208"/>
        <v>59263749.229999997</v>
      </c>
      <c r="M277" s="15">
        <f t="shared" si="240"/>
        <v>0</v>
      </c>
      <c r="N277" s="15">
        <f t="shared" si="240"/>
        <v>59263749.229999997</v>
      </c>
      <c r="O277" s="15">
        <f t="shared" si="240"/>
        <v>0</v>
      </c>
      <c r="P277" s="15">
        <f t="shared" si="240"/>
        <v>59263749.229999997</v>
      </c>
      <c r="Q277" s="15">
        <f t="shared" si="240"/>
        <v>0</v>
      </c>
      <c r="R277" s="15">
        <f t="shared" si="240"/>
        <v>59263749.229999997</v>
      </c>
    </row>
    <row r="278" spans="1:18" s="1" customFormat="1" ht="25.5" customHeight="1" x14ac:dyDescent="0.25">
      <c r="A278" s="316"/>
      <c r="B278" s="316" t="s">
        <v>121</v>
      </c>
      <c r="C278" s="316"/>
      <c r="D278" s="316"/>
      <c r="E278" s="316"/>
      <c r="F278" s="14" t="s">
        <v>111</v>
      </c>
      <c r="G278" s="19" t="s">
        <v>79</v>
      </c>
      <c r="H278" s="19" t="s">
        <v>173</v>
      </c>
      <c r="I278" s="14" t="s">
        <v>122</v>
      </c>
      <c r="J278" s="15">
        <v>59263749.229999997</v>
      </c>
      <c r="K278" s="15"/>
      <c r="L278" s="15">
        <f t="shared" si="208"/>
        <v>59263749.229999997</v>
      </c>
      <c r="M278" s="15"/>
      <c r="N278" s="15">
        <f>L278+M278</f>
        <v>59263749.229999997</v>
      </c>
      <c r="O278" s="15"/>
      <c r="P278" s="15">
        <f t="shared" ref="P278" si="241">N278+O278</f>
        <v>59263749.229999997</v>
      </c>
      <c r="Q278" s="15"/>
      <c r="R278" s="15">
        <f t="shared" ref="R278" si="242">P278+Q278</f>
        <v>59263749.229999997</v>
      </c>
    </row>
    <row r="279" spans="1:18" s="1" customFormat="1" ht="25.5" customHeight="1" x14ac:dyDescent="0.25">
      <c r="A279" s="443" t="s">
        <v>295</v>
      </c>
      <c r="B279" s="444"/>
      <c r="C279" s="316"/>
      <c r="D279" s="316"/>
      <c r="E279" s="316"/>
      <c r="F279" s="14" t="s">
        <v>111</v>
      </c>
      <c r="G279" s="14" t="s">
        <v>79</v>
      </c>
      <c r="H279" s="14" t="s">
        <v>131</v>
      </c>
      <c r="I279" s="14"/>
      <c r="J279" s="15">
        <f>J280+J282</f>
        <v>4132800</v>
      </c>
      <c r="K279" s="15">
        <f t="shared" ref="K279:R279" si="243">K280+K282</f>
        <v>-1382300</v>
      </c>
      <c r="L279" s="15">
        <f t="shared" si="208"/>
        <v>2750500</v>
      </c>
      <c r="M279" s="15">
        <f t="shared" si="243"/>
        <v>0</v>
      </c>
      <c r="N279" s="15">
        <f t="shared" si="243"/>
        <v>2750500</v>
      </c>
      <c r="O279" s="15">
        <f t="shared" si="243"/>
        <v>0</v>
      </c>
      <c r="P279" s="15">
        <f t="shared" si="243"/>
        <v>2750500</v>
      </c>
      <c r="Q279" s="15">
        <f t="shared" si="243"/>
        <v>0</v>
      </c>
      <c r="R279" s="15">
        <f t="shared" si="243"/>
        <v>2750500</v>
      </c>
    </row>
    <row r="280" spans="1:18" s="1" customFormat="1" ht="12.75" hidden="1" customHeight="1" x14ac:dyDescent="0.25">
      <c r="A280" s="16"/>
      <c r="B280" s="318" t="s">
        <v>127</v>
      </c>
      <c r="C280" s="318"/>
      <c r="D280" s="318"/>
      <c r="E280" s="318"/>
      <c r="F280" s="14" t="s">
        <v>111</v>
      </c>
      <c r="G280" s="14" t="s">
        <v>79</v>
      </c>
      <c r="H280" s="14" t="s">
        <v>131</v>
      </c>
      <c r="I280" s="14" t="s">
        <v>128</v>
      </c>
      <c r="J280" s="15">
        <f t="shared" ref="J280:R280" si="244">J281</f>
        <v>4132800</v>
      </c>
      <c r="K280" s="15">
        <f t="shared" si="244"/>
        <v>-4132800</v>
      </c>
      <c r="L280" s="15">
        <f t="shared" si="208"/>
        <v>0</v>
      </c>
      <c r="M280" s="15">
        <f t="shared" si="244"/>
        <v>0</v>
      </c>
      <c r="N280" s="15">
        <f t="shared" si="244"/>
        <v>0</v>
      </c>
      <c r="O280" s="15">
        <f t="shared" si="244"/>
        <v>0</v>
      </c>
      <c r="P280" s="15">
        <f t="shared" si="244"/>
        <v>0</v>
      </c>
      <c r="Q280" s="15">
        <f t="shared" si="244"/>
        <v>0</v>
      </c>
      <c r="R280" s="15">
        <f t="shared" si="244"/>
        <v>0</v>
      </c>
    </row>
    <row r="281" spans="1:18" s="1" customFormat="1" ht="12.75" hidden="1" customHeight="1" x14ac:dyDescent="0.25">
      <c r="A281" s="16"/>
      <c r="B281" s="316" t="s">
        <v>658</v>
      </c>
      <c r="C281" s="316"/>
      <c r="D281" s="316"/>
      <c r="E281" s="316"/>
      <c r="F281" s="14" t="s">
        <v>111</v>
      </c>
      <c r="G281" s="14" t="s">
        <v>79</v>
      </c>
      <c r="H281" s="14" t="s">
        <v>131</v>
      </c>
      <c r="I281" s="14" t="s">
        <v>245</v>
      </c>
      <c r="J281" s="15">
        <v>4132800</v>
      </c>
      <c r="K281" s="15">
        <v>-4132800</v>
      </c>
      <c r="L281" s="15">
        <f t="shared" si="208"/>
        <v>0</v>
      </c>
      <c r="M281" s="15"/>
      <c r="N281" s="15">
        <f>L281+M281</f>
        <v>0</v>
      </c>
      <c r="O281" s="15"/>
      <c r="P281" s="15">
        <f t="shared" ref="P281" si="245">N281+O281</f>
        <v>0</v>
      </c>
      <c r="Q281" s="15"/>
      <c r="R281" s="15">
        <f t="shared" ref="R281" si="246">P281+Q281</f>
        <v>0</v>
      </c>
    </row>
    <row r="282" spans="1:18" s="1" customFormat="1" ht="12.75" customHeight="1" x14ac:dyDescent="0.25">
      <c r="A282" s="16"/>
      <c r="B282" s="316" t="s">
        <v>119</v>
      </c>
      <c r="C282" s="316"/>
      <c r="D282" s="316"/>
      <c r="E282" s="316"/>
      <c r="F282" s="14" t="s">
        <v>111</v>
      </c>
      <c r="G282" s="14" t="s">
        <v>79</v>
      </c>
      <c r="H282" s="14" t="s">
        <v>131</v>
      </c>
      <c r="I282" s="14" t="s">
        <v>120</v>
      </c>
      <c r="J282" s="15">
        <f>J283</f>
        <v>0</v>
      </c>
      <c r="K282" s="15">
        <f t="shared" ref="K282:R282" si="247">K283</f>
        <v>2750500</v>
      </c>
      <c r="L282" s="15">
        <f t="shared" si="208"/>
        <v>2750500</v>
      </c>
      <c r="M282" s="15">
        <f t="shared" si="247"/>
        <v>0</v>
      </c>
      <c r="N282" s="15">
        <f t="shared" si="247"/>
        <v>2750500</v>
      </c>
      <c r="O282" s="15">
        <f t="shared" si="247"/>
        <v>0</v>
      </c>
      <c r="P282" s="15">
        <f t="shared" si="247"/>
        <v>2750500</v>
      </c>
      <c r="Q282" s="15">
        <f t="shared" si="247"/>
        <v>0</v>
      </c>
      <c r="R282" s="15">
        <f t="shared" si="247"/>
        <v>2750500</v>
      </c>
    </row>
    <row r="283" spans="1:18" s="1" customFormat="1" ht="25.5" customHeight="1" x14ac:dyDescent="0.25">
      <c r="A283" s="16"/>
      <c r="B283" s="316" t="s">
        <v>121</v>
      </c>
      <c r="C283" s="316"/>
      <c r="D283" s="316"/>
      <c r="E283" s="316"/>
      <c r="F283" s="14" t="s">
        <v>111</v>
      </c>
      <c r="G283" s="14" t="s">
        <v>79</v>
      </c>
      <c r="H283" s="14" t="s">
        <v>131</v>
      </c>
      <c r="I283" s="14" t="s">
        <v>122</v>
      </c>
      <c r="J283" s="15"/>
      <c r="K283" s="15">
        <f>4132800-1382300</f>
        <v>2750500</v>
      </c>
      <c r="L283" s="15">
        <f t="shared" si="208"/>
        <v>2750500</v>
      </c>
      <c r="M283" s="15"/>
      <c r="N283" s="15">
        <f>L283+M283</f>
        <v>2750500</v>
      </c>
      <c r="O283" s="15"/>
      <c r="P283" s="15">
        <f t="shared" ref="P283" si="248">N283+O283</f>
        <v>2750500</v>
      </c>
      <c r="Q283" s="15"/>
      <c r="R283" s="15">
        <f t="shared" ref="R283" si="249">P283+Q283</f>
        <v>2750500</v>
      </c>
    </row>
    <row r="284" spans="1:18" s="1" customFormat="1" ht="15.75" customHeight="1" x14ac:dyDescent="0.25">
      <c r="A284" s="443" t="s">
        <v>297</v>
      </c>
      <c r="B284" s="444"/>
      <c r="C284" s="316"/>
      <c r="D284" s="316"/>
      <c r="E284" s="316"/>
      <c r="F284" s="14" t="s">
        <v>111</v>
      </c>
      <c r="G284" s="14" t="s">
        <v>79</v>
      </c>
      <c r="H284" s="14" t="s">
        <v>298</v>
      </c>
      <c r="I284" s="14"/>
      <c r="J284" s="15">
        <f>J285+J287</f>
        <v>19080</v>
      </c>
      <c r="K284" s="15">
        <f t="shared" ref="K284:R284" si="250">K285+K287</f>
        <v>0</v>
      </c>
      <c r="L284" s="15">
        <f t="shared" si="208"/>
        <v>19080</v>
      </c>
      <c r="M284" s="15">
        <f t="shared" si="250"/>
        <v>0</v>
      </c>
      <c r="N284" s="15">
        <f t="shared" si="250"/>
        <v>19080</v>
      </c>
      <c r="O284" s="15">
        <f t="shared" si="250"/>
        <v>0</v>
      </c>
      <c r="P284" s="15">
        <f t="shared" si="250"/>
        <v>19080</v>
      </c>
      <c r="Q284" s="15">
        <f t="shared" si="250"/>
        <v>0</v>
      </c>
      <c r="R284" s="15">
        <f t="shared" si="250"/>
        <v>19080</v>
      </c>
    </row>
    <row r="285" spans="1:18" s="1" customFormat="1" ht="12.75" hidden="1" customHeight="1" x14ac:dyDescent="0.25">
      <c r="A285" s="16"/>
      <c r="B285" s="318" t="s">
        <v>127</v>
      </c>
      <c r="C285" s="318"/>
      <c r="D285" s="318"/>
      <c r="E285" s="318"/>
      <c r="F285" s="14" t="s">
        <v>111</v>
      </c>
      <c r="G285" s="14" t="s">
        <v>79</v>
      </c>
      <c r="H285" s="14" t="s">
        <v>298</v>
      </c>
      <c r="I285" s="14" t="s">
        <v>128</v>
      </c>
      <c r="J285" s="15">
        <f t="shared" ref="J285:R285" si="251">J286</f>
        <v>19080</v>
      </c>
      <c r="K285" s="15">
        <f t="shared" si="251"/>
        <v>-19080</v>
      </c>
      <c r="L285" s="15">
        <f t="shared" si="208"/>
        <v>0</v>
      </c>
      <c r="M285" s="15">
        <f t="shared" si="251"/>
        <v>0</v>
      </c>
      <c r="N285" s="15">
        <f t="shared" si="251"/>
        <v>0</v>
      </c>
      <c r="O285" s="15">
        <f t="shared" si="251"/>
        <v>0</v>
      </c>
      <c r="P285" s="15">
        <f t="shared" si="251"/>
        <v>0</v>
      </c>
      <c r="Q285" s="15">
        <f t="shared" si="251"/>
        <v>0</v>
      </c>
      <c r="R285" s="15">
        <f t="shared" si="251"/>
        <v>0</v>
      </c>
    </row>
    <row r="286" spans="1:18" s="1" customFormat="1" ht="12.75" hidden="1" customHeight="1" x14ac:dyDescent="0.25">
      <c r="A286" s="16"/>
      <c r="B286" s="316" t="s">
        <v>129</v>
      </c>
      <c r="C286" s="316"/>
      <c r="D286" s="316"/>
      <c r="E286" s="316"/>
      <c r="F286" s="14" t="s">
        <v>111</v>
      </c>
      <c r="G286" s="14" t="s">
        <v>79</v>
      </c>
      <c r="H286" s="14" t="s">
        <v>298</v>
      </c>
      <c r="I286" s="14" t="s">
        <v>130</v>
      </c>
      <c r="J286" s="15">
        <v>19080</v>
      </c>
      <c r="K286" s="15">
        <v>-19080</v>
      </c>
      <c r="L286" s="15">
        <f t="shared" si="208"/>
        <v>0</v>
      </c>
      <c r="M286" s="15"/>
      <c r="N286" s="15">
        <f>L286+M286</f>
        <v>0</v>
      </c>
      <c r="O286" s="15"/>
      <c r="P286" s="15">
        <f t="shared" ref="P286" si="252">N286+O286</f>
        <v>0</v>
      </c>
      <c r="Q286" s="15"/>
      <c r="R286" s="15">
        <f t="shared" ref="R286" si="253">P286+Q286</f>
        <v>0</v>
      </c>
    </row>
    <row r="287" spans="1:18" s="1" customFormat="1" ht="25.5" x14ac:dyDescent="0.25">
      <c r="A287" s="16"/>
      <c r="B287" s="316" t="s">
        <v>119</v>
      </c>
      <c r="C287" s="316"/>
      <c r="D287" s="316"/>
      <c r="E287" s="316"/>
      <c r="F287" s="14" t="s">
        <v>111</v>
      </c>
      <c r="G287" s="14" t="s">
        <v>79</v>
      </c>
      <c r="H287" s="14" t="s">
        <v>298</v>
      </c>
      <c r="I287" s="14" t="s">
        <v>120</v>
      </c>
      <c r="J287" s="15">
        <f>J288</f>
        <v>0</v>
      </c>
      <c r="K287" s="15">
        <f t="shared" ref="K287:R287" si="254">K288</f>
        <v>19080</v>
      </c>
      <c r="L287" s="15">
        <f t="shared" si="208"/>
        <v>19080</v>
      </c>
      <c r="M287" s="15">
        <f t="shared" si="254"/>
        <v>0</v>
      </c>
      <c r="N287" s="15">
        <f t="shared" si="254"/>
        <v>19080</v>
      </c>
      <c r="O287" s="15">
        <f t="shared" si="254"/>
        <v>0</v>
      </c>
      <c r="P287" s="15">
        <f t="shared" si="254"/>
        <v>19080</v>
      </c>
      <c r="Q287" s="15">
        <f t="shared" si="254"/>
        <v>0</v>
      </c>
      <c r="R287" s="15">
        <f t="shared" si="254"/>
        <v>19080</v>
      </c>
    </row>
    <row r="288" spans="1:18" s="1" customFormat="1" ht="25.5" x14ac:dyDescent="0.25">
      <c r="A288" s="16"/>
      <c r="B288" s="316" t="s">
        <v>121</v>
      </c>
      <c r="C288" s="316"/>
      <c r="D288" s="316"/>
      <c r="E288" s="316"/>
      <c r="F288" s="14" t="s">
        <v>111</v>
      </c>
      <c r="G288" s="14" t="s">
        <v>79</v>
      </c>
      <c r="H288" s="14" t="s">
        <v>298</v>
      </c>
      <c r="I288" s="14" t="s">
        <v>122</v>
      </c>
      <c r="J288" s="15"/>
      <c r="K288" s="15">
        <f>19080</f>
        <v>19080</v>
      </c>
      <c r="L288" s="15">
        <f t="shared" si="208"/>
        <v>19080</v>
      </c>
      <c r="M288" s="15"/>
      <c r="N288" s="15">
        <f>L288+M288</f>
        <v>19080</v>
      </c>
      <c r="O288" s="15"/>
      <c r="P288" s="15">
        <f>N288+O288</f>
        <v>19080</v>
      </c>
      <c r="Q288" s="15"/>
      <c r="R288" s="15">
        <f>P288+Q288</f>
        <v>19080</v>
      </c>
    </row>
    <row r="289" spans="1:18" s="13" customFormat="1" ht="15" customHeight="1" x14ac:dyDescent="0.25">
      <c r="A289" s="443" t="s">
        <v>132</v>
      </c>
      <c r="B289" s="444"/>
      <c r="C289" s="316"/>
      <c r="D289" s="316"/>
      <c r="E289" s="316"/>
      <c r="F289" s="14" t="s">
        <v>111</v>
      </c>
      <c r="G289" s="14" t="s">
        <v>79</v>
      </c>
      <c r="H289" s="14" t="s">
        <v>133</v>
      </c>
      <c r="I289" s="14"/>
      <c r="J289" s="15">
        <f>J290+J293</f>
        <v>2392400</v>
      </c>
      <c r="K289" s="15">
        <f t="shared" ref="K289:R289" si="255">K290+K293</f>
        <v>3768861</v>
      </c>
      <c r="L289" s="15">
        <f t="shared" si="255"/>
        <v>6161261</v>
      </c>
      <c r="M289" s="15">
        <f t="shared" si="255"/>
        <v>697008</v>
      </c>
      <c r="N289" s="15">
        <f t="shared" si="255"/>
        <v>6858269</v>
      </c>
      <c r="O289" s="15">
        <f t="shared" si="255"/>
        <v>-560366</v>
      </c>
      <c r="P289" s="15">
        <f t="shared" si="255"/>
        <v>6297903</v>
      </c>
      <c r="Q289" s="15">
        <f t="shared" si="255"/>
        <v>-117010</v>
      </c>
      <c r="R289" s="15">
        <f t="shared" si="255"/>
        <v>6180893</v>
      </c>
    </row>
    <row r="290" spans="1:18" s="1" customFormat="1" ht="15" customHeight="1" x14ac:dyDescent="0.25">
      <c r="A290" s="316"/>
      <c r="B290" s="316" t="s">
        <v>134</v>
      </c>
      <c r="C290" s="316"/>
      <c r="D290" s="316"/>
      <c r="E290" s="316"/>
      <c r="F290" s="19" t="s">
        <v>111</v>
      </c>
      <c r="G290" s="14" t="s">
        <v>79</v>
      </c>
      <c r="H290" s="19" t="s">
        <v>133</v>
      </c>
      <c r="I290" s="19" t="s">
        <v>135</v>
      </c>
      <c r="J290" s="15">
        <f>J292+J291</f>
        <v>2392400</v>
      </c>
      <c r="K290" s="15">
        <f t="shared" ref="K290:R290" si="256">K292+K291</f>
        <v>3768861</v>
      </c>
      <c r="L290" s="15">
        <f t="shared" si="208"/>
        <v>6161261</v>
      </c>
      <c r="M290" s="15">
        <f t="shared" si="256"/>
        <v>-887528</v>
      </c>
      <c r="N290" s="15">
        <f t="shared" si="256"/>
        <v>5273733</v>
      </c>
      <c r="O290" s="15">
        <f t="shared" si="256"/>
        <v>-560366</v>
      </c>
      <c r="P290" s="15">
        <f t="shared" si="256"/>
        <v>4713367</v>
      </c>
      <c r="Q290" s="15">
        <f t="shared" si="256"/>
        <v>-437510</v>
      </c>
      <c r="R290" s="15">
        <f t="shared" si="256"/>
        <v>4275857</v>
      </c>
    </row>
    <row r="291" spans="1:18" s="1" customFormat="1" ht="25.5" customHeight="1" x14ac:dyDescent="0.25">
      <c r="A291" s="316"/>
      <c r="B291" s="316" t="s">
        <v>707</v>
      </c>
      <c r="C291" s="316"/>
      <c r="D291" s="316"/>
      <c r="E291" s="316"/>
      <c r="F291" s="19" t="s">
        <v>111</v>
      </c>
      <c r="G291" s="14" t="s">
        <v>79</v>
      </c>
      <c r="H291" s="19" t="s">
        <v>133</v>
      </c>
      <c r="I291" s="19" t="s">
        <v>706</v>
      </c>
      <c r="J291" s="15"/>
      <c r="K291" s="15">
        <f>2392400+2518061-550000+133400+1500000+167400</f>
        <v>6161261</v>
      </c>
      <c r="L291" s="15">
        <f t="shared" si="208"/>
        <v>6161261</v>
      </c>
      <c r="M291" s="15">
        <f>-699992-88000-99536</f>
        <v>-887528</v>
      </c>
      <c r="N291" s="15">
        <f>L291+M291</f>
        <v>5273733</v>
      </c>
      <c r="O291" s="15">
        <v>-560366</v>
      </c>
      <c r="P291" s="15">
        <f t="shared" ref="P291:P292" si="257">N291+O291</f>
        <v>4713367</v>
      </c>
      <c r="Q291" s="15">
        <v>-437510</v>
      </c>
      <c r="R291" s="15">
        <f t="shared" ref="R291:R292" si="258">P291+Q291</f>
        <v>4275857</v>
      </c>
    </row>
    <row r="292" spans="1:18" s="1" customFormat="1" ht="12.75" hidden="1" customHeight="1" x14ac:dyDescent="0.25">
      <c r="A292" s="316"/>
      <c r="B292" s="316" t="s">
        <v>136</v>
      </c>
      <c r="C292" s="316"/>
      <c r="D292" s="316"/>
      <c r="E292" s="316"/>
      <c r="F292" s="19" t="s">
        <v>111</v>
      </c>
      <c r="G292" s="14" t="s">
        <v>79</v>
      </c>
      <c r="H292" s="19" t="s">
        <v>133</v>
      </c>
      <c r="I292" s="19" t="s">
        <v>137</v>
      </c>
      <c r="J292" s="15">
        <f>3842400-800000-650000</f>
        <v>2392400</v>
      </c>
      <c r="K292" s="15">
        <v>-2392400</v>
      </c>
      <c r="L292" s="15">
        <f t="shared" si="208"/>
        <v>0</v>
      </c>
      <c r="M292" s="15"/>
      <c r="N292" s="15">
        <f>L292+M292</f>
        <v>0</v>
      </c>
      <c r="O292" s="15"/>
      <c r="P292" s="15">
        <f t="shared" si="257"/>
        <v>0</v>
      </c>
      <c r="Q292" s="15"/>
      <c r="R292" s="15">
        <f t="shared" si="258"/>
        <v>0</v>
      </c>
    </row>
    <row r="293" spans="1:18" s="1" customFormat="1" ht="27" customHeight="1" x14ac:dyDescent="0.25">
      <c r="A293" s="311"/>
      <c r="B293" s="316" t="s">
        <v>119</v>
      </c>
      <c r="C293" s="316"/>
      <c r="D293" s="316"/>
      <c r="E293" s="316"/>
      <c r="F293" s="14" t="s">
        <v>111</v>
      </c>
      <c r="G293" s="14" t="s">
        <v>79</v>
      </c>
      <c r="H293" s="19" t="s">
        <v>133</v>
      </c>
      <c r="I293" s="14" t="s">
        <v>120</v>
      </c>
      <c r="J293" s="15"/>
      <c r="K293" s="15"/>
      <c r="L293" s="15">
        <f t="shared" si="208"/>
        <v>0</v>
      </c>
      <c r="M293" s="15">
        <f t="shared" ref="M293:R293" si="259">M294</f>
        <v>1584536</v>
      </c>
      <c r="N293" s="15">
        <f t="shared" si="259"/>
        <v>1584536</v>
      </c>
      <c r="O293" s="15">
        <f t="shared" si="259"/>
        <v>0</v>
      </c>
      <c r="P293" s="15">
        <f t="shared" si="259"/>
        <v>1584536</v>
      </c>
      <c r="Q293" s="15">
        <f t="shared" si="259"/>
        <v>320500</v>
      </c>
      <c r="R293" s="15">
        <f t="shared" si="259"/>
        <v>1905036</v>
      </c>
    </row>
    <row r="294" spans="1:18" s="1" customFormat="1" ht="12.75" customHeight="1" x14ac:dyDescent="0.25">
      <c r="A294" s="311"/>
      <c r="B294" s="318" t="s">
        <v>170</v>
      </c>
      <c r="C294" s="318"/>
      <c r="D294" s="318"/>
      <c r="E294" s="316"/>
      <c r="F294" s="14" t="s">
        <v>111</v>
      </c>
      <c r="G294" s="14" t="s">
        <v>79</v>
      </c>
      <c r="H294" s="19" t="s">
        <v>133</v>
      </c>
      <c r="I294" s="14" t="s">
        <v>171</v>
      </c>
      <c r="J294" s="15"/>
      <c r="K294" s="15"/>
      <c r="L294" s="15">
        <f t="shared" si="208"/>
        <v>0</v>
      </c>
      <c r="M294" s="15">
        <f>1485000+99536</f>
        <v>1584536</v>
      </c>
      <c r="N294" s="15">
        <f>L294+M294</f>
        <v>1584536</v>
      </c>
      <c r="O294" s="15"/>
      <c r="P294" s="15">
        <f t="shared" ref="P294" si="260">N294+O294</f>
        <v>1584536</v>
      </c>
      <c r="Q294" s="15">
        <f>320500</f>
        <v>320500</v>
      </c>
      <c r="R294" s="15">
        <f t="shared" ref="R294" si="261">P294+Q294</f>
        <v>1905036</v>
      </c>
    </row>
    <row r="295" spans="1:18" s="1" customFormat="1" ht="12.75" customHeight="1" x14ac:dyDescent="0.25">
      <c r="A295" s="443" t="s">
        <v>192</v>
      </c>
      <c r="B295" s="444"/>
      <c r="C295" s="316"/>
      <c r="D295" s="316"/>
      <c r="E295" s="316"/>
      <c r="F295" s="19" t="s">
        <v>111</v>
      </c>
      <c r="G295" s="14" t="s">
        <v>79</v>
      </c>
      <c r="H295" s="19" t="s">
        <v>193</v>
      </c>
      <c r="I295" s="14"/>
      <c r="J295" s="15">
        <f t="shared" ref="J295:R296" si="262">J296</f>
        <v>0</v>
      </c>
      <c r="K295" s="15">
        <f t="shared" si="262"/>
        <v>0</v>
      </c>
      <c r="L295" s="15">
        <f t="shared" si="208"/>
        <v>0</v>
      </c>
      <c r="M295" s="15">
        <f t="shared" si="262"/>
        <v>891000</v>
      </c>
      <c r="N295" s="15">
        <f t="shared" si="262"/>
        <v>891000</v>
      </c>
      <c r="O295" s="15">
        <f t="shared" si="262"/>
        <v>0</v>
      </c>
      <c r="P295" s="15">
        <f t="shared" si="262"/>
        <v>891000</v>
      </c>
      <c r="Q295" s="15">
        <f t="shared" si="262"/>
        <v>0</v>
      </c>
      <c r="R295" s="15">
        <f t="shared" si="262"/>
        <v>891000</v>
      </c>
    </row>
    <row r="296" spans="1:18" s="1" customFormat="1" ht="12.75" customHeight="1" x14ac:dyDescent="0.25">
      <c r="A296" s="316"/>
      <c r="B296" s="316" t="s">
        <v>119</v>
      </c>
      <c r="C296" s="316"/>
      <c r="D296" s="316"/>
      <c r="E296" s="316"/>
      <c r="F296" s="14" t="s">
        <v>111</v>
      </c>
      <c r="G296" s="14" t="s">
        <v>79</v>
      </c>
      <c r="H296" s="19" t="s">
        <v>193</v>
      </c>
      <c r="I296" s="14" t="s">
        <v>120</v>
      </c>
      <c r="J296" s="15">
        <f t="shared" si="262"/>
        <v>0</v>
      </c>
      <c r="K296" s="15">
        <f t="shared" si="262"/>
        <v>0</v>
      </c>
      <c r="L296" s="15">
        <f t="shared" si="208"/>
        <v>0</v>
      </c>
      <c r="M296" s="15">
        <f t="shared" si="262"/>
        <v>891000</v>
      </c>
      <c r="N296" s="15">
        <f t="shared" si="262"/>
        <v>891000</v>
      </c>
      <c r="O296" s="15">
        <f t="shared" si="262"/>
        <v>0</v>
      </c>
      <c r="P296" s="15">
        <f t="shared" si="262"/>
        <v>891000</v>
      </c>
      <c r="Q296" s="15">
        <f t="shared" si="262"/>
        <v>0</v>
      </c>
      <c r="R296" s="15">
        <f t="shared" si="262"/>
        <v>891000</v>
      </c>
    </row>
    <row r="297" spans="1:18" s="1" customFormat="1" ht="12.75" customHeight="1" x14ac:dyDescent="0.25">
      <c r="A297" s="318"/>
      <c r="B297" s="318" t="s">
        <v>170</v>
      </c>
      <c r="C297" s="318"/>
      <c r="D297" s="318"/>
      <c r="E297" s="318"/>
      <c r="F297" s="14" t="s">
        <v>111</v>
      </c>
      <c r="G297" s="14" t="s">
        <v>79</v>
      </c>
      <c r="H297" s="19" t="s">
        <v>193</v>
      </c>
      <c r="I297" s="14" t="s">
        <v>171</v>
      </c>
      <c r="J297" s="15"/>
      <c r="K297" s="15"/>
      <c r="L297" s="15">
        <f t="shared" si="208"/>
        <v>0</v>
      </c>
      <c r="M297" s="15">
        <v>891000</v>
      </c>
      <c r="N297" s="15">
        <f>L297+M297</f>
        <v>891000</v>
      </c>
      <c r="O297" s="15"/>
      <c r="P297" s="15">
        <f t="shared" ref="P297" si="263">N297+O297</f>
        <v>891000</v>
      </c>
      <c r="Q297" s="15"/>
      <c r="R297" s="15">
        <f t="shared" ref="R297" si="264">P297+Q297</f>
        <v>891000</v>
      </c>
    </row>
    <row r="298" spans="1:18" s="1" customFormat="1" ht="12.75" customHeight="1" x14ac:dyDescent="0.25">
      <c r="A298" s="451" t="s">
        <v>174</v>
      </c>
      <c r="B298" s="452"/>
      <c r="C298" s="320"/>
      <c r="D298" s="320"/>
      <c r="E298" s="320"/>
      <c r="F298" s="11" t="s">
        <v>111</v>
      </c>
      <c r="G298" s="11" t="s">
        <v>111</v>
      </c>
      <c r="H298" s="11"/>
      <c r="I298" s="11"/>
      <c r="J298" s="12">
        <f t="shared" ref="J298:R300" si="265">J299</f>
        <v>125300</v>
      </c>
      <c r="K298" s="12">
        <f t="shared" si="265"/>
        <v>0</v>
      </c>
      <c r="L298" s="15">
        <f t="shared" si="208"/>
        <v>125300</v>
      </c>
      <c r="M298" s="12">
        <f t="shared" si="265"/>
        <v>0</v>
      </c>
      <c r="N298" s="12">
        <f t="shared" si="265"/>
        <v>125300</v>
      </c>
      <c r="O298" s="12">
        <f t="shared" si="265"/>
        <v>0</v>
      </c>
      <c r="P298" s="12">
        <f t="shared" si="265"/>
        <v>125300</v>
      </c>
      <c r="Q298" s="12">
        <f t="shared" si="265"/>
        <v>0</v>
      </c>
      <c r="R298" s="12">
        <f t="shared" si="265"/>
        <v>125300</v>
      </c>
    </row>
    <row r="299" spans="1:18" s="1" customFormat="1" ht="12.75" customHeight="1" x14ac:dyDescent="0.25">
      <c r="A299" s="443" t="s">
        <v>175</v>
      </c>
      <c r="B299" s="444"/>
      <c r="C299" s="316"/>
      <c r="D299" s="316"/>
      <c r="E299" s="316"/>
      <c r="F299" s="14" t="s">
        <v>111</v>
      </c>
      <c r="G299" s="14" t="s">
        <v>111</v>
      </c>
      <c r="H299" s="14" t="s">
        <v>292</v>
      </c>
      <c r="I299" s="14"/>
      <c r="J299" s="15">
        <f>J300</f>
        <v>125300</v>
      </c>
      <c r="K299" s="15">
        <f t="shared" si="265"/>
        <v>0</v>
      </c>
      <c r="L299" s="15">
        <f t="shared" si="208"/>
        <v>125300</v>
      </c>
      <c r="M299" s="15">
        <f t="shared" si="265"/>
        <v>0</v>
      </c>
      <c r="N299" s="15">
        <f t="shared" si="265"/>
        <v>125300</v>
      </c>
      <c r="O299" s="15">
        <f t="shared" si="265"/>
        <v>0</v>
      </c>
      <c r="P299" s="15">
        <f t="shared" si="265"/>
        <v>125300</v>
      </c>
      <c r="Q299" s="15">
        <f t="shared" si="265"/>
        <v>0</v>
      </c>
      <c r="R299" s="15">
        <f t="shared" si="265"/>
        <v>125300</v>
      </c>
    </row>
    <row r="300" spans="1:18" s="1" customFormat="1" ht="12.75" customHeight="1" x14ac:dyDescent="0.25">
      <c r="A300" s="16"/>
      <c r="B300" s="318" t="s">
        <v>22</v>
      </c>
      <c r="C300" s="318"/>
      <c r="D300" s="318"/>
      <c r="E300" s="318"/>
      <c r="F300" s="14" t="s">
        <v>111</v>
      </c>
      <c r="G300" s="14" t="s">
        <v>111</v>
      </c>
      <c r="H300" s="14" t="s">
        <v>292</v>
      </c>
      <c r="I300" s="14" t="s">
        <v>23</v>
      </c>
      <c r="J300" s="15">
        <f t="shared" si="265"/>
        <v>125300</v>
      </c>
      <c r="K300" s="15">
        <f t="shared" si="265"/>
        <v>0</v>
      </c>
      <c r="L300" s="15">
        <f t="shared" si="208"/>
        <v>125300</v>
      </c>
      <c r="M300" s="15">
        <f t="shared" si="265"/>
        <v>0</v>
      </c>
      <c r="N300" s="15">
        <f t="shared" si="265"/>
        <v>125300</v>
      </c>
      <c r="O300" s="15">
        <f t="shared" si="265"/>
        <v>0</v>
      </c>
      <c r="P300" s="15">
        <f t="shared" si="265"/>
        <v>125300</v>
      </c>
      <c r="Q300" s="15">
        <f t="shared" si="265"/>
        <v>0</v>
      </c>
      <c r="R300" s="15">
        <f t="shared" si="265"/>
        <v>125300</v>
      </c>
    </row>
    <row r="301" spans="1:18" s="1" customFormat="1" ht="12.75" customHeight="1" x14ac:dyDescent="0.25">
      <c r="A301" s="16"/>
      <c r="B301" s="316" t="s">
        <v>24</v>
      </c>
      <c r="C301" s="316"/>
      <c r="D301" s="316"/>
      <c r="E301" s="316"/>
      <c r="F301" s="14" t="s">
        <v>111</v>
      </c>
      <c r="G301" s="14" t="s">
        <v>111</v>
      </c>
      <c r="H301" s="14" t="s">
        <v>292</v>
      </c>
      <c r="I301" s="14" t="s">
        <v>25</v>
      </c>
      <c r="J301" s="15">
        <f>125350-50</f>
        <v>125300</v>
      </c>
      <c r="K301" s="15"/>
      <c r="L301" s="15">
        <f t="shared" si="208"/>
        <v>125300</v>
      </c>
      <c r="M301" s="15"/>
      <c r="N301" s="15">
        <f>L301+M301</f>
        <v>125300</v>
      </c>
      <c r="O301" s="15"/>
      <c r="P301" s="15">
        <f t="shared" ref="P301" si="266">N301+O301</f>
        <v>125300</v>
      </c>
      <c r="Q301" s="15"/>
      <c r="R301" s="15">
        <f t="shared" ref="R301" si="267">P301+Q301</f>
        <v>125300</v>
      </c>
    </row>
    <row r="302" spans="1:18" s="1" customFormat="1" ht="12.75" customHeight="1" x14ac:dyDescent="0.25">
      <c r="A302" s="451" t="s">
        <v>176</v>
      </c>
      <c r="B302" s="452"/>
      <c r="C302" s="320"/>
      <c r="D302" s="320"/>
      <c r="E302" s="320"/>
      <c r="F302" s="11" t="s">
        <v>111</v>
      </c>
      <c r="G302" s="11" t="s">
        <v>90</v>
      </c>
      <c r="H302" s="11"/>
      <c r="I302" s="11"/>
      <c r="J302" s="12">
        <f>J303+J310+J314+J319+J332+J342+J345</f>
        <v>13304900</v>
      </c>
      <c r="K302" s="12">
        <f t="shared" ref="K302:R302" si="268">K303+K310+K314+K319+K332+K342+K345</f>
        <v>2866900</v>
      </c>
      <c r="L302" s="12">
        <f t="shared" si="268"/>
        <v>16171800</v>
      </c>
      <c r="M302" s="12">
        <f t="shared" si="268"/>
        <v>-2676000</v>
      </c>
      <c r="N302" s="12">
        <f t="shared" si="268"/>
        <v>13495800</v>
      </c>
      <c r="O302" s="12">
        <f t="shared" si="268"/>
        <v>0</v>
      </c>
      <c r="P302" s="12">
        <f t="shared" si="268"/>
        <v>13495800</v>
      </c>
      <c r="Q302" s="12">
        <f t="shared" si="268"/>
        <v>0</v>
      </c>
      <c r="R302" s="12">
        <f t="shared" si="268"/>
        <v>13495800</v>
      </c>
    </row>
    <row r="303" spans="1:18" s="1" customFormat="1" ht="12.75" customHeight="1" x14ac:dyDescent="0.25">
      <c r="A303" s="443" t="s">
        <v>13</v>
      </c>
      <c r="B303" s="444"/>
      <c r="C303" s="316"/>
      <c r="D303" s="316"/>
      <c r="E303" s="316"/>
      <c r="F303" s="14" t="s">
        <v>111</v>
      </c>
      <c r="G303" s="14" t="s">
        <v>90</v>
      </c>
      <c r="H303" s="14" t="s">
        <v>40</v>
      </c>
      <c r="I303" s="14"/>
      <c r="J303" s="15">
        <f t="shared" ref="J303:R308" si="269">J304</f>
        <v>963900</v>
      </c>
      <c r="K303" s="15">
        <f t="shared" si="269"/>
        <v>0</v>
      </c>
      <c r="L303" s="15">
        <f t="shared" si="208"/>
        <v>963900</v>
      </c>
      <c r="M303" s="15">
        <f t="shared" si="269"/>
        <v>0</v>
      </c>
      <c r="N303" s="15">
        <f t="shared" si="269"/>
        <v>963900</v>
      </c>
      <c r="O303" s="15">
        <f t="shared" si="269"/>
        <v>0</v>
      </c>
      <c r="P303" s="15">
        <f t="shared" si="269"/>
        <v>963900</v>
      </c>
      <c r="Q303" s="15">
        <f t="shared" si="269"/>
        <v>0</v>
      </c>
      <c r="R303" s="15">
        <f t="shared" si="269"/>
        <v>963900</v>
      </c>
    </row>
    <row r="304" spans="1:18" s="1" customFormat="1" ht="12.75" customHeight="1" x14ac:dyDescent="0.25">
      <c r="A304" s="443" t="s">
        <v>15</v>
      </c>
      <c r="B304" s="444"/>
      <c r="C304" s="316"/>
      <c r="D304" s="316"/>
      <c r="E304" s="316"/>
      <c r="F304" s="14" t="s">
        <v>111</v>
      </c>
      <c r="G304" s="14" t="s">
        <v>90</v>
      </c>
      <c r="H304" s="14" t="s">
        <v>16</v>
      </c>
      <c r="I304" s="14"/>
      <c r="J304" s="15">
        <f>J307+J305</f>
        <v>963900</v>
      </c>
      <c r="K304" s="15">
        <f t="shared" ref="K304:R304" si="270">K307+K305</f>
        <v>0</v>
      </c>
      <c r="L304" s="15">
        <f t="shared" si="208"/>
        <v>963900</v>
      </c>
      <c r="M304" s="15">
        <f t="shared" si="270"/>
        <v>0</v>
      </c>
      <c r="N304" s="15">
        <f t="shared" si="270"/>
        <v>963900</v>
      </c>
      <c r="O304" s="15">
        <f t="shared" si="270"/>
        <v>0</v>
      </c>
      <c r="P304" s="15">
        <f t="shared" si="270"/>
        <v>963900</v>
      </c>
      <c r="Q304" s="15">
        <f t="shared" si="270"/>
        <v>0</v>
      </c>
      <c r="R304" s="15">
        <f t="shared" si="270"/>
        <v>963900</v>
      </c>
    </row>
    <row r="305" spans="1:18" s="1" customFormat="1" ht="25.5" customHeight="1" x14ac:dyDescent="0.25">
      <c r="A305" s="316"/>
      <c r="B305" s="316" t="s">
        <v>17</v>
      </c>
      <c r="C305" s="316"/>
      <c r="D305" s="316"/>
      <c r="E305" s="316"/>
      <c r="F305" s="14" t="s">
        <v>111</v>
      </c>
      <c r="G305" s="14" t="s">
        <v>90</v>
      </c>
      <c r="H305" s="14" t="s">
        <v>16</v>
      </c>
      <c r="I305" s="14" t="s">
        <v>19</v>
      </c>
      <c r="J305" s="15">
        <f>J306</f>
        <v>0</v>
      </c>
      <c r="K305" s="15">
        <f t="shared" ref="K305:R305" si="271">K306</f>
        <v>963900</v>
      </c>
      <c r="L305" s="15">
        <f t="shared" si="208"/>
        <v>963900</v>
      </c>
      <c r="M305" s="15">
        <f t="shared" si="271"/>
        <v>0</v>
      </c>
      <c r="N305" s="15">
        <f t="shared" si="271"/>
        <v>963900</v>
      </c>
      <c r="O305" s="15">
        <f t="shared" si="271"/>
        <v>0</v>
      </c>
      <c r="P305" s="15">
        <f t="shared" si="271"/>
        <v>963900</v>
      </c>
      <c r="Q305" s="15">
        <f t="shared" si="271"/>
        <v>0</v>
      </c>
      <c r="R305" s="15">
        <f t="shared" si="271"/>
        <v>963900</v>
      </c>
    </row>
    <row r="306" spans="1:18" s="1" customFormat="1" ht="12.75" customHeight="1" x14ac:dyDescent="0.25">
      <c r="A306" s="316"/>
      <c r="B306" s="318" t="s">
        <v>20</v>
      </c>
      <c r="C306" s="316"/>
      <c r="D306" s="316"/>
      <c r="E306" s="316"/>
      <c r="F306" s="14" t="s">
        <v>111</v>
      </c>
      <c r="G306" s="14" t="s">
        <v>90</v>
      </c>
      <c r="H306" s="14" t="s">
        <v>16</v>
      </c>
      <c r="I306" s="14" t="s">
        <v>21</v>
      </c>
      <c r="J306" s="15"/>
      <c r="K306" s="15">
        <v>963900</v>
      </c>
      <c r="L306" s="15">
        <f t="shared" ref="L306:L369" si="272">J306+K306</f>
        <v>963900</v>
      </c>
      <c r="M306" s="15"/>
      <c r="N306" s="15">
        <f>L306+M306</f>
        <v>963900</v>
      </c>
      <c r="O306" s="15"/>
      <c r="P306" s="15">
        <f t="shared" ref="P306" si="273">N306+O306</f>
        <v>963900</v>
      </c>
      <c r="Q306" s="15"/>
      <c r="R306" s="15">
        <f t="shared" ref="R306" si="274">P306+Q306</f>
        <v>963900</v>
      </c>
    </row>
    <row r="307" spans="1:18" s="1" customFormat="1" ht="12.75" hidden="1" customHeight="1" x14ac:dyDescent="0.25">
      <c r="A307" s="443" t="s">
        <v>177</v>
      </c>
      <c r="B307" s="444"/>
      <c r="C307" s="316"/>
      <c r="D307" s="316"/>
      <c r="E307" s="316"/>
      <c r="F307" s="14" t="s">
        <v>111</v>
      </c>
      <c r="G307" s="14" t="s">
        <v>90</v>
      </c>
      <c r="H307" s="14" t="s">
        <v>178</v>
      </c>
      <c r="I307" s="14"/>
      <c r="J307" s="15">
        <f t="shared" si="269"/>
        <v>963900</v>
      </c>
      <c r="K307" s="15">
        <f t="shared" si="269"/>
        <v>-963900</v>
      </c>
      <c r="L307" s="15">
        <f t="shared" si="272"/>
        <v>0</v>
      </c>
      <c r="M307" s="15">
        <f t="shared" si="269"/>
        <v>0</v>
      </c>
      <c r="N307" s="15">
        <f t="shared" si="269"/>
        <v>0</v>
      </c>
      <c r="O307" s="15">
        <f t="shared" si="269"/>
        <v>0</v>
      </c>
      <c r="P307" s="15">
        <f t="shared" si="269"/>
        <v>0</v>
      </c>
      <c r="Q307" s="15">
        <f t="shared" si="269"/>
        <v>0</v>
      </c>
      <c r="R307" s="15">
        <f t="shared" si="269"/>
        <v>0</v>
      </c>
    </row>
    <row r="308" spans="1:18" s="1" customFormat="1" ht="12.75" hidden="1" customHeight="1" x14ac:dyDescent="0.25">
      <c r="A308" s="316"/>
      <c r="B308" s="316" t="s">
        <v>17</v>
      </c>
      <c r="C308" s="316"/>
      <c r="D308" s="316"/>
      <c r="E308" s="316"/>
      <c r="F308" s="14" t="s">
        <v>111</v>
      </c>
      <c r="G308" s="14" t="s">
        <v>90</v>
      </c>
      <c r="H308" s="14" t="s">
        <v>178</v>
      </c>
      <c r="I308" s="14" t="s">
        <v>19</v>
      </c>
      <c r="J308" s="15">
        <f>J309</f>
        <v>963900</v>
      </c>
      <c r="K308" s="15">
        <f t="shared" si="269"/>
        <v>-963900</v>
      </c>
      <c r="L308" s="15">
        <f t="shared" si="272"/>
        <v>0</v>
      </c>
      <c r="M308" s="15">
        <f t="shared" si="269"/>
        <v>0</v>
      </c>
      <c r="N308" s="15">
        <f t="shared" si="269"/>
        <v>0</v>
      </c>
      <c r="O308" s="15">
        <f t="shared" si="269"/>
        <v>0</v>
      </c>
      <c r="P308" s="15">
        <f t="shared" si="269"/>
        <v>0</v>
      </c>
      <c r="Q308" s="15">
        <f t="shared" si="269"/>
        <v>0</v>
      </c>
      <c r="R308" s="15">
        <f t="shared" si="269"/>
        <v>0</v>
      </c>
    </row>
    <row r="309" spans="1:18" s="1" customFormat="1" ht="12.75" hidden="1" customHeight="1" x14ac:dyDescent="0.25">
      <c r="A309" s="16"/>
      <c r="B309" s="318" t="s">
        <v>20</v>
      </c>
      <c r="C309" s="318"/>
      <c r="D309" s="318"/>
      <c r="E309" s="318"/>
      <c r="F309" s="14" t="s">
        <v>111</v>
      </c>
      <c r="G309" s="14" t="s">
        <v>90</v>
      </c>
      <c r="H309" s="14" t="s">
        <v>178</v>
      </c>
      <c r="I309" s="14" t="s">
        <v>21</v>
      </c>
      <c r="J309" s="15">
        <f>963922-22</f>
        <v>963900</v>
      </c>
      <c r="K309" s="15">
        <v>-963900</v>
      </c>
      <c r="L309" s="15">
        <f t="shared" si="272"/>
        <v>0</v>
      </c>
      <c r="M309" s="15"/>
      <c r="N309" s="15">
        <f>L309+M309</f>
        <v>0</v>
      </c>
      <c r="O309" s="15"/>
      <c r="P309" s="15">
        <f>N309+O309</f>
        <v>0</v>
      </c>
      <c r="Q309" s="15"/>
      <c r="R309" s="15">
        <f>P309+Q309</f>
        <v>0</v>
      </c>
    </row>
    <row r="310" spans="1:18" s="1" customFormat="1" ht="12.75" customHeight="1" x14ac:dyDescent="0.25">
      <c r="A310" s="455" t="s">
        <v>691</v>
      </c>
      <c r="B310" s="456"/>
      <c r="C310" s="315"/>
      <c r="D310" s="14"/>
      <c r="E310" s="14"/>
      <c r="F310" s="14" t="s">
        <v>111</v>
      </c>
      <c r="G310" s="14" t="s">
        <v>90</v>
      </c>
      <c r="H310" s="14" t="s">
        <v>693</v>
      </c>
      <c r="I310" s="14"/>
      <c r="J310" s="126">
        <f t="shared" ref="J310:R312" si="275">J311</f>
        <v>0</v>
      </c>
      <c r="K310" s="126">
        <f t="shared" si="275"/>
        <v>561600</v>
      </c>
      <c r="L310" s="15">
        <f t="shared" si="272"/>
        <v>561600</v>
      </c>
      <c r="M310" s="126">
        <f t="shared" si="275"/>
        <v>0</v>
      </c>
      <c r="N310" s="126">
        <f t="shared" si="275"/>
        <v>561600</v>
      </c>
      <c r="O310" s="126">
        <f t="shared" si="275"/>
        <v>0</v>
      </c>
      <c r="P310" s="126">
        <f t="shared" si="275"/>
        <v>561600</v>
      </c>
      <c r="Q310" s="126">
        <f t="shared" si="275"/>
        <v>0</v>
      </c>
      <c r="R310" s="126">
        <f t="shared" si="275"/>
        <v>561600</v>
      </c>
    </row>
    <row r="311" spans="1:18" s="1" customFormat="1" ht="12.75" customHeight="1" x14ac:dyDescent="0.25">
      <c r="A311" s="455" t="s">
        <v>694</v>
      </c>
      <c r="B311" s="456"/>
      <c r="C311" s="315"/>
      <c r="D311" s="14"/>
      <c r="E311" s="14"/>
      <c r="F311" s="14" t="s">
        <v>111</v>
      </c>
      <c r="G311" s="14" t="s">
        <v>90</v>
      </c>
      <c r="H311" s="14" t="s">
        <v>695</v>
      </c>
      <c r="I311" s="14"/>
      <c r="J311" s="126">
        <f t="shared" si="275"/>
        <v>0</v>
      </c>
      <c r="K311" s="126">
        <f t="shared" si="275"/>
        <v>561600</v>
      </c>
      <c r="L311" s="15">
        <f t="shared" si="272"/>
        <v>561600</v>
      </c>
      <c r="M311" s="126">
        <f t="shared" si="275"/>
        <v>0</v>
      </c>
      <c r="N311" s="126">
        <f t="shared" si="275"/>
        <v>561600</v>
      </c>
      <c r="O311" s="126">
        <f t="shared" si="275"/>
        <v>0</v>
      </c>
      <c r="P311" s="126">
        <f t="shared" si="275"/>
        <v>561600</v>
      </c>
      <c r="Q311" s="126">
        <f t="shared" si="275"/>
        <v>0</v>
      </c>
      <c r="R311" s="126">
        <f t="shared" si="275"/>
        <v>561600</v>
      </c>
    </row>
    <row r="312" spans="1:18" s="1" customFormat="1" ht="12.75" customHeight="1" x14ac:dyDescent="0.25">
      <c r="A312" s="316"/>
      <c r="B312" s="316" t="s">
        <v>119</v>
      </c>
      <c r="C312" s="316"/>
      <c r="D312" s="14"/>
      <c r="E312" s="14"/>
      <c r="F312" s="14" t="s">
        <v>111</v>
      </c>
      <c r="G312" s="14" t="s">
        <v>90</v>
      </c>
      <c r="H312" s="14" t="s">
        <v>695</v>
      </c>
      <c r="I312" s="14" t="s">
        <v>120</v>
      </c>
      <c r="J312" s="126">
        <f t="shared" si="275"/>
        <v>0</v>
      </c>
      <c r="K312" s="126">
        <f t="shared" si="275"/>
        <v>561600</v>
      </c>
      <c r="L312" s="15">
        <f t="shared" si="272"/>
        <v>561600</v>
      </c>
      <c r="M312" s="126">
        <f t="shared" si="275"/>
        <v>0</v>
      </c>
      <c r="N312" s="126">
        <f t="shared" si="275"/>
        <v>561600</v>
      </c>
      <c r="O312" s="126">
        <f t="shared" si="275"/>
        <v>0</v>
      </c>
      <c r="P312" s="126">
        <f t="shared" si="275"/>
        <v>561600</v>
      </c>
      <c r="Q312" s="126">
        <f t="shared" si="275"/>
        <v>0</v>
      </c>
      <c r="R312" s="126">
        <f t="shared" si="275"/>
        <v>561600</v>
      </c>
    </row>
    <row r="313" spans="1:18" s="1" customFormat="1" ht="12.75" customHeight="1" x14ac:dyDescent="0.25">
      <c r="A313" s="318"/>
      <c r="B313" s="318" t="s">
        <v>170</v>
      </c>
      <c r="C313" s="318"/>
      <c r="D313" s="14"/>
      <c r="E313" s="14"/>
      <c r="F313" s="14" t="s">
        <v>111</v>
      </c>
      <c r="G313" s="14" t="s">
        <v>90</v>
      </c>
      <c r="H313" s="14" t="s">
        <v>695</v>
      </c>
      <c r="I313" s="14" t="s">
        <v>171</v>
      </c>
      <c r="J313" s="126"/>
      <c r="K313" s="126">
        <v>561600</v>
      </c>
      <c r="L313" s="15">
        <f t="shared" si="272"/>
        <v>561600</v>
      </c>
      <c r="M313" s="126"/>
      <c r="N313" s="126">
        <f>L313+M313</f>
        <v>561600</v>
      </c>
      <c r="O313" s="126"/>
      <c r="P313" s="126">
        <f>N313+O313</f>
        <v>561600</v>
      </c>
      <c r="Q313" s="126"/>
      <c r="R313" s="126">
        <f>P313+Q313</f>
        <v>561600</v>
      </c>
    </row>
    <row r="314" spans="1:18" s="1" customFormat="1" ht="16.5" customHeight="1" x14ac:dyDescent="0.25">
      <c r="A314" s="443" t="s">
        <v>179</v>
      </c>
      <c r="B314" s="444"/>
      <c r="C314" s="316"/>
      <c r="D314" s="316"/>
      <c r="E314" s="316"/>
      <c r="F314" s="14" t="s">
        <v>111</v>
      </c>
      <c r="G314" s="14" t="s">
        <v>90</v>
      </c>
      <c r="H314" s="14" t="s">
        <v>180</v>
      </c>
      <c r="I314" s="14"/>
      <c r="J314" s="15">
        <f t="shared" ref="J314:R317" si="276">J315</f>
        <v>584000</v>
      </c>
      <c r="K314" s="15">
        <f t="shared" si="276"/>
        <v>340100</v>
      </c>
      <c r="L314" s="15">
        <f t="shared" si="272"/>
        <v>924100</v>
      </c>
      <c r="M314" s="15">
        <f t="shared" si="276"/>
        <v>0</v>
      </c>
      <c r="N314" s="15">
        <f t="shared" si="276"/>
        <v>924100</v>
      </c>
      <c r="O314" s="15">
        <f t="shared" si="276"/>
        <v>0</v>
      </c>
      <c r="P314" s="15">
        <f t="shared" si="276"/>
        <v>924100</v>
      </c>
      <c r="Q314" s="15">
        <f t="shared" si="276"/>
        <v>0</v>
      </c>
      <c r="R314" s="15">
        <f t="shared" si="276"/>
        <v>924100</v>
      </c>
    </row>
    <row r="315" spans="1:18" s="1" customFormat="1" ht="16.5" customHeight="1" x14ac:dyDescent="0.25">
      <c r="A315" s="443" t="s">
        <v>115</v>
      </c>
      <c r="B315" s="444"/>
      <c r="C315" s="316"/>
      <c r="D315" s="316"/>
      <c r="E315" s="316"/>
      <c r="F315" s="14" t="s">
        <v>111</v>
      </c>
      <c r="G315" s="14" t="s">
        <v>90</v>
      </c>
      <c r="H315" s="14" t="s">
        <v>181</v>
      </c>
      <c r="I315" s="14"/>
      <c r="J315" s="15">
        <f t="shared" si="276"/>
        <v>584000</v>
      </c>
      <c r="K315" s="15">
        <f t="shared" si="276"/>
        <v>340100</v>
      </c>
      <c r="L315" s="15">
        <f t="shared" si="272"/>
        <v>924100</v>
      </c>
      <c r="M315" s="15">
        <f t="shared" si="276"/>
        <v>0</v>
      </c>
      <c r="N315" s="15">
        <f t="shared" si="276"/>
        <v>924100</v>
      </c>
      <c r="O315" s="15">
        <f t="shared" si="276"/>
        <v>0</v>
      </c>
      <c r="P315" s="15">
        <f t="shared" si="276"/>
        <v>924100</v>
      </c>
      <c r="Q315" s="15">
        <f t="shared" si="276"/>
        <v>0</v>
      </c>
      <c r="R315" s="15">
        <f t="shared" si="276"/>
        <v>924100</v>
      </c>
    </row>
    <row r="316" spans="1:18" s="1" customFormat="1" ht="12.75" customHeight="1" x14ac:dyDescent="0.25">
      <c r="A316" s="443" t="s">
        <v>182</v>
      </c>
      <c r="B316" s="444"/>
      <c r="C316" s="316"/>
      <c r="D316" s="316"/>
      <c r="E316" s="316"/>
      <c r="F316" s="14" t="s">
        <v>111</v>
      </c>
      <c r="G316" s="14" t="s">
        <v>90</v>
      </c>
      <c r="H316" s="14" t="s">
        <v>183</v>
      </c>
      <c r="I316" s="14"/>
      <c r="J316" s="15">
        <f t="shared" si="276"/>
        <v>584000</v>
      </c>
      <c r="K316" s="15">
        <f t="shared" si="276"/>
        <v>340100</v>
      </c>
      <c r="L316" s="15">
        <f t="shared" si="272"/>
        <v>924100</v>
      </c>
      <c r="M316" s="15">
        <f t="shared" si="276"/>
        <v>0</v>
      </c>
      <c r="N316" s="15">
        <f t="shared" si="276"/>
        <v>924100</v>
      </c>
      <c r="O316" s="15">
        <f t="shared" si="276"/>
        <v>0</v>
      </c>
      <c r="P316" s="15">
        <f t="shared" si="276"/>
        <v>924100</v>
      </c>
      <c r="Q316" s="15">
        <f t="shared" si="276"/>
        <v>0</v>
      </c>
      <c r="R316" s="15">
        <f t="shared" si="276"/>
        <v>924100</v>
      </c>
    </row>
    <row r="317" spans="1:18" s="1" customFormat="1" ht="27.75" customHeight="1" x14ac:dyDescent="0.25">
      <c r="A317" s="316"/>
      <c r="B317" s="316" t="s">
        <v>119</v>
      </c>
      <c r="C317" s="316"/>
      <c r="D317" s="316"/>
      <c r="E317" s="316"/>
      <c r="F317" s="14" t="s">
        <v>111</v>
      </c>
      <c r="G317" s="14" t="s">
        <v>90</v>
      </c>
      <c r="H317" s="14" t="s">
        <v>183</v>
      </c>
      <c r="I317" s="14" t="s">
        <v>120</v>
      </c>
      <c r="J317" s="15">
        <f t="shared" si="276"/>
        <v>584000</v>
      </c>
      <c r="K317" s="15">
        <f t="shared" si="276"/>
        <v>340100</v>
      </c>
      <c r="L317" s="15">
        <f t="shared" si="272"/>
        <v>924100</v>
      </c>
      <c r="M317" s="15">
        <f t="shared" si="276"/>
        <v>0</v>
      </c>
      <c r="N317" s="15">
        <f t="shared" si="276"/>
        <v>924100</v>
      </c>
      <c r="O317" s="15">
        <f t="shared" si="276"/>
        <v>0</v>
      </c>
      <c r="P317" s="15">
        <f t="shared" si="276"/>
        <v>924100</v>
      </c>
      <c r="Q317" s="15">
        <f t="shared" si="276"/>
        <v>0</v>
      </c>
      <c r="R317" s="15">
        <f t="shared" si="276"/>
        <v>924100</v>
      </c>
    </row>
    <row r="318" spans="1:18" s="1" customFormat="1" ht="12.75" customHeight="1" x14ac:dyDescent="0.25">
      <c r="A318" s="316"/>
      <c r="B318" s="316" t="s">
        <v>121</v>
      </c>
      <c r="C318" s="316"/>
      <c r="D318" s="316"/>
      <c r="E318" s="316"/>
      <c r="F318" s="14" t="s">
        <v>111</v>
      </c>
      <c r="G318" s="14" t="s">
        <v>90</v>
      </c>
      <c r="H318" s="14" t="s">
        <v>183</v>
      </c>
      <c r="I318" s="14" t="s">
        <v>122</v>
      </c>
      <c r="J318" s="15">
        <f>584030-30</f>
        <v>584000</v>
      </c>
      <c r="K318" s="15">
        <v>340100</v>
      </c>
      <c r="L318" s="15">
        <f t="shared" si="272"/>
        <v>924100</v>
      </c>
      <c r="M318" s="15"/>
      <c r="N318" s="15">
        <f>L318+M318</f>
        <v>924100</v>
      </c>
      <c r="O318" s="15"/>
      <c r="P318" s="15">
        <f t="shared" ref="P318" si="277">N318+O318</f>
        <v>924100</v>
      </c>
      <c r="Q318" s="15"/>
      <c r="R318" s="15">
        <f t="shared" ref="R318" si="278">P318+Q318</f>
        <v>924100</v>
      </c>
    </row>
    <row r="319" spans="1:18" s="2" customFormat="1" ht="12.75" customHeight="1" x14ac:dyDescent="0.25">
      <c r="A319" s="443" t="s">
        <v>184</v>
      </c>
      <c r="B319" s="444"/>
      <c r="C319" s="316"/>
      <c r="D319" s="316"/>
      <c r="E319" s="316"/>
      <c r="F319" s="14" t="s">
        <v>111</v>
      </c>
      <c r="G319" s="14" t="s">
        <v>90</v>
      </c>
      <c r="H319" s="14" t="s">
        <v>185</v>
      </c>
      <c r="I319" s="14"/>
      <c r="J319" s="15">
        <f>J320</f>
        <v>9000000</v>
      </c>
      <c r="K319" s="15">
        <f t="shared" ref="K319:R319" si="279">K320</f>
        <v>282900</v>
      </c>
      <c r="L319" s="15">
        <f t="shared" si="272"/>
        <v>9282900</v>
      </c>
      <c r="M319" s="15">
        <f t="shared" si="279"/>
        <v>0</v>
      </c>
      <c r="N319" s="15">
        <f t="shared" si="279"/>
        <v>9282900</v>
      </c>
      <c r="O319" s="15">
        <f t="shared" si="279"/>
        <v>0</v>
      </c>
      <c r="P319" s="15">
        <f t="shared" si="279"/>
        <v>9282900</v>
      </c>
      <c r="Q319" s="15">
        <f t="shared" si="279"/>
        <v>0</v>
      </c>
      <c r="R319" s="15">
        <f t="shared" si="279"/>
        <v>9282900</v>
      </c>
    </row>
    <row r="320" spans="1:18" s="1" customFormat="1" ht="12.75" customHeight="1" x14ac:dyDescent="0.25">
      <c r="A320" s="443" t="s">
        <v>115</v>
      </c>
      <c r="B320" s="444"/>
      <c r="C320" s="316"/>
      <c r="D320" s="316"/>
      <c r="E320" s="316"/>
      <c r="F320" s="14" t="s">
        <v>111</v>
      </c>
      <c r="G320" s="14" t="s">
        <v>90</v>
      </c>
      <c r="H320" s="14" t="s">
        <v>186</v>
      </c>
      <c r="I320" s="14"/>
      <c r="J320" s="15">
        <f>J321+J324</f>
        <v>9000000</v>
      </c>
      <c r="K320" s="15">
        <f t="shared" ref="K320:R320" si="280">K321+K324</f>
        <v>282900</v>
      </c>
      <c r="L320" s="15">
        <f t="shared" si="272"/>
        <v>9282900</v>
      </c>
      <c r="M320" s="15">
        <f t="shared" si="280"/>
        <v>0</v>
      </c>
      <c r="N320" s="15">
        <f t="shared" si="280"/>
        <v>9282900</v>
      </c>
      <c r="O320" s="15">
        <f t="shared" si="280"/>
        <v>0</v>
      </c>
      <c r="P320" s="15">
        <f t="shared" si="280"/>
        <v>9282900</v>
      </c>
      <c r="Q320" s="15">
        <f t="shared" si="280"/>
        <v>0</v>
      </c>
      <c r="R320" s="15">
        <f t="shared" si="280"/>
        <v>9282900</v>
      </c>
    </row>
    <row r="321" spans="1:18" s="1" customFormat="1" ht="12.75" customHeight="1" x14ac:dyDescent="0.25">
      <c r="A321" s="443" t="s">
        <v>187</v>
      </c>
      <c r="B321" s="444"/>
      <c r="C321" s="316"/>
      <c r="D321" s="316"/>
      <c r="E321" s="316"/>
      <c r="F321" s="19" t="s">
        <v>111</v>
      </c>
      <c r="G321" s="19" t="s">
        <v>90</v>
      </c>
      <c r="H321" s="14" t="s">
        <v>188</v>
      </c>
      <c r="I321" s="14"/>
      <c r="J321" s="15">
        <f>J322</f>
        <v>6946200</v>
      </c>
      <c r="K321" s="15">
        <f t="shared" ref="K321:R322" si="281">K322</f>
        <v>0</v>
      </c>
      <c r="L321" s="15">
        <f t="shared" si="272"/>
        <v>6946200</v>
      </c>
      <c r="M321" s="15">
        <f t="shared" si="281"/>
        <v>0</v>
      </c>
      <c r="N321" s="15">
        <f t="shared" si="281"/>
        <v>6946200</v>
      </c>
      <c r="O321" s="15">
        <f t="shared" si="281"/>
        <v>0</v>
      </c>
      <c r="P321" s="15">
        <f t="shared" si="281"/>
        <v>6946200</v>
      </c>
      <c r="Q321" s="15">
        <f t="shared" si="281"/>
        <v>0</v>
      </c>
      <c r="R321" s="15">
        <f t="shared" si="281"/>
        <v>6946200</v>
      </c>
    </row>
    <row r="322" spans="1:18" s="1" customFormat="1" ht="25.5" customHeight="1" x14ac:dyDescent="0.25">
      <c r="A322" s="316"/>
      <c r="B322" s="316" t="s">
        <v>119</v>
      </c>
      <c r="C322" s="316"/>
      <c r="D322" s="316"/>
      <c r="E322" s="316"/>
      <c r="F322" s="14" t="s">
        <v>111</v>
      </c>
      <c r="G322" s="14" t="s">
        <v>90</v>
      </c>
      <c r="H322" s="14" t="s">
        <v>188</v>
      </c>
      <c r="I322" s="14" t="s">
        <v>120</v>
      </c>
      <c r="J322" s="15">
        <f>J323</f>
        <v>6946200</v>
      </c>
      <c r="K322" s="15">
        <f t="shared" si="281"/>
        <v>0</v>
      </c>
      <c r="L322" s="15">
        <f t="shared" si="272"/>
        <v>6946200</v>
      </c>
      <c r="M322" s="15">
        <f t="shared" si="281"/>
        <v>0</v>
      </c>
      <c r="N322" s="15">
        <f t="shared" si="281"/>
        <v>6946200</v>
      </c>
      <c r="O322" s="15">
        <f t="shared" si="281"/>
        <v>0</v>
      </c>
      <c r="P322" s="15">
        <f t="shared" si="281"/>
        <v>6946200</v>
      </c>
      <c r="Q322" s="15">
        <f t="shared" si="281"/>
        <v>0</v>
      </c>
      <c r="R322" s="15">
        <f t="shared" si="281"/>
        <v>6946200</v>
      </c>
    </row>
    <row r="323" spans="1:18" s="1" customFormat="1" ht="12.75" customHeight="1" x14ac:dyDescent="0.25">
      <c r="A323" s="316"/>
      <c r="B323" s="316" t="s">
        <v>121</v>
      </c>
      <c r="C323" s="316"/>
      <c r="D323" s="316"/>
      <c r="E323" s="316"/>
      <c r="F323" s="14" t="s">
        <v>111</v>
      </c>
      <c r="G323" s="14" t="s">
        <v>90</v>
      </c>
      <c r="H323" s="14" t="s">
        <v>188</v>
      </c>
      <c r="I323" s="14" t="s">
        <v>122</v>
      </c>
      <c r="J323" s="15">
        <f>6946249-49</f>
        <v>6946200</v>
      </c>
      <c r="K323" s="15"/>
      <c r="L323" s="15">
        <f t="shared" si="272"/>
        <v>6946200</v>
      </c>
      <c r="M323" s="15"/>
      <c r="N323" s="15">
        <f>L323+M323</f>
        <v>6946200</v>
      </c>
      <c r="O323" s="15"/>
      <c r="P323" s="15">
        <f t="shared" ref="P323" si="282">N323+O323</f>
        <v>6946200</v>
      </c>
      <c r="Q323" s="15"/>
      <c r="R323" s="15">
        <f t="shared" ref="R323" si="283">P323+Q323</f>
        <v>6946200</v>
      </c>
    </row>
    <row r="324" spans="1:18" s="1" customFormat="1" ht="12.75" customHeight="1" x14ac:dyDescent="0.25">
      <c r="A324" s="443" t="s">
        <v>189</v>
      </c>
      <c r="B324" s="444"/>
      <c r="C324" s="316"/>
      <c r="D324" s="316"/>
      <c r="E324" s="316"/>
      <c r="F324" s="19" t="s">
        <v>111</v>
      </c>
      <c r="G324" s="19" t="s">
        <v>90</v>
      </c>
      <c r="H324" s="14" t="s">
        <v>190</v>
      </c>
      <c r="I324" s="14"/>
      <c r="J324" s="15">
        <f>J325+J327+J329</f>
        <v>2053800</v>
      </c>
      <c r="K324" s="15">
        <f t="shared" ref="K324:R324" si="284">K325+K327+K329</f>
        <v>282900</v>
      </c>
      <c r="L324" s="15">
        <f t="shared" si="272"/>
        <v>2336700</v>
      </c>
      <c r="M324" s="15">
        <f t="shared" si="284"/>
        <v>0</v>
      </c>
      <c r="N324" s="15">
        <f t="shared" si="284"/>
        <v>2336700</v>
      </c>
      <c r="O324" s="15">
        <f t="shared" si="284"/>
        <v>0</v>
      </c>
      <c r="P324" s="15">
        <f t="shared" si="284"/>
        <v>2336700</v>
      </c>
      <c r="Q324" s="15">
        <f t="shared" si="284"/>
        <v>0</v>
      </c>
      <c r="R324" s="15">
        <f t="shared" si="284"/>
        <v>2336700</v>
      </c>
    </row>
    <row r="325" spans="1:18" s="1" customFormat="1" ht="12.75" customHeight="1" x14ac:dyDescent="0.25">
      <c r="A325" s="316"/>
      <c r="B325" s="316" t="s">
        <v>17</v>
      </c>
      <c r="C325" s="316"/>
      <c r="D325" s="316"/>
      <c r="E325" s="316"/>
      <c r="F325" s="14" t="s">
        <v>111</v>
      </c>
      <c r="G325" s="14" t="s">
        <v>90</v>
      </c>
      <c r="H325" s="14" t="s">
        <v>190</v>
      </c>
      <c r="I325" s="14" t="s">
        <v>19</v>
      </c>
      <c r="J325" s="15">
        <f>J326</f>
        <v>1634900</v>
      </c>
      <c r="K325" s="15">
        <f t="shared" ref="K325:R325" si="285">K326</f>
        <v>282900</v>
      </c>
      <c r="L325" s="15">
        <f t="shared" si="272"/>
        <v>1917800</v>
      </c>
      <c r="M325" s="15">
        <f t="shared" si="285"/>
        <v>0</v>
      </c>
      <c r="N325" s="15">
        <f t="shared" si="285"/>
        <v>1917800</v>
      </c>
      <c r="O325" s="15">
        <f t="shared" si="285"/>
        <v>0</v>
      </c>
      <c r="P325" s="15">
        <f t="shared" si="285"/>
        <v>1917800</v>
      </c>
      <c r="Q325" s="15">
        <f t="shared" si="285"/>
        <v>0</v>
      </c>
      <c r="R325" s="15">
        <f t="shared" si="285"/>
        <v>1917800</v>
      </c>
    </row>
    <row r="326" spans="1:18" s="1" customFormat="1" ht="12.75" customHeight="1" x14ac:dyDescent="0.25">
      <c r="A326" s="16"/>
      <c r="B326" s="318" t="s">
        <v>20</v>
      </c>
      <c r="C326" s="318"/>
      <c r="D326" s="318"/>
      <c r="E326" s="318"/>
      <c r="F326" s="14" t="s">
        <v>111</v>
      </c>
      <c r="G326" s="14" t="s">
        <v>90</v>
      </c>
      <c r="H326" s="14" t="s">
        <v>190</v>
      </c>
      <c r="I326" s="14" t="s">
        <v>21</v>
      </c>
      <c r="J326" s="15">
        <f>1634866+34</f>
        <v>1634900</v>
      </c>
      <c r="K326" s="15">
        <v>282900</v>
      </c>
      <c r="L326" s="15">
        <f t="shared" si="272"/>
        <v>1917800</v>
      </c>
      <c r="M326" s="15"/>
      <c r="N326" s="15">
        <f>L326+M326</f>
        <v>1917800</v>
      </c>
      <c r="O326" s="15"/>
      <c r="P326" s="15">
        <f t="shared" ref="P326" si="286">N326+O326</f>
        <v>1917800</v>
      </c>
      <c r="Q326" s="15"/>
      <c r="R326" s="15">
        <f t="shared" ref="R326" si="287">P326+Q326</f>
        <v>1917800</v>
      </c>
    </row>
    <row r="327" spans="1:18" s="1" customFormat="1" ht="12.75" customHeight="1" x14ac:dyDescent="0.25">
      <c r="A327" s="16"/>
      <c r="B327" s="318" t="s">
        <v>22</v>
      </c>
      <c r="C327" s="318"/>
      <c r="D327" s="318"/>
      <c r="E327" s="318"/>
      <c r="F327" s="14" t="s">
        <v>111</v>
      </c>
      <c r="G327" s="14" t="s">
        <v>90</v>
      </c>
      <c r="H327" s="14" t="s">
        <v>190</v>
      </c>
      <c r="I327" s="14" t="s">
        <v>23</v>
      </c>
      <c r="J327" s="15">
        <f>J328</f>
        <v>381900</v>
      </c>
      <c r="K327" s="15">
        <f t="shared" ref="K327:R327" si="288">K328</f>
        <v>0</v>
      </c>
      <c r="L327" s="15">
        <f t="shared" si="272"/>
        <v>381900</v>
      </c>
      <c r="M327" s="15">
        <f t="shared" si="288"/>
        <v>0</v>
      </c>
      <c r="N327" s="15">
        <f t="shared" si="288"/>
        <v>381900</v>
      </c>
      <c r="O327" s="15">
        <f t="shared" si="288"/>
        <v>0</v>
      </c>
      <c r="P327" s="15">
        <f t="shared" si="288"/>
        <v>381900</v>
      </c>
      <c r="Q327" s="15">
        <f t="shared" si="288"/>
        <v>0</v>
      </c>
      <c r="R327" s="15">
        <f t="shared" si="288"/>
        <v>381900</v>
      </c>
    </row>
    <row r="328" spans="1:18" s="1" customFormat="1" ht="12.75" customHeight="1" x14ac:dyDescent="0.25">
      <c r="A328" s="16"/>
      <c r="B328" s="316" t="s">
        <v>24</v>
      </c>
      <c r="C328" s="316"/>
      <c r="D328" s="316"/>
      <c r="E328" s="316"/>
      <c r="F328" s="14" t="s">
        <v>111</v>
      </c>
      <c r="G328" s="14" t="s">
        <v>90</v>
      </c>
      <c r="H328" s="14" t="s">
        <v>190</v>
      </c>
      <c r="I328" s="14" t="s">
        <v>25</v>
      </c>
      <c r="J328" s="15">
        <f>381893+7</f>
        <v>381900</v>
      </c>
      <c r="K328" s="15"/>
      <c r="L328" s="15">
        <f t="shared" si="272"/>
        <v>381900</v>
      </c>
      <c r="M328" s="15"/>
      <c r="N328" s="15">
        <f>L328+M328</f>
        <v>381900</v>
      </c>
      <c r="O328" s="15"/>
      <c r="P328" s="15">
        <f t="shared" ref="P328" si="289">N328+O328</f>
        <v>381900</v>
      </c>
      <c r="Q328" s="15"/>
      <c r="R328" s="15">
        <f t="shared" ref="R328" si="290">P328+Q328</f>
        <v>381900</v>
      </c>
    </row>
    <row r="329" spans="1:18" s="1" customFormat="1" ht="12.75" customHeight="1" x14ac:dyDescent="0.25">
      <c r="A329" s="316"/>
      <c r="B329" s="316" t="s">
        <v>26</v>
      </c>
      <c r="C329" s="316"/>
      <c r="D329" s="316"/>
      <c r="E329" s="316"/>
      <c r="F329" s="14" t="s">
        <v>111</v>
      </c>
      <c r="G329" s="14" t="s">
        <v>90</v>
      </c>
      <c r="H329" s="14" t="s">
        <v>190</v>
      </c>
      <c r="I329" s="14" t="s">
        <v>27</v>
      </c>
      <c r="J329" s="15">
        <f>J330+J331</f>
        <v>37000</v>
      </c>
      <c r="K329" s="15">
        <f t="shared" ref="K329:R329" si="291">K330+K331</f>
        <v>0</v>
      </c>
      <c r="L329" s="15">
        <f t="shared" si="272"/>
        <v>37000</v>
      </c>
      <c r="M329" s="15">
        <f t="shared" si="291"/>
        <v>0</v>
      </c>
      <c r="N329" s="15">
        <f t="shared" si="291"/>
        <v>37000</v>
      </c>
      <c r="O329" s="15">
        <f t="shared" si="291"/>
        <v>0</v>
      </c>
      <c r="P329" s="15">
        <f t="shared" si="291"/>
        <v>37000</v>
      </c>
      <c r="Q329" s="15">
        <f t="shared" si="291"/>
        <v>0</v>
      </c>
      <c r="R329" s="15">
        <f t="shared" si="291"/>
        <v>37000</v>
      </c>
    </row>
    <row r="330" spans="1:18" s="1" customFormat="1" ht="12.75" customHeight="1" x14ac:dyDescent="0.25">
      <c r="A330" s="316"/>
      <c r="B330" s="316" t="s">
        <v>191</v>
      </c>
      <c r="C330" s="316"/>
      <c r="D330" s="316"/>
      <c r="E330" s="316"/>
      <c r="F330" s="14" t="s">
        <v>111</v>
      </c>
      <c r="G330" s="14" t="s">
        <v>90</v>
      </c>
      <c r="H330" s="14" t="s">
        <v>190</v>
      </c>
      <c r="I330" s="14" t="s">
        <v>29</v>
      </c>
      <c r="J330" s="15">
        <v>37000</v>
      </c>
      <c r="K330" s="15"/>
      <c r="L330" s="15">
        <f t="shared" si="272"/>
        <v>37000</v>
      </c>
      <c r="M330" s="15"/>
      <c r="N330" s="15">
        <f>L330+M330</f>
        <v>37000</v>
      </c>
      <c r="O330" s="15"/>
      <c r="P330" s="15">
        <f t="shared" ref="P330:P331" si="292">N330+O330</f>
        <v>37000</v>
      </c>
      <c r="Q330" s="15"/>
      <c r="R330" s="15">
        <f t="shared" ref="R330:R331" si="293">P330+Q330</f>
        <v>37000</v>
      </c>
    </row>
    <row r="331" spans="1:18" s="1" customFormat="1" ht="12.75" customHeight="1" x14ac:dyDescent="0.25">
      <c r="A331" s="316"/>
      <c r="B331" s="316" t="s">
        <v>30</v>
      </c>
      <c r="C331" s="316"/>
      <c r="D331" s="316"/>
      <c r="E331" s="316"/>
      <c r="F331" s="14" t="s">
        <v>111</v>
      </c>
      <c r="G331" s="14" t="s">
        <v>90</v>
      </c>
      <c r="H331" s="14" t="s">
        <v>190</v>
      </c>
      <c r="I331" s="14" t="s">
        <v>31</v>
      </c>
      <c r="J331" s="15"/>
      <c r="K331" s="15"/>
      <c r="L331" s="15">
        <f t="shared" si="272"/>
        <v>0</v>
      </c>
      <c r="M331" s="15"/>
      <c r="N331" s="15">
        <f>L331+M331</f>
        <v>0</v>
      </c>
      <c r="O331" s="15"/>
      <c r="P331" s="15">
        <f t="shared" si="292"/>
        <v>0</v>
      </c>
      <c r="Q331" s="15"/>
      <c r="R331" s="15">
        <f t="shared" si="293"/>
        <v>0</v>
      </c>
    </row>
    <row r="332" spans="1:18" s="1" customFormat="1" ht="12.75" customHeight="1" x14ac:dyDescent="0.25">
      <c r="A332" s="443" t="s">
        <v>64</v>
      </c>
      <c r="B332" s="444"/>
      <c r="C332" s="316"/>
      <c r="D332" s="316"/>
      <c r="E332" s="316"/>
      <c r="F332" s="19" t="s">
        <v>111</v>
      </c>
      <c r="G332" s="19" t="s">
        <v>90</v>
      </c>
      <c r="H332" s="19" t="s">
        <v>65</v>
      </c>
      <c r="I332" s="19"/>
      <c r="J332" s="21">
        <f t="shared" ref="J332:R335" si="294">J333</f>
        <v>81000</v>
      </c>
      <c r="K332" s="21">
        <f t="shared" si="294"/>
        <v>1682300</v>
      </c>
      <c r="L332" s="15">
        <f t="shared" si="272"/>
        <v>1763300</v>
      </c>
      <c r="M332" s="21">
        <f t="shared" si="294"/>
        <v>0</v>
      </c>
      <c r="N332" s="21">
        <f t="shared" si="294"/>
        <v>1763300</v>
      </c>
      <c r="O332" s="21">
        <f t="shared" si="294"/>
        <v>0</v>
      </c>
      <c r="P332" s="21">
        <f t="shared" si="294"/>
        <v>1763300</v>
      </c>
      <c r="Q332" s="21">
        <f t="shared" si="294"/>
        <v>0</v>
      </c>
      <c r="R332" s="21">
        <f t="shared" si="294"/>
        <v>1763300</v>
      </c>
    </row>
    <row r="333" spans="1:18" s="1" customFormat="1" ht="25.5" customHeight="1" x14ac:dyDescent="0.25">
      <c r="A333" s="443" t="s">
        <v>66</v>
      </c>
      <c r="B333" s="444"/>
      <c r="C333" s="316"/>
      <c r="D333" s="316"/>
      <c r="E333" s="316"/>
      <c r="F333" s="14" t="s">
        <v>111</v>
      </c>
      <c r="G333" s="19" t="s">
        <v>90</v>
      </c>
      <c r="H333" s="14" t="s">
        <v>67</v>
      </c>
      <c r="I333" s="14"/>
      <c r="J333" s="15">
        <f>J334+J339</f>
        <v>81000</v>
      </c>
      <c r="K333" s="15">
        <f t="shared" ref="K333:R333" si="295">K334+K339</f>
        <v>1682300</v>
      </c>
      <c r="L333" s="15">
        <f t="shared" si="272"/>
        <v>1763300</v>
      </c>
      <c r="M333" s="15">
        <f t="shared" si="295"/>
        <v>0</v>
      </c>
      <c r="N333" s="15">
        <f t="shared" si="295"/>
        <v>1763300</v>
      </c>
      <c r="O333" s="15">
        <f t="shared" si="295"/>
        <v>0</v>
      </c>
      <c r="P333" s="15">
        <f t="shared" si="295"/>
        <v>1763300</v>
      </c>
      <c r="Q333" s="15">
        <f t="shared" si="295"/>
        <v>0</v>
      </c>
      <c r="R333" s="15">
        <f t="shared" si="295"/>
        <v>1763300</v>
      </c>
    </row>
    <row r="334" spans="1:18" s="1" customFormat="1" ht="25.5" customHeight="1" x14ac:dyDescent="0.25">
      <c r="A334" s="443" t="s">
        <v>295</v>
      </c>
      <c r="B334" s="444"/>
      <c r="C334" s="316"/>
      <c r="D334" s="316"/>
      <c r="E334" s="316"/>
      <c r="F334" s="14" t="s">
        <v>111</v>
      </c>
      <c r="G334" s="19" t="s">
        <v>90</v>
      </c>
      <c r="H334" s="14" t="s">
        <v>131</v>
      </c>
      <c r="I334" s="14"/>
      <c r="J334" s="15">
        <f>J335+J337</f>
        <v>81000</v>
      </c>
      <c r="K334" s="15">
        <f t="shared" ref="K334:R334" si="296">K335+K337</f>
        <v>1682300</v>
      </c>
      <c r="L334" s="15">
        <f t="shared" si="272"/>
        <v>1763300</v>
      </c>
      <c r="M334" s="15">
        <f t="shared" si="296"/>
        <v>0</v>
      </c>
      <c r="N334" s="15">
        <f t="shared" si="296"/>
        <v>1763300</v>
      </c>
      <c r="O334" s="15">
        <f t="shared" si="296"/>
        <v>0</v>
      </c>
      <c r="P334" s="15">
        <f t="shared" si="296"/>
        <v>1763300</v>
      </c>
      <c r="Q334" s="15">
        <f t="shared" si="296"/>
        <v>0</v>
      </c>
      <c r="R334" s="15">
        <f t="shared" si="296"/>
        <v>1763300</v>
      </c>
    </row>
    <row r="335" spans="1:18" s="1" customFormat="1" ht="12.75" customHeight="1" x14ac:dyDescent="0.25">
      <c r="A335" s="16"/>
      <c r="B335" s="318" t="s">
        <v>127</v>
      </c>
      <c r="C335" s="318"/>
      <c r="D335" s="318"/>
      <c r="E335" s="318"/>
      <c r="F335" s="14" t="s">
        <v>111</v>
      </c>
      <c r="G335" s="14" t="s">
        <v>90</v>
      </c>
      <c r="H335" s="14" t="s">
        <v>131</v>
      </c>
      <c r="I335" s="14" t="s">
        <v>128</v>
      </c>
      <c r="J335" s="15">
        <f>J336</f>
        <v>81000</v>
      </c>
      <c r="K335" s="15">
        <f t="shared" si="294"/>
        <v>1628300</v>
      </c>
      <c r="L335" s="15">
        <f t="shared" si="272"/>
        <v>1709300</v>
      </c>
      <c r="M335" s="15">
        <f t="shared" si="294"/>
        <v>0</v>
      </c>
      <c r="N335" s="15">
        <f t="shared" si="294"/>
        <v>1709300</v>
      </c>
      <c r="O335" s="15">
        <f t="shared" si="294"/>
        <v>0</v>
      </c>
      <c r="P335" s="15">
        <f t="shared" si="294"/>
        <v>1709300</v>
      </c>
      <c r="Q335" s="15">
        <f t="shared" si="294"/>
        <v>0</v>
      </c>
      <c r="R335" s="15">
        <f t="shared" si="294"/>
        <v>1709300</v>
      </c>
    </row>
    <row r="336" spans="1:18" s="1" customFormat="1" ht="12.75" customHeight="1" x14ac:dyDescent="0.25">
      <c r="A336" s="16"/>
      <c r="B336" s="316" t="s">
        <v>658</v>
      </c>
      <c r="C336" s="316"/>
      <c r="D336" s="316"/>
      <c r="E336" s="316"/>
      <c r="F336" s="14" t="s">
        <v>111</v>
      </c>
      <c r="G336" s="14" t="s">
        <v>90</v>
      </c>
      <c r="H336" s="14" t="s">
        <v>131</v>
      </c>
      <c r="I336" s="14" t="s">
        <v>245</v>
      </c>
      <c r="J336" s="15">
        <v>81000</v>
      </c>
      <c r="K336" s="15">
        <f>-81000+1682300+27000</f>
        <v>1628300</v>
      </c>
      <c r="L336" s="15">
        <f t="shared" si="272"/>
        <v>1709300</v>
      </c>
      <c r="M336" s="15"/>
      <c r="N336" s="15">
        <f>L336+M336</f>
        <v>1709300</v>
      </c>
      <c r="O336" s="15"/>
      <c r="P336" s="15">
        <f t="shared" ref="P336" si="297">N336+O336</f>
        <v>1709300</v>
      </c>
      <c r="Q336" s="15"/>
      <c r="R336" s="15">
        <f t="shared" ref="R336" si="298">P336+Q336</f>
        <v>1709300</v>
      </c>
    </row>
    <row r="337" spans="1:18" s="1" customFormat="1" ht="12.75" customHeight="1" x14ac:dyDescent="0.25">
      <c r="A337" s="16"/>
      <c r="B337" s="316" t="s">
        <v>119</v>
      </c>
      <c r="C337" s="316"/>
      <c r="D337" s="316"/>
      <c r="E337" s="316"/>
      <c r="F337" s="14" t="s">
        <v>111</v>
      </c>
      <c r="G337" s="14" t="s">
        <v>90</v>
      </c>
      <c r="H337" s="14" t="s">
        <v>131</v>
      </c>
      <c r="I337" s="14" t="s">
        <v>120</v>
      </c>
      <c r="J337" s="15">
        <f>J338</f>
        <v>0</v>
      </c>
      <c r="K337" s="15">
        <f t="shared" ref="K337:R337" si="299">K338</f>
        <v>54000</v>
      </c>
      <c r="L337" s="15">
        <f t="shared" si="272"/>
        <v>54000</v>
      </c>
      <c r="M337" s="15">
        <f t="shared" si="299"/>
        <v>0</v>
      </c>
      <c r="N337" s="15">
        <f t="shared" si="299"/>
        <v>54000</v>
      </c>
      <c r="O337" s="15">
        <f t="shared" si="299"/>
        <v>0</v>
      </c>
      <c r="P337" s="15">
        <f t="shared" si="299"/>
        <v>54000</v>
      </c>
      <c r="Q337" s="15">
        <f t="shared" si="299"/>
        <v>0</v>
      </c>
      <c r="R337" s="15">
        <f t="shared" si="299"/>
        <v>54000</v>
      </c>
    </row>
    <row r="338" spans="1:18" s="1" customFormat="1" ht="12.75" customHeight="1" x14ac:dyDescent="0.25">
      <c r="A338" s="16"/>
      <c r="B338" s="316" t="s">
        <v>121</v>
      </c>
      <c r="C338" s="316"/>
      <c r="D338" s="316"/>
      <c r="E338" s="316"/>
      <c r="F338" s="14" t="s">
        <v>111</v>
      </c>
      <c r="G338" s="14" t="s">
        <v>90</v>
      </c>
      <c r="H338" s="14" t="s">
        <v>131</v>
      </c>
      <c r="I338" s="14" t="s">
        <v>122</v>
      </c>
      <c r="J338" s="15"/>
      <c r="K338" s="15">
        <f>81000-27000</f>
        <v>54000</v>
      </c>
      <c r="L338" s="15">
        <f t="shared" si="272"/>
        <v>54000</v>
      </c>
      <c r="M338" s="15"/>
      <c r="N338" s="15">
        <f>L338+M338</f>
        <v>54000</v>
      </c>
      <c r="O338" s="15"/>
      <c r="P338" s="15">
        <f t="shared" ref="P338" si="300">N338+O338</f>
        <v>54000</v>
      </c>
      <c r="Q338" s="15"/>
      <c r="R338" s="15">
        <f t="shared" ref="R338" si="301">P338+Q338</f>
        <v>54000</v>
      </c>
    </row>
    <row r="339" spans="1:18" s="1" customFormat="1" ht="12.75" hidden="1" customHeight="1" x14ac:dyDescent="0.25">
      <c r="A339" s="443" t="s">
        <v>297</v>
      </c>
      <c r="B339" s="444"/>
      <c r="C339" s="316"/>
      <c r="D339" s="316"/>
      <c r="E339" s="316"/>
      <c r="F339" s="14" t="s">
        <v>111</v>
      </c>
      <c r="G339" s="14" t="s">
        <v>90</v>
      </c>
      <c r="H339" s="14" t="s">
        <v>298</v>
      </c>
      <c r="I339" s="14"/>
      <c r="J339" s="15">
        <f t="shared" ref="J339:R340" si="302">J340</f>
        <v>0</v>
      </c>
      <c r="K339" s="15">
        <f t="shared" si="302"/>
        <v>0</v>
      </c>
      <c r="L339" s="15">
        <f t="shared" si="272"/>
        <v>0</v>
      </c>
      <c r="M339" s="15">
        <f t="shared" si="302"/>
        <v>0</v>
      </c>
      <c r="N339" s="15">
        <f t="shared" si="302"/>
        <v>0</v>
      </c>
      <c r="O339" s="15">
        <f t="shared" si="302"/>
        <v>0</v>
      </c>
      <c r="P339" s="15">
        <f t="shared" si="302"/>
        <v>0</v>
      </c>
      <c r="Q339" s="15">
        <f t="shared" si="302"/>
        <v>0</v>
      </c>
      <c r="R339" s="15">
        <f t="shared" si="302"/>
        <v>0</v>
      </c>
    </row>
    <row r="340" spans="1:18" s="1" customFormat="1" ht="15" hidden="1" customHeight="1" x14ac:dyDescent="0.25">
      <c r="A340" s="16"/>
      <c r="B340" s="318" t="s">
        <v>127</v>
      </c>
      <c r="C340" s="316"/>
      <c r="D340" s="316"/>
      <c r="E340" s="316"/>
      <c r="F340" s="14" t="s">
        <v>111</v>
      </c>
      <c r="G340" s="14" t="s">
        <v>90</v>
      </c>
      <c r="H340" s="14" t="s">
        <v>298</v>
      </c>
      <c r="I340" s="14" t="s">
        <v>128</v>
      </c>
      <c r="J340" s="15">
        <f>J341</f>
        <v>0</v>
      </c>
      <c r="K340" s="15">
        <f t="shared" si="302"/>
        <v>0</v>
      </c>
      <c r="L340" s="15">
        <f t="shared" si="272"/>
        <v>0</v>
      </c>
      <c r="M340" s="15">
        <f t="shared" si="302"/>
        <v>0</v>
      </c>
      <c r="N340" s="15">
        <f t="shared" si="302"/>
        <v>0</v>
      </c>
      <c r="O340" s="15">
        <f t="shared" si="302"/>
        <v>0</v>
      </c>
      <c r="P340" s="15">
        <f t="shared" si="302"/>
        <v>0</v>
      </c>
      <c r="Q340" s="15">
        <f t="shared" si="302"/>
        <v>0</v>
      </c>
      <c r="R340" s="15">
        <f t="shared" si="302"/>
        <v>0</v>
      </c>
    </row>
    <row r="341" spans="1:18" s="1" customFormat="1" ht="12.75" hidden="1" customHeight="1" x14ac:dyDescent="0.25">
      <c r="A341" s="16"/>
      <c r="B341" s="316" t="s">
        <v>129</v>
      </c>
      <c r="C341" s="316"/>
      <c r="D341" s="316"/>
      <c r="E341" s="316"/>
      <c r="F341" s="14" t="s">
        <v>111</v>
      </c>
      <c r="G341" s="14" t="s">
        <v>90</v>
      </c>
      <c r="H341" s="14" t="s">
        <v>298</v>
      </c>
      <c r="I341" s="14" t="s">
        <v>130</v>
      </c>
      <c r="J341" s="15"/>
      <c r="K341" s="15"/>
      <c r="L341" s="15">
        <f t="shared" si="272"/>
        <v>0</v>
      </c>
      <c r="M341" s="15"/>
      <c r="N341" s="15">
        <f>L341+M341</f>
        <v>0</v>
      </c>
      <c r="O341" s="15"/>
      <c r="P341" s="15">
        <f>N341+O341</f>
        <v>0</v>
      </c>
      <c r="Q341" s="15"/>
      <c r="R341" s="15">
        <f>P341+Q341</f>
        <v>0</v>
      </c>
    </row>
    <row r="342" spans="1:18" s="1" customFormat="1" ht="12.75" hidden="1" customHeight="1" x14ac:dyDescent="0.25">
      <c r="A342" s="443" t="s">
        <v>132</v>
      </c>
      <c r="B342" s="444"/>
      <c r="C342" s="316"/>
      <c r="D342" s="316"/>
      <c r="E342" s="316"/>
      <c r="F342" s="19" t="s">
        <v>111</v>
      </c>
      <c r="G342" s="19" t="s">
        <v>90</v>
      </c>
      <c r="H342" s="19" t="s">
        <v>133</v>
      </c>
      <c r="I342" s="14"/>
      <c r="J342" s="15">
        <f t="shared" ref="J342:R343" si="303">J343</f>
        <v>1685000</v>
      </c>
      <c r="K342" s="15">
        <f t="shared" si="303"/>
        <v>0</v>
      </c>
      <c r="L342" s="15">
        <f t="shared" si="272"/>
        <v>1685000</v>
      </c>
      <c r="M342" s="15">
        <f t="shared" si="303"/>
        <v>-1685000</v>
      </c>
      <c r="N342" s="15">
        <f t="shared" si="303"/>
        <v>0</v>
      </c>
      <c r="O342" s="15">
        <f t="shared" si="303"/>
        <v>0</v>
      </c>
      <c r="P342" s="15">
        <f t="shared" si="303"/>
        <v>0</v>
      </c>
      <c r="Q342" s="15">
        <f t="shared" si="303"/>
        <v>0</v>
      </c>
      <c r="R342" s="15">
        <f t="shared" si="303"/>
        <v>0</v>
      </c>
    </row>
    <row r="343" spans="1:18" s="1" customFormat="1" ht="25.5" hidden="1" customHeight="1" x14ac:dyDescent="0.25">
      <c r="A343" s="316"/>
      <c r="B343" s="316" t="s">
        <v>119</v>
      </c>
      <c r="C343" s="316"/>
      <c r="D343" s="316"/>
      <c r="E343" s="316">
        <v>852</v>
      </c>
      <c r="F343" s="14" t="s">
        <v>111</v>
      </c>
      <c r="G343" s="14" t="s">
        <v>90</v>
      </c>
      <c r="H343" s="19" t="s">
        <v>133</v>
      </c>
      <c r="I343" s="14" t="s">
        <v>120</v>
      </c>
      <c r="J343" s="15">
        <f t="shared" si="303"/>
        <v>1685000</v>
      </c>
      <c r="K343" s="15">
        <f t="shared" si="303"/>
        <v>0</v>
      </c>
      <c r="L343" s="15">
        <f t="shared" si="272"/>
        <v>1685000</v>
      </c>
      <c r="M343" s="15">
        <f t="shared" si="303"/>
        <v>-1685000</v>
      </c>
      <c r="N343" s="15">
        <f t="shared" si="303"/>
        <v>0</v>
      </c>
      <c r="O343" s="15">
        <f t="shared" si="303"/>
        <v>0</v>
      </c>
      <c r="P343" s="15">
        <f t="shared" si="303"/>
        <v>0</v>
      </c>
      <c r="Q343" s="15">
        <f t="shared" si="303"/>
        <v>0</v>
      </c>
      <c r="R343" s="15">
        <f t="shared" si="303"/>
        <v>0</v>
      </c>
    </row>
    <row r="344" spans="1:18" s="1" customFormat="1" ht="12.75" hidden="1" customHeight="1" x14ac:dyDescent="0.25">
      <c r="A344" s="318"/>
      <c r="B344" s="318" t="s">
        <v>170</v>
      </c>
      <c r="C344" s="318"/>
      <c r="D344" s="318"/>
      <c r="E344" s="316">
        <v>852</v>
      </c>
      <c r="F344" s="14" t="s">
        <v>111</v>
      </c>
      <c r="G344" s="14" t="s">
        <v>90</v>
      </c>
      <c r="H344" s="19" t="s">
        <v>133</v>
      </c>
      <c r="I344" s="14" t="s">
        <v>171</v>
      </c>
      <c r="J344" s="15">
        <v>1685000</v>
      </c>
      <c r="K344" s="15"/>
      <c r="L344" s="15">
        <f t="shared" si="272"/>
        <v>1685000</v>
      </c>
      <c r="M344" s="15">
        <v>-1685000</v>
      </c>
      <c r="N344" s="15">
        <f>L344+M344</f>
        <v>0</v>
      </c>
      <c r="O344" s="15"/>
      <c r="P344" s="15">
        <f t="shared" ref="P344" si="304">N344+O344</f>
        <v>0</v>
      </c>
      <c r="Q344" s="15"/>
      <c r="R344" s="15">
        <f t="shared" ref="R344" si="305">P344+Q344</f>
        <v>0</v>
      </c>
    </row>
    <row r="345" spans="1:18" s="1" customFormat="1" ht="12.75" hidden="1" customHeight="1" x14ac:dyDescent="0.25">
      <c r="A345" s="443" t="s">
        <v>192</v>
      </c>
      <c r="B345" s="444"/>
      <c r="C345" s="316"/>
      <c r="D345" s="316"/>
      <c r="E345" s="316"/>
      <c r="F345" s="19" t="s">
        <v>111</v>
      </c>
      <c r="G345" s="19" t="s">
        <v>90</v>
      </c>
      <c r="H345" s="19" t="s">
        <v>193</v>
      </c>
      <c r="I345" s="14"/>
      <c r="J345" s="15">
        <f t="shared" ref="J345:R346" si="306">J346</f>
        <v>991000</v>
      </c>
      <c r="K345" s="15">
        <f t="shared" si="306"/>
        <v>0</v>
      </c>
      <c r="L345" s="15">
        <f t="shared" si="272"/>
        <v>991000</v>
      </c>
      <c r="M345" s="15">
        <f t="shared" si="306"/>
        <v>-991000</v>
      </c>
      <c r="N345" s="15">
        <f t="shared" si="306"/>
        <v>0</v>
      </c>
      <c r="O345" s="15">
        <f t="shared" si="306"/>
        <v>0</v>
      </c>
      <c r="P345" s="15">
        <f t="shared" si="306"/>
        <v>0</v>
      </c>
      <c r="Q345" s="15">
        <f t="shared" si="306"/>
        <v>0</v>
      </c>
      <c r="R345" s="15">
        <f t="shared" si="306"/>
        <v>0</v>
      </c>
    </row>
    <row r="346" spans="1:18" s="1" customFormat="1" ht="12.75" hidden="1" customHeight="1" x14ac:dyDescent="0.25">
      <c r="A346" s="316"/>
      <c r="B346" s="316" t="s">
        <v>119</v>
      </c>
      <c r="C346" s="316"/>
      <c r="D346" s="316"/>
      <c r="E346" s="316"/>
      <c r="F346" s="14" t="s">
        <v>111</v>
      </c>
      <c r="G346" s="14" t="s">
        <v>90</v>
      </c>
      <c r="H346" s="19" t="s">
        <v>193</v>
      </c>
      <c r="I346" s="14" t="s">
        <v>120</v>
      </c>
      <c r="J346" s="15">
        <f t="shared" si="306"/>
        <v>991000</v>
      </c>
      <c r="K346" s="15">
        <f t="shared" si="306"/>
        <v>0</v>
      </c>
      <c r="L346" s="15">
        <f t="shared" si="272"/>
        <v>991000</v>
      </c>
      <c r="M346" s="15">
        <f t="shared" si="306"/>
        <v>-991000</v>
      </c>
      <c r="N346" s="15">
        <f t="shared" si="306"/>
        <v>0</v>
      </c>
      <c r="O346" s="15">
        <f t="shared" si="306"/>
        <v>0</v>
      </c>
      <c r="P346" s="15">
        <f t="shared" si="306"/>
        <v>0</v>
      </c>
      <c r="Q346" s="15">
        <f t="shared" si="306"/>
        <v>0</v>
      </c>
      <c r="R346" s="15">
        <f t="shared" si="306"/>
        <v>0</v>
      </c>
    </row>
    <row r="347" spans="1:18" s="1" customFormat="1" ht="12.75" hidden="1" customHeight="1" x14ac:dyDescent="0.25">
      <c r="A347" s="318"/>
      <c r="B347" s="318" t="s">
        <v>170</v>
      </c>
      <c r="C347" s="318"/>
      <c r="D347" s="318"/>
      <c r="E347" s="318"/>
      <c r="F347" s="14" t="s">
        <v>111</v>
      </c>
      <c r="G347" s="14" t="s">
        <v>90</v>
      </c>
      <c r="H347" s="19" t="s">
        <v>193</v>
      </c>
      <c r="I347" s="14" t="s">
        <v>171</v>
      </c>
      <c r="J347" s="15">
        <v>991000</v>
      </c>
      <c r="K347" s="15"/>
      <c r="L347" s="15">
        <f t="shared" si="272"/>
        <v>991000</v>
      </c>
      <c r="M347" s="15">
        <v>-991000</v>
      </c>
      <c r="N347" s="15">
        <f>L347+M347</f>
        <v>0</v>
      </c>
      <c r="O347" s="15"/>
      <c r="P347" s="15">
        <f>N347+O347</f>
        <v>0</v>
      </c>
      <c r="Q347" s="15"/>
      <c r="R347" s="15">
        <f>P347+Q347</f>
        <v>0</v>
      </c>
    </row>
    <row r="348" spans="1:18" s="1" customFormat="1" ht="12.75" customHeight="1" x14ac:dyDescent="0.25">
      <c r="A348" s="449" t="s">
        <v>194</v>
      </c>
      <c r="B348" s="450"/>
      <c r="C348" s="319"/>
      <c r="D348" s="319"/>
      <c r="E348" s="319"/>
      <c r="F348" s="7" t="s">
        <v>195</v>
      </c>
      <c r="G348" s="7"/>
      <c r="H348" s="7"/>
      <c r="I348" s="7"/>
      <c r="J348" s="8">
        <f>J349+J388</f>
        <v>5061140</v>
      </c>
      <c r="K348" s="8">
        <f t="shared" ref="K348:R348" si="307">K349+K388</f>
        <v>-133400</v>
      </c>
      <c r="L348" s="15">
        <f t="shared" si="272"/>
        <v>4927740</v>
      </c>
      <c r="M348" s="8">
        <f t="shared" si="307"/>
        <v>0</v>
      </c>
      <c r="N348" s="8">
        <f t="shared" si="307"/>
        <v>4927740</v>
      </c>
      <c r="O348" s="8">
        <f t="shared" si="307"/>
        <v>0</v>
      </c>
      <c r="P348" s="8">
        <f t="shared" si="307"/>
        <v>4927740</v>
      </c>
      <c r="Q348" s="8">
        <f t="shared" si="307"/>
        <v>0</v>
      </c>
      <c r="R348" s="8">
        <f t="shared" si="307"/>
        <v>4927740</v>
      </c>
    </row>
    <row r="349" spans="1:18" s="1" customFormat="1" ht="12.75" customHeight="1" x14ac:dyDescent="0.25">
      <c r="A349" s="451" t="s">
        <v>196</v>
      </c>
      <c r="B349" s="452"/>
      <c r="C349" s="320"/>
      <c r="D349" s="320"/>
      <c r="E349" s="320"/>
      <c r="F349" s="11" t="s">
        <v>195</v>
      </c>
      <c r="G349" s="11" t="s">
        <v>10</v>
      </c>
      <c r="H349" s="11"/>
      <c r="I349" s="11"/>
      <c r="J349" s="12">
        <f>J350+J358+J368+J382+J385+J375</f>
        <v>4785540</v>
      </c>
      <c r="K349" s="12">
        <f t="shared" ref="K349:R349" si="308">K350+K358+K368+K382+K385+K375</f>
        <v>3180</v>
      </c>
      <c r="L349" s="15">
        <f t="shared" si="272"/>
        <v>4788720</v>
      </c>
      <c r="M349" s="12">
        <f t="shared" si="308"/>
        <v>0</v>
      </c>
      <c r="N349" s="12">
        <f t="shared" si="308"/>
        <v>4788720</v>
      </c>
      <c r="O349" s="12">
        <f t="shared" si="308"/>
        <v>0</v>
      </c>
      <c r="P349" s="12">
        <f t="shared" si="308"/>
        <v>4788720</v>
      </c>
      <c r="Q349" s="12">
        <f t="shared" si="308"/>
        <v>0</v>
      </c>
      <c r="R349" s="12">
        <f t="shared" si="308"/>
        <v>4788720</v>
      </c>
    </row>
    <row r="350" spans="1:18" s="1" customFormat="1" ht="12.75" customHeight="1" x14ac:dyDescent="0.25">
      <c r="A350" s="443" t="s">
        <v>197</v>
      </c>
      <c r="B350" s="444"/>
      <c r="C350" s="316"/>
      <c r="D350" s="316"/>
      <c r="E350" s="316"/>
      <c r="F350" s="14" t="s">
        <v>195</v>
      </c>
      <c r="G350" s="14" t="s">
        <v>10</v>
      </c>
      <c r="H350" s="14" t="s">
        <v>198</v>
      </c>
      <c r="I350" s="14"/>
      <c r="J350" s="15">
        <f>J351</f>
        <v>1380000</v>
      </c>
      <c r="K350" s="15">
        <f t="shared" ref="K350:R350" si="309">K351</f>
        <v>0</v>
      </c>
      <c r="L350" s="15">
        <f t="shared" si="272"/>
        <v>1380000</v>
      </c>
      <c r="M350" s="15">
        <f t="shared" si="309"/>
        <v>0</v>
      </c>
      <c r="N350" s="15">
        <f t="shared" si="309"/>
        <v>1380000</v>
      </c>
      <c r="O350" s="15">
        <f t="shared" si="309"/>
        <v>0</v>
      </c>
      <c r="P350" s="15">
        <f t="shared" si="309"/>
        <v>1380000</v>
      </c>
      <c r="Q350" s="15">
        <f t="shared" si="309"/>
        <v>0</v>
      </c>
      <c r="R350" s="15">
        <f t="shared" si="309"/>
        <v>1380000</v>
      </c>
    </row>
    <row r="351" spans="1:18" s="1" customFormat="1" ht="12.75" customHeight="1" x14ac:dyDescent="0.25">
      <c r="A351" s="443" t="s">
        <v>115</v>
      </c>
      <c r="B351" s="444"/>
      <c r="C351" s="316"/>
      <c r="D351" s="316"/>
      <c r="E351" s="316"/>
      <c r="F351" s="14" t="s">
        <v>195</v>
      </c>
      <c r="G351" s="14" t="s">
        <v>10</v>
      </c>
      <c r="H351" s="14" t="s">
        <v>199</v>
      </c>
      <c r="I351" s="14"/>
      <c r="J351" s="15">
        <f>J352+J355</f>
        <v>1380000</v>
      </c>
      <c r="K351" s="15">
        <f t="shared" ref="K351:R351" si="310">K352+K355</f>
        <v>0</v>
      </c>
      <c r="L351" s="15">
        <f t="shared" si="272"/>
        <v>1380000</v>
      </c>
      <c r="M351" s="15">
        <f t="shared" si="310"/>
        <v>0</v>
      </c>
      <c r="N351" s="15">
        <f t="shared" si="310"/>
        <v>1380000</v>
      </c>
      <c r="O351" s="15">
        <f t="shared" si="310"/>
        <v>0</v>
      </c>
      <c r="P351" s="15">
        <f t="shared" si="310"/>
        <v>1380000</v>
      </c>
      <c r="Q351" s="15">
        <f t="shared" si="310"/>
        <v>0</v>
      </c>
      <c r="R351" s="15">
        <f t="shared" si="310"/>
        <v>1380000</v>
      </c>
    </row>
    <row r="352" spans="1:18" s="2" customFormat="1" ht="12.75" customHeight="1" x14ac:dyDescent="0.25">
      <c r="A352" s="443" t="s">
        <v>200</v>
      </c>
      <c r="B352" s="444"/>
      <c r="C352" s="316"/>
      <c r="D352" s="316"/>
      <c r="E352" s="316"/>
      <c r="F352" s="19" t="s">
        <v>195</v>
      </c>
      <c r="G352" s="19" t="s">
        <v>10</v>
      </c>
      <c r="H352" s="19" t="s">
        <v>201</v>
      </c>
      <c r="I352" s="19"/>
      <c r="J352" s="21">
        <f t="shared" ref="J352:R353" si="311">J353</f>
        <v>180000</v>
      </c>
      <c r="K352" s="21">
        <f t="shared" si="311"/>
        <v>0</v>
      </c>
      <c r="L352" s="15">
        <f t="shared" si="272"/>
        <v>180000</v>
      </c>
      <c r="M352" s="21">
        <f t="shared" si="311"/>
        <v>0</v>
      </c>
      <c r="N352" s="21">
        <f t="shared" si="311"/>
        <v>180000</v>
      </c>
      <c r="O352" s="21">
        <f t="shared" si="311"/>
        <v>0</v>
      </c>
      <c r="P352" s="21">
        <f t="shared" si="311"/>
        <v>180000</v>
      </c>
      <c r="Q352" s="21">
        <f t="shared" si="311"/>
        <v>0</v>
      </c>
      <c r="R352" s="21">
        <f t="shared" si="311"/>
        <v>180000</v>
      </c>
    </row>
    <row r="353" spans="1:18" s="1" customFormat="1" ht="12.75" customHeight="1" x14ac:dyDescent="0.25">
      <c r="A353" s="26"/>
      <c r="B353" s="316" t="s">
        <v>26</v>
      </c>
      <c r="C353" s="316"/>
      <c r="D353" s="316"/>
      <c r="E353" s="316"/>
      <c r="F353" s="14" t="s">
        <v>195</v>
      </c>
      <c r="G353" s="14" t="s">
        <v>10</v>
      </c>
      <c r="H353" s="14" t="s">
        <v>201</v>
      </c>
      <c r="I353" s="14" t="s">
        <v>27</v>
      </c>
      <c r="J353" s="15">
        <f t="shared" si="311"/>
        <v>180000</v>
      </c>
      <c r="K353" s="15">
        <f t="shared" si="311"/>
        <v>0</v>
      </c>
      <c r="L353" s="15">
        <f t="shared" si="272"/>
        <v>180000</v>
      </c>
      <c r="M353" s="15">
        <f t="shared" si="311"/>
        <v>0</v>
      </c>
      <c r="N353" s="15">
        <f t="shared" si="311"/>
        <v>180000</v>
      </c>
      <c r="O353" s="15">
        <f t="shared" si="311"/>
        <v>0</v>
      </c>
      <c r="P353" s="15">
        <f t="shared" si="311"/>
        <v>180000</v>
      </c>
      <c r="Q353" s="15">
        <f t="shared" si="311"/>
        <v>0</v>
      </c>
      <c r="R353" s="15">
        <f t="shared" si="311"/>
        <v>180000</v>
      </c>
    </row>
    <row r="354" spans="1:18" s="1" customFormat="1" ht="12.75" customHeight="1" x14ac:dyDescent="0.25">
      <c r="A354" s="26"/>
      <c r="B354" s="316" t="s">
        <v>191</v>
      </c>
      <c r="C354" s="316"/>
      <c r="D354" s="316"/>
      <c r="E354" s="316"/>
      <c r="F354" s="14" t="s">
        <v>195</v>
      </c>
      <c r="G354" s="14" t="s">
        <v>10</v>
      </c>
      <c r="H354" s="14" t="s">
        <v>201</v>
      </c>
      <c r="I354" s="14" t="s">
        <v>29</v>
      </c>
      <c r="J354" s="15">
        <v>180000</v>
      </c>
      <c r="K354" s="15"/>
      <c r="L354" s="15">
        <f t="shared" si="272"/>
        <v>180000</v>
      </c>
      <c r="M354" s="15"/>
      <c r="N354" s="15">
        <f>L354+M354</f>
        <v>180000</v>
      </c>
      <c r="O354" s="15"/>
      <c r="P354" s="15">
        <f t="shared" ref="P354" si="312">N354+O354</f>
        <v>180000</v>
      </c>
      <c r="Q354" s="15"/>
      <c r="R354" s="15">
        <f t="shared" ref="R354" si="313">P354+Q354</f>
        <v>180000</v>
      </c>
    </row>
    <row r="355" spans="1:18" s="1" customFormat="1" ht="12.75" customHeight="1" x14ac:dyDescent="0.25">
      <c r="A355" s="443" t="s">
        <v>202</v>
      </c>
      <c r="B355" s="444"/>
      <c r="C355" s="316"/>
      <c r="D355" s="316"/>
      <c r="E355" s="316"/>
      <c r="F355" s="19" t="s">
        <v>195</v>
      </c>
      <c r="G355" s="19" t="s">
        <v>10</v>
      </c>
      <c r="H355" s="19" t="s">
        <v>203</v>
      </c>
      <c r="I355" s="19"/>
      <c r="J355" s="21">
        <f t="shared" ref="J355:R356" si="314">J356</f>
        <v>1200000</v>
      </c>
      <c r="K355" s="21">
        <f t="shared" si="314"/>
        <v>0</v>
      </c>
      <c r="L355" s="15">
        <f t="shared" si="272"/>
        <v>1200000</v>
      </c>
      <c r="M355" s="21">
        <f t="shared" si="314"/>
        <v>0</v>
      </c>
      <c r="N355" s="21">
        <f t="shared" si="314"/>
        <v>1200000</v>
      </c>
      <c r="O355" s="21">
        <f t="shared" si="314"/>
        <v>0</v>
      </c>
      <c r="P355" s="21">
        <f t="shared" si="314"/>
        <v>1200000</v>
      </c>
      <c r="Q355" s="21">
        <f t="shared" si="314"/>
        <v>0</v>
      </c>
      <c r="R355" s="21">
        <f t="shared" si="314"/>
        <v>1200000</v>
      </c>
    </row>
    <row r="356" spans="1:18" s="1" customFormat="1" ht="13.5" customHeight="1" x14ac:dyDescent="0.25">
      <c r="A356" s="16"/>
      <c r="B356" s="318" t="s">
        <v>22</v>
      </c>
      <c r="C356" s="318"/>
      <c r="D356" s="318"/>
      <c r="E356" s="318"/>
      <c r="F356" s="19" t="s">
        <v>195</v>
      </c>
      <c r="G356" s="19" t="s">
        <v>10</v>
      </c>
      <c r="H356" s="19" t="s">
        <v>203</v>
      </c>
      <c r="I356" s="14" t="s">
        <v>23</v>
      </c>
      <c r="J356" s="15">
        <f t="shared" si="314"/>
        <v>1200000</v>
      </c>
      <c r="K356" s="15">
        <f t="shared" si="314"/>
        <v>0</v>
      </c>
      <c r="L356" s="15">
        <f t="shared" si="272"/>
        <v>1200000</v>
      </c>
      <c r="M356" s="15">
        <f t="shared" si="314"/>
        <v>0</v>
      </c>
      <c r="N356" s="15">
        <f t="shared" si="314"/>
        <v>1200000</v>
      </c>
      <c r="O356" s="15">
        <f t="shared" si="314"/>
        <v>0</v>
      </c>
      <c r="P356" s="15">
        <f t="shared" si="314"/>
        <v>1200000</v>
      </c>
      <c r="Q356" s="15">
        <f t="shared" si="314"/>
        <v>0</v>
      </c>
      <c r="R356" s="15">
        <f t="shared" si="314"/>
        <v>1200000</v>
      </c>
    </row>
    <row r="357" spans="1:18" s="1" customFormat="1" ht="13.5" customHeight="1" x14ac:dyDescent="0.25">
      <c r="A357" s="16"/>
      <c r="B357" s="316" t="s">
        <v>24</v>
      </c>
      <c r="C357" s="316"/>
      <c r="D357" s="316"/>
      <c r="E357" s="316"/>
      <c r="F357" s="19" t="s">
        <v>195</v>
      </c>
      <c r="G357" s="19" t="s">
        <v>10</v>
      </c>
      <c r="H357" s="19" t="s">
        <v>203</v>
      </c>
      <c r="I357" s="14" t="s">
        <v>25</v>
      </c>
      <c r="J357" s="15">
        <v>1200000</v>
      </c>
      <c r="K357" s="15"/>
      <c r="L357" s="15">
        <f t="shared" si="272"/>
        <v>1200000</v>
      </c>
      <c r="M357" s="15"/>
      <c r="N357" s="15">
        <f>L357+M357</f>
        <v>1200000</v>
      </c>
      <c r="O357" s="15"/>
      <c r="P357" s="15">
        <f t="shared" ref="P357" si="315">N357+O357</f>
        <v>1200000</v>
      </c>
      <c r="Q357" s="15"/>
      <c r="R357" s="15">
        <f t="shared" ref="R357" si="316">P357+Q357</f>
        <v>1200000</v>
      </c>
    </row>
    <row r="358" spans="1:18" s="1" customFormat="1" ht="14.25" customHeight="1" x14ac:dyDescent="0.25">
      <c r="A358" s="443" t="s">
        <v>204</v>
      </c>
      <c r="B358" s="444"/>
      <c r="C358" s="316"/>
      <c r="D358" s="316"/>
      <c r="E358" s="316"/>
      <c r="F358" s="14" t="s">
        <v>195</v>
      </c>
      <c r="G358" s="14" t="s">
        <v>10</v>
      </c>
      <c r="H358" s="14" t="s">
        <v>205</v>
      </c>
      <c r="I358" s="14"/>
      <c r="J358" s="15">
        <f>J359</f>
        <v>3154200</v>
      </c>
      <c r="K358" s="15">
        <f t="shared" ref="K358:R358" si="317">K359</f>
        <v>0</v>
      </c>
      <c r="L358" s="15">
        <f t="shared" si="272"/>
        <v>3154200</v>
      </c>
      <c r="M358" s="15">
        <f t="shared" si="317"/>
        <v>0</v>
      </c>
      <c r="N358" s="15">
        <f t="shared" si="317"/>
        <v>3154200</v>
      </c>
      <c r="O358" s="15">
        <f t="shared" si="317"/>
        <v>0</v>
      </c>
      <c r="P358" s="15">
        <f t="shared" si="317"/>
        <v>3154200</v>
      </c>
      <c r="Q358" s="15">
        <f t="shared" si="317"/>
        <v>0</v>
      </c>
      <c r="R358" s="15">
        <f t="shared" si="317"/>
        <v>3154200</v>
      </c>
    </row>
    <row r="359" spans="1:18" s="1" customFormat="1" ht="15.75" customHeight="1" x14ac:dyDescent="0.25">
      <c r="A359" s="443" t="s">
        <v>115</v>
      </c>
      <c r="B359" s="444"/>
      <c r="C359" s="316"/>
      <c r="D359" s="316"/>
      <c r="E359" s="316"/>
      <c r="F359" s="14" t="s">
        <v>195</v>
      </c>
      <c r="G359" s="14" t="s">
        <v>10</v>
      </c>
      <c r="H359" s="14" t="s">
        <v>206</v>
      </c>
      <c r="I359" s="14"/>
      <c r="J359" s="15">
        <f>J360+J365</f>
        <v>3154200</v>
      </c>
      <c r="K359" s="15">
        <f t="shared" ref="K359:R359" si="318">K360+K365</f>
        <v>0</v>
      </c>
      <c r="L359" s="15">
        <f t="shared" si="272"/>
        <v>3154200</v>
      </c>
      <c r="M359" s="15">
        <f t="shared" si="318"/>
        <v>0</v>
      </c>
      <c r="N359" s="15">
        <f t="shared" si="318"/>
        <v>3154200</v>
      </c>
      <c r="O359" s="15">
        <f t="shared" si="318"/>
        <v>0</v>
      </c>
      <c r="P359" s="15">
        <f t="shared" si="318"/>
        <v>3154200</v>
      </c>
      <c r="Q359" s="15">
        <f t="shared" si="318"/>
        <v>0</v>
      </c>
      <c r="R359" s="15">
        <f t="shared" si="318"/>
        <v>3154200</v>
      </c>
    </row>
    <row r="360" spans="1:18" s="2" customFormat="1" ht="26.25" customHeight="1" x14ac:dyDescent="0.25">
      <c r="A360" s="443" t="s">
        <v>207</v>
      </c>
      <c r="B360" s="444"/>
      <c r="C360" s="316"/>
      <c r="D360" s="316"/>
      <c r="E360" s="316"/>
      <c r="F360" s="14" t="s">
        <v>195</v>
      </c>
      <c r="G360" s="14" t="s">
        <v>10</v>
      </c>
      <c r="H360" s="14" t="s">
        <v>208</v>
      </c>
      <c r="I360" s="14"/>
      <c r="J360" s="15">
        <f>J361+J363</f>
        <v>564200</v>
      </c>
      <c r="K360" s="15">
        <f t="shared" ref="K360:R360" si="319">K361+K363</f>
        <v>0</v>
      </c>
      <c r="L360" s="15">
        <f t="shared" si="272"/>
        <v>564200</v>
      </c>
      <c r="M360" s="15">
        <f t="shared" si="319"/>
        <v>0</v>
      </c>
      <c r="N360" s="15">
        <f t="shared" si="319"/>
        <v>564200</v>
      </c>
      <c r="O360" s="15">
        <f t="shared" si="319"/>
        <v>0</v>
      </c>
      <c r="P360" s="15">
        <f t="shared" si="319"/>
        <v>564200</v>
      </c>
      <c r="Q360" s="15">
        <f t="shared" si="319"/>
        <v>0</v>
      </c>
      <c r="R360" s="15">
        <f t="shared" si="319"/>
        <v>564200</v>
      </c>
    </row>
    <row r="361" spans="1:18" s="1" customFormat="1" ht="12.75" customHeight="1" x14ac:dyDescent="0.25">
      <c r="A361" s="316"/>
      <c r="B361" s="316" t="s">
        <v>119</v>
      </c>
      <c r="C361" s="316"/>
      <c r="D361" s="316"/>
      <c r="E361" s="316"/>
      <c r="F361" s="14" t="s">
        <v>195</v>
      </c>
      <c r="G361" s="14" t="s">
        <v>10</v>
      </c>
      <c r="H361" s="14" t="s">
        <v>208</v>
      </c>
      <c r="I361" s="14" t="s">
        <v>120</v>
      </c>
      <c r="J361" s="15">
        <f>J362</f>
        <v>474200</v>
      </c>
      <c r="K361" s="15">
        <f t="shared" ref="K361:R361" si="320">K362</f>
        <v>90000</v>
      </c>
      <c r="L361" s="15">
        <f t="shared" si="272"/>
        <v>564200</v>
      </c>
      <c r="M361" s="15">
        <f t="shared" si="320"/>
        <v>0</v>
      </c>
      <c r="N361" s="15">
        <f t="shared" si="320"/>
        <v>564200</v>
      </c>
      <c r="O361" s="15">
        <f t="shared" si="320"/>
        <v>0</v>
      </c>
      <c r="P361" s="15">
        <f t="shared" si="320"/>
        <v>564200</v>
      </c>
      <c r="Q361" s="15">
        <f t="shared" si="320"/>
        <v>0</v>
      </c>
      <c r="R361" s="15">
        <f t="shared" si="320"/>
        <v>564200</v>
      </c>
    </row>
    <row r="362" spans="1:18" s="1" customFormat="1" ht="27" customHeight="1" x14ac:dyDescent="0.25">
      <c r="A362" s="316"/>
      <c r="B362" s="316" t="s">
        <v>121</v>
      </c>
      <c r="C362" s="316"/>
      <c r="D362" s="316"/>
      <c r="E362" s="316"/>
      <c r="F362" s="14" t="s">
        <v>195</v>
      </c>
      <c r="G362" s="14" t="s">
        <v>10</v>
      </c>
      <c r="H362" s="14" t="s">
        <v>208</v>
      </c>
      <c r="I362" s="14" t="s">
        <v>122</v>
      </c>
      <c r="J362" s="15">
        <f>474186+14</f>
        <v>474200</v>
      </c>
      <c r="K362" s="15">
        <v>90000</v>
      </c>
      <c r="L362" s="15">
        <f t="shared" si="272"/>
        <v>564200</v>
      </c>
      <c r="M362" s="15"/>
      <c r="N362" s="15">
        <f>L362+M362</f>
        <v>564200</v>
      </c>
      <c r="O362" s="15"/>
      <c r="P362" s="15">
        <f t="shared" ref="P362" si="321">N362+O362</f>
        <v>564200</v>
      </c>
      <c r="Q362" s="15"/>
      <c r="R362" s="15">
        <f t="shared" ref="R362" si="322">P362+Q362</f>
        <v>564200</v>
      </c>
    </row>
    <row r="363" spans="1:18" s="1" customFormat="1" ht="15" hidden="1" customHeight="1" x14ac:dyDescent="0.25">
      <c r="A363" s="26"/>
      <c r="B363" s="316" t="s">
        <v>26</v>
      </c>
      <c r="C363" s="316"/>
      <c r="D363" s="316"/>
      <c r="E363" s="316"/>
      <c r="F363" s="14" t="s">
        <v>195</v>
      </c>
      <c r="G363" s="14" t="s">
        <v>10</v>
      </c>
      <c r="H363" s="14" t="s">
        <v>208</v>
      </c>
      <c r="I363" s="14" t="s">
        <v>27</v>
      </c>
      <c r="J363" s="15">
        <f>J364</f>
        <v>90000</v>
      </c>
      <c r="K363" s="15">
        <f t="shared" ref="K363:R363" si="323">K364</f>
        <v>-90000</v>
      </c>
      <c r="L363" s="15">
        <f t="shared" si="272"/>
        <v>0</v>
      </c>
      <c r="M363" s="15">
        <f t="shared" si="323"/>
        <v>0</v>
      </c>
      <c r="N363" s="15">
        <f t="shared" si="323"/>
        <v>0</v>
      </c>
      <c r="O363" s="15">
        <f t="shared" si="323"/>
        <v>0</v>
      </c>
      <c r="P363" s="15">
        <f t="shared" si="323"/>
        <v>0</v>
      </c>
      <c r="Q363" s="15">
        <f t="shared" si="323"/>
        <v>0</v>
      </c>
      <c r="R363" s="15">
        <f t="shared" si="323"/>
        <v>0</v>
      </c>
    </row>
    <row r="364" spans="1:18" s="1" customFormat="1" ht="12.75" hidden="1" customHeight="1" x14ac:dyDescent="0.25">
      <c r="A364" s="26"/>
      <c r="B364" s="316" t="s">
        <v>191</v>
      </c>
      <c r="C364" s="316"/>
      <c r="D364" s="316"/>
      <c r="E364" s="316"/>
      <c r="F364" s="14" t="s">
        <v>195</v>
      </c>
      <c r="G364" s="14" t="s">
        <v>10</v>
      </c>
      <c r="H364" s="14" t="s">
        <v>208</v>
      </c>
      <c r="I364" s="14" t="s">
        <v>29</v>
      </c>
      <c r="J364" s="15">
        <v>90000</v>
      </c>
      <c r="K364" s="15">
        <v>-90000</v>
      </c>
      <c r="L364" s="15">
        <f t="shared" si="272"/>
        <v>0</v>
      </c>
      <c r="M364" s="15"/>
      <c r="N364" s="15">
        <f>L364+M364</f>
        <v>0</v>
      </c>
      <c r="O364" s="15"/>
      <c r="P364" s="15">
        <f t="shared" ref="P364" si="324">N364+O364</f>
        <v>0</v>
      </c>
      <c r="Q364" s="15"/>
      <c r="R364" s="15">
        <f t="shared" ref="R364" si="325">P364+Q364</f>
        <v>0</v>
      </c>
    </row>
    <row r="365" spans="1:18" s="10" customFormat="1" ht="12.75" customHeight="1" x14ac:dyDescent="0.25">
      <c r="A365" s="443" t="s">
        <v>209</v>
      </c>
      <c r="B365" s="444"/>
      <c r="C365" s="316"/>
      <c r="D365" s="316"/>
      <c r="E365" s="316"/>
      <c r="F365" s="14" t="s">
        <v>195</v>
      </c>
      <c r="G365" s="14" t="s">
        <v>10</v>
      </c>
      <c r="H365" s="14" t="s">
        <v>210</v>
      </c>
      <c r="I365" s="14"/>
      <c r="J365" s="15">
        <f t="shared" ref="J365:R366" si="326">J366</f>
        <v>2590000</v>
      </c>
      <c r="K365" s="15">
        <f t="shared" si="326"/>
        <v>0</v>
      </c>
      <c r="L365" s="15">
        <f t="shared" si="272"/>
        <v>2590000</v>
      </c>
      <c r="M365" s="15">
        <f t="shared" si="326"/>
        <v>0</v>
      </c>
      <c r="N365" s="15">
        <f t="shared" si="326"/>
        <v>2590000</v>
      </c>
      <c r="O365" s="15">
        <f t="shared" si="326"/>
        <v>0</v>
      </c>
      <c r="P365" s="15">
        <f t="shared" si="326"/>
        <v>2590000</v>
      </c>
      <c r="Q365" s="15">
        <f t="shared" si="326"/>
        <v>0</v>
      </c>
      <c r="R365" s="15">
        <f t="shared" si="326"/>
        <v>2590000</v>
      </c>
    </row>
    <row r="366" spans="1:18" s="1" customFormat="1" ht="12.75" customHeight="1" x14ac:dyDescent="0.25">
      <c r="A366" s="316"/>
      <c r="B366" s="316" t="s">
        <v>119</v>
      </c>
      <c r="C366" s="316"/>
      <c r="D366" s="316"/>
      <c r="E366" s="316"/>
      <c r="F366" s="14" t="s">
        <v>195</v>
      </c>
      <c r="G366" s="14" t="s">
        <v>10</v>
      </c>
      <c r="H366" s="14" t="s">
        <v>210</v>
      </c>
      <c r="I366" s="14" t="s">
        <v>120</v>
      </c>
      <c r="J366" s="15">
        <f t="shared" si="326"/>
        <v>2590000</v>
      </c>
      <c r="K366" s="15">
        <f t="shared" si="326"/>
        <v>0</v>
      </c>
      <c r="L366" s="15">
        <f t="shared" si="272"/>
        <v>2590000</v>
      </c>
      <c r="M366" s="15">
        <f t="shared" si="326"/>
        <v>0</v>
      </c>
      <c r="N366" s="15">
        <f t="shared" si="326"/>
        <v>2590000</v>
      </c>
      <c r="O366" s="15">
        <f t="shared" si="326"/>
        <v>0</v>
      </c>
      <c r="P366" s="15">
        <f t="shared" si="326"/>
        <v>2590000</v>
      </c>
      <c r="Q366" s="15">
        <f t="shared" si="326"/>
        <v>0</v>
      </c>
      <c r="R366" s="15">
        <f t="shared" si="326"/>
        <v>2590000</v>
      </c>
    </row>
    <row r="367" spans="1:18" s="1" customFormat="1" ht="12.75" customHeight="1" x14ac:dyDescent="0.25">
      <c r="A367" s="316"/>
      <c r="B367" s="316" t="s">
        <v>121</v>
      </c>
      <c r="C367" s="316"/>
      <c r="D367" s="316"/>
      <c r="E367" s="316"/>
      <c r="F367" s="14" t="s">
        <v>195</v>
      </c>
      <c r="G367" s="14" t="s">
        <v>10</v>
      </c>
      <c r="H367" s="14" t="s">
        <v>210</v>
      </c>
      <c r="I367" s="14" t="s">
        <v>122</v>
      </c>
      <c r="J367" s="15">
        <v>2590000</v>
      </c>
      <c r="K367" s="15"/>
      <c r="L367" s="15">
        <f t="shared" si="272"/>
        <v>2590000</v>
      </c>
      <c r="M367" s="15"/>
      <c r="N367" s="15">
        <f>L367+M367</f>
        <v>2590000</v>
      </c>
      <c r="O367" s="15"/>
      <c r="P367" s="15">
        <f t="shared" ref="P367" si="327">N367+O367</f>
        <v>2590000</v>
      </c>
      <c r="Q367" s="15"/>
      <c r="R367" s="15">
        <f t="shared" ref="R367" si="328">P367+Q367</f>
        <v>2590000</v>
      </c>
    </row>
    <row r="368" spans="1:18" s="1" customFormat="1" ht="12.75" customHeight="1" x14ac:dyDescent="0.25">
      <c r="A368" s="443" t="s">
        <v>64</v>
      </c>
      <c r="B368" s="444"/>
      <c r="C368" s="316"/>
      <c r="D368" s="316"/>
      <c r="E368" s="316"/>
      <c r="F368" s="19" t="s">
        <v>195</v>
      </c>
      <c r="G368" s="14" t="s">
        <v>10</v>
      </c>
      <c r="H368" s="19" t="s">
        <v>65</v>
      </c>
      <c r="I368" s="19"/>
      <c r="J368" s="21">
        <f t="shared" ref="J368:R369" si="329">J369</f>
        <v>9540</v>
      </c>
      <c r="K368" s="21">
        <f t="shared" si="329"/>
        <v>3180</v>
      </c>
      <c r="L368" s="15">
        <f t="shared" si="272"/>
        <v>12720</v>
      </c>
      <c r="M368" s="21">
        <f t="shared" si="329"/>
        <v>0</v>
      </c>
      <c r="N368" s="21">
        <f t="shared" si="329"/>
        <v>12720</v>
      </c>
      <c r="O368" s="21">
        <f t="shared" si="329"/>
        <v>0</v>
      </c>
      <c r="P368" s="21">
        <f t="shared" si="329"/>
        <v>12720</v>
      </c>
      <c r="Q368" s="21">
        <f t="shared" si="329"/>
        <v>0</v>
      </c>
      <c r="R368" s="21">
        <f t="shared" si="329"/>
        <v>12720</v>
      </c>
    </row>
    <row r="369" spans="1:18" s="1" customFormat="1" ht="12.75" customHeight="1" x14ac:dyDescent="0.25">
      <c r="A369" s="443" t="s">
        <v>66</v>
      </c>
      <c r="B369" s="444"/>
      <c r="C369" s="316"/>
      <c r="D369" s="316"/>
      <c r="E369" s="316"/>
      <c r="F369" s="14" t="s">
        <v>195</v>
      </c>
      <c r="G369" s="14" t="s">
        <v>10</v>
      </c>
      <c r="H369" s="14" t="s">
        <v>67</v>
      </c>
      <c r="I369" s="14"/>
      <c r="J369" s="15">
        <f t="shared" si="329"/>
        <v>9540</v>
      </c>
      <c r="K369" s="15">
        <f t="shared" si="329"/>
        <v>3180</v>
      </c>
      <c r="L369" s="15">
        <f t="shared" si="272"/>
        <v>12720</v>
      </c>
      <c r="M369" s="15">
        <f t="shared" si="329"/>
        <v>0</v>
      </c>
      <c r="N369" s="15">
        <f t="shared" si="329"/>
        <v>12720</v>
      </c>
      <c r="O369" s="15">
        <f t="shared" si="329"/>
        <v>0</v>
      </c>
      <c r="P369" s="15">
        <f t="shared" si="329"/>
        <v>12720</v>
      </c>
      <c r="Q369" s="15">
        <f t="shared" si="329"/>
        <v>0</v>
      </c>
      <c r="R369" s="15">
        <f t="shared" si="329"/>
        <v>12720</v>
      </c>
    </row>
    <row r="370" spans="1:18" s="1" customFormat="1" ht="25.5" customHeight="1" x14ac:dyDescent="0.25">
      <c r="A370" s="443" t="s">
        <v>296</v>
      </c>
      <c r="B370" s="444"/>
      <c r="C370" s="316"/>
      <c r="D370" s="316"/>
      <c r="E370" s="316"/>
      <c r="F370" s="14" t="s">
        <v>195</v>
      </c>
      <c r="G370" s="14" t="s">
        <v>10</v>
      </c>
      <c r="H370" s="14" t="s">
        <v>126</v>
      </c>
      <c r="I370" s="14"/>
      <c r="J370" s="15">
        <f>J371+J373</f>
        <v>9540</v>
      </c>
      <c r="K370" s="15">
        <f t="shared" ref="K370:R370" si="330">K371+K373</f>
        <v>3180</v>
      </c>
      <c r="L370" s="15">
        <f t="shared" ref="L370:L433" si="331">J370+K370</f>
        <v>12720</v>
      </c>
      <c r="M370" s="15">
        <f t="shared" si="330"/>
        <v>0</v>
      </c>
      <c r="N370" s="15">
        <f t="shared" si="330"/>
        <v>12720</v>
      </c>
      <c r="O370" s="15">
        <f t="shared" si="330"/>
        <v>0</v>
      </c>
      <c r="P370" s="15">
        <f t="shared" si="330"/>
        <v>12720</v>
      </c>
      <c r="Q370" s="15">
        <f t="shared" si="330"/>
        <v>0</v>
      </c>
      <c r="R370" s="15">
        <f t="shared" si="330"/>
        <v>12720</v>
      </c>
    </row>
    <row r="371" spans="1:18" s="1" customFormat="1" ht="12.75" hidden="1" x14ac:dyDescent="0.25">
      <c r="A371" s="16"/>
      <c r="B371" s="318" t="s">
        <v>127</v>
      </c>
      <c r="C371" s="318"/>
      <c r="D371" s="318"/>
      <c r="E371" s="318"/>
      <c r="F371" s="14" t="s">
        <v>195</v>
      </c>
      <c r="G371" s="14" t="s">
        <v>10</v>
      </c>
      <c r="H371" s="14" t="s">
        <v>126</v>
      </c>
      <c r="I371" s="14" t="s">
        <v>128</v>
      </c>
      <c r="J371" s="15">
        <f>J372</f>
        <v>9540</v>
      </c>
      <c r="K371" s="15">
        <f t="shared" ref="K371:R371" si="332">K372</f>
        <v>-9540</v>
      </c>
      <c r="L371" s="15">
        <f t="shared" si="331"/>
        <v>0</v>
      </c>
      <c r="M371" s="15">
        <f t="shared" si="332"/>
        <v>0</v>
      </c>
      <c r="N371" s="15">
        <f t="shared" si="332"/>
        <v>0</v>
      </c>
      <c r="O371" s="15">
        <f t="shared" si="332"/>
        <v>0</v>
      </c>
      <c r="P371" s="15">
        <f t="shared" si="332"/>
        <v>0</v>
      </c>
      <c r="Q371" s="15">
        <f t="shared" si="332"/>
        <v>0</v>
      </c>
      <c r="R371" s="15">
        <f t="shared" si="332"/>
        <v>0</v>
      </c>
    </row>
    <row r="372" spans="1:18" s="1" customFormat="1" ht="12.75" hidden="1" customHeight="1" x14ac:dyDescent="0.25">
      <c r="A372" s="26"/>
      <c r="B372" s="316" t="s">
        <v>129</v>
      </c>
      <c r="C372" s="316"/>
      <c r="D372" s="316"/>
      <c r="E372" s="316"/>
      <c r="F372" s="14" t="s">
        <v>195</v>
      </c>
      <c r="G372" s="14" t="s">
        <v>10</v>
      </c>
      <c r="H372" s="14" t="s">
        <v>126</v>
      </c>
      <c r="I372" s="14" t="s">
        <v>130</v>
      </c>
      <c r="J372" s="15">
        <v>9540</v>
      </c>
      <c r="K372" s="15">
        <v>-9540</v>
      </c>
      <c r="L372" s="15">
        <f t="shared" si="331"/>
        <v>0</v>
      </c>
      <c r="M372" s="15"/>
      <c r="N372" s="15">
        <f>L372+M372</f>
        <v>0</v>
      </c>
      <c r="O372" s="15"/>
      <c r="P372" s="15">
        <f t="shared" ref="P372" si="333">N372+O372</f>
        <v>0</v>
      </c>
      <c r="Q372" s="15"/>
      <c r="R372" s="15">
        <f t="shared" ref="R372" si="334">P372+Q372</f>
        <v>0</v>
      </c>
    </row>
    <row r="373" spans="1:18" s="1" customFormat="1" ht="12.75" customHeight="1" x14ac:dyDescent="0.25">
      <c r="A373" s="26"/>
      <c r="B373" s="316" t="s">
        <v>119</v>
      </c>
      <c r="C373" s="316"/>
      <c r="D373" s="316"/>
      <c r="E373" s="316"/>
      <c r="F373" s="14" t="s">
        <v>195</v>
      </c>
      <c r="G373" s="14" t="s">
        <v>10</v>
      </c>
      <c r="H373" s="14" t="s">
        <v>126</v>
      </c>
      <c r="I373" s="14" t="s">
        <v>120</v>
      </c>
      <c r="J373" s="15">
        <f>J374</f>
        <v>0</v>
      </c>
      <c r="K373" s="15">
        <f t="shared" ref="K373:R373" si="335">K374</f>
        <v>12720</v>
      </c>
      <c r="L373" s="15">
        <f t="shared" si="331"/>
        <v>12720</v>
      </c>
      <c r="M373" s="15">
        <f t="shared" si="335"/>
        <v>0</v>
      </c>
      <c r="N373" s="15">
        <f t="shared" si="335"/>
        <v>12720</v>
      </c>
      <c r="O373" s="15">
        <f t="shared" si="335"/>
        <v>0</v>
      </c>
      <c r="P373" s="15">
        <f t="shared" si="335"/>
        <v>12720</v>
      </c>
      <c r="Q373" s="15">
        <f t="shared" si="335"/>
        <v>0</v>
      </c>
      <c r="R373" s="15">
        <f t="shared" si="335"/>
        <v>12720</v>
      </c>
    </row>
    <row r="374" spans="1:18" s="1" customFormat="1" ht="12.75" customHeight="1" x14ac:dyDescent="0.25">
      <c r="A374" s="26"/>
      <c r="B374" s="316" t="s">
        <v>121</v>
      </c>
      <c r="C374" s="316"/>
      <c r="D374" s="316"/>
      <c r="E374" s="316"/>
      <c r="F374" s="14" t="s">
        <v>195</v>
      </c>
      <c r="G374" s="14" t="s">
        <v>10</v>
      </c>
      <c r="H374" s="14" t="s">
        <v>126</v>
      </c>
      <c r="I374" s="14" t="s">
        <v>122</v>
      </c>
      <c r="J374" s="15"/>
      <c r="K374" s="15">
        <f>9540+3180</f>
        <v>12720</v>
      </c>
      <c r="L374" s="15">
        <f t="shared" si="331"/>
        <v>12720</v>
      </c>
      <c r="M374" s="15"/>
      <c r="N374" s="15">
        <f>L374+M374</f>
        <v>12720</v>
      </c>
      <c r="O374" s="15"/>
      <c r="P374" s="15">
        <f t="shared" ref="P374" si="336">N374+O374</f>
        <v>12720</v>
      </c>
      <c r="Q374" s="15"/>
      <c r="R374" s="15">
        <f t="shared" ref="R374" si="337">P374+Q374</f>
        <v>12720</v>
      </c>
    </row>
    <row r="375" spans="1:18" s="1" customFormat="1" ht="12.75" customHeight="1" x14ac:dyDescent="0.25">
      <c r="A375" s="443" t="s">
        <v>32</v>
      </c>
      <c r="B375" s="444"/>
      <c r="C375" s="316"/>
      <c r="D375" s="316"/>
      <c r="E375" s="316"/>
      <c r="F375" s="14" t="s">
        <v>195</v>
      </c>
      <c r="G375" s="14" t="s">
        <v>10</v>
      </c>
      <c r="H375" s="14" t="s">
        <v>33</v>
      </c>
      <c r="I375" s="14"/>
      <c r="J375" s="15">
        <f t="shared" ref="J375:R378" si="338">J376</f>
        <v>31800</v>
      </c>
      <c r="K375" s="15">
        <f t="shared" si="338"/>
        <v>0</v>
      </c>
      <c r="L375" s="15">
        <f t="shared" si="331"/>
        <v>31800</v>
      </c>
      <c r="M375" s="15">
        <f t="shared" si="338"/>
        <v>0</v>
      </c>
      <c r="N375" s="15">
        <f t="shared" si="338"/>
        <v>31800</v>
      </c>
      <c r="O375" s="15">
        <f t="shared" si="338"/>
        <v>0</v>
      </c>
      <c r="P375" s="15">
        <f t="shared" si="338"/>
        <v>31800</v>
      </c>
      <c r="Q375" s="15">
        <f t="shared" si="338"/>
        <v>0</v>
      </c>
      <c r="R375" s="15">
        <f t="shared" si="338"/>
        <v>31800</v>
      </c>
    </row>
    <row r="376" spans="1:18" s="13" customFormat="1" ht="12.75" customHeight="1" x14ac:dyDescent="0.25">
      <c r="A376" s="443" t="s">
        <v>211</v>
      </c>
      <c r="B376" s="444"/>
      <c r="C376" s="316"/>
      <c r="D376" s="316"/>
      <c r="E376" s="316"/>
      <c r="F376" s="14" t="s">
        <v>195</v>
      </c>
      <c r="G376" s="14" t="s">
        <v>10</v>
      </c>
      <c r="H376" s="14" t="s">
        <v>212</v>
      </c>
      <c r="I376" s="14"/>
      <c r="J376" s="15">
        <f t="shared" si="338"/>
        <v>31800</v>
      </c>
      <c r="K376" s="15">
        <f t="shared" si="338"/>
        <v>0</v>
      </c>
      <c r="L376" s="15">
        <f t="shared" si="331"/>
        <v>31800</v>
      </c>
      <c r="M376" s="15">
        <f t="shared" si="338"/>
        <v>0</v>
      </c>
      <c r="N376" s="15">
        <f t="shared" si="338"/>
        <v>31800</v>
      </c>
      <c r="O376" s="15">
        <f t="shared" si="338"/>
        <v>0</v>
      </c>
      <c r="P376" s="15">
        <f t="shared" si="338"/>
        <v>31800</v>
      </c>
      <c r="Q376" s="15">
        <f t="shared" si="338"/>
        <v>0</v>
      </c>
      <c r="R376" s="15">
        <f t="shared" si="338"/>
        <v>31800</v>
      </c>
    </row>
    <row r="377" spans="1:18" s="1" customFormat="1" ht="12.75" customHeight="1" x14ac:dyDescent="0.25">
      <c r="A377" s="443" t="s">
        <v>213</v>
      </c>
      <c r="B377" s="444"/>
      <c r="C377" s="316"/>
      <c r="D377" s="316"/>
      <c r="E377" s="316"/>
      <c r="F377" s="14" t="s">
        <v>195</v>
      </c>
      <c r="G377" s="14" t="s">
        <v>10</v>
      </c>
      <c r="H377" s="14" t="s">
        <v>214</v>
      </c>
      <c r="I377" s="14"/>
      <c r="J377" s="15">
        <f>J378+J380</f>
        <v>31800</v>
      </c>
      <c r="K377" s="15">
        <f t="shared" ref="K377:R377" si="339">K378+K380</f>
        <v>0</v>
      </c>
      <c r="L377" s="15">
        <f t="shared" si="331"/>
        <v>31800</v>
      </c>
      <c r="M377" s="15">
        <f t="shared" si="339"/>
        <v>0</v>
      </c>
      <c r="N377" s="15">
        <f t="shared" si="339"/>
        <v>31800</v>
      </c>
      <c r="O377" s="15">
        <f t="shared" si="339"/>
        <v>0</v>
      </c>
      <c r="P377" s="15">
        <f t="shared" si="339"/>
        <v>31800</v>
      </c>
      <c r="Q377" s="15">
        <f t="shared" si="339"/>
        <v>0</v>
      </c>
      <c r="R377" s="15">
        <f t="shared" si="339"/>
        <v>31800</v>
      </c>
    </row>
    <row r="378" spans="1:18" s="1" customFormat="1" ht="12.75" customHeight="1" x14ac:dyDescent="0.25">
      <c r="A378" s="16"/>
      <c r="B378" s="318" t="s">
        <v>127</v>
      </c>
      <c r="C378" s="318"/>
      <c r="D378" s="318"/>
      <c r="E378" s="318"/>
      <c r="F378" s="14" t="s">
        <v>195</v>
      </c>
      <c r="G378" s="14" t="s">
        <v>10</v>
      </c>
      <c r="H378" s="14" t="s">
        <v>214</v>
      </c>
      <c r="I378" s="14" t="s">
        <v>128</v>
      </c>
      <c r="J378" s="15">
        <f>J379</f>
        <v>31800</v>
      </c>
      <c r="K378" s="15">
        <f t="shared" si="338"/>
        <v>-31800</v>
      </c>
      <c r="L378" s="15">
        <f t="shared" si="331"/>
        <v>0</v>
      </c>
      <c r="M378" s="15">
        <f t="shared" si="338"/>
        <v>0</v>
      </c>
      <c r="N378" s="15">
        <f t="shared" si="338"/>
        <v>0</v>
      </c>
      <c r="O378" s="15">
        <f t="shared" si="338"/>
        <v>0</v>
      </c>
      <c r="P378" s="15">
        <f t="shared" si="338"/>
        <v>0</v>
      </c>
      <c r="Q378" s="15">
        <f t="shared" si="338"/>
        <v>0</v>
      </c>
      <c r="R378" s="15">
        <f t="shared" si="338"/>
        <v>0</v>
      </c>
    </row>
    <row r="379" spans="1:18" s="1" customFormat="1" ht="12.75" customHeight="1" x14ac:dyDescent="0.25">
      <c r="A379" s="16"/>
      <c r="B379" s="316" t="s">
        <v>129</v>
      </c>
      <c r="C379" s="316"/>
      <c r="D379" s="316"/>
      <c r="E379" s="316"/>
      <c r="F379" s="14" t="s">
        <v>195</v>
      </c>
      <c r="G379" s="14" t="s">
        <v>10</v>
      </c>
      <c r="H379" s="14" t="s">
        <v>214</v>
      </c>
      <c r="I379" s="14" t="s">
        <v>130</v>
      </c>
      <c r="J379" s="15">
        <v>31800</v>
      </c>
      <c r="K379" s="15">
        <v>-31800</v>
      </c>
      <c r="L379" s="15">
        <f t="shared" si="331"/>
        <v>0</v>
      </c>
      <c r="M379" s="15"/>
      <c r="N379" s="15">
        <f>L379+M379</f>
        <v>0</v>
      </c>
      <c r="O379" s="15"/>
      <c r="P379" s="15">
        <f t="shared" ref="P379" si="340">N379+O379</f>
        <v>0</v>
      </c>
      <c r="Q379" s="15"/>
      <c r="R379" s="15">
        <f t="shared" ref="R379" si="341">P379+Q379</f>
        <v>0</v>
      </c>
    </row>
    <row r="380" spans="1:18" s="1" customFormat="1" ht="12.75" customHeight="1" x14ac:dyDescent="0.25">
      <c r="A380" s="16"/>
      <c r="B380" s="316" t="s">
        <v>119</v>
      </c>
      <c r="C380" s="316"/>
      <c r="D380" s="316"/>
      <c r="E380" s="316"/>
      <c r="F380" s="14" t="s">
        <v>195</v>
      </c>
      <c r="G380" s="14" t="s">
        <v>10</v>
      </c>
      <c r="H380" s="14" t="s">
        <v>214</v>
      </c>
      <c r="I380" s="14" t="s">
        <v>120</v>
      </c>
      <c r="J380" s="15">
        <f>J381</f>
        <v>0</v>
      </c>
      <c r="K380" s="15">
        <f t="shared" ref="K380:R380" si="342">K381</f>
        <v>31800</v>
      </c>
      <c r="L380" s="15">
        <f t="shared" si="331"/>
        <v>31800</v>
      </c>
      <c r="M380" s="15">
        <f t="shared" si="342"/>
        <v>0</v>
      </c>
      <c r="N380" s="15">
        <f t="shared" si="342"/>
        <v>31800</v>
      </c>
      <c r="O380" s="15">
        <f t="shared" si="342"/>
        <v>0</v>
      </c>
      <c r="P380" s="15">
        <f t="shared" si="342"/>
        <v>31800</v>
      </c>
      <c r="Q380" s="15">
        <f t="shared" si="342"/>
        <v>0</v>
      </c>
      <c r="R380" s="15">
        <f t="shared" si="342"/>
        <v>31800</v>
      </c>
    </row>
    <row r="381" spans="1:18" s="1" customFormat="1" ht="12.75" customHeight="1" x14ac:dyDescent="0.25">
      <c r="A381" s="16"/>
      <c r="B381" s="316" t="s">
        <v>121</v>
      </c>
      <c r="C381" s="316"/>
      <c r="D381" s="316"/>
      <c r="E381" s="316"/>
      <c r="F381" s="14" t="s">
        <v>195</v>
      </c>
      <c r="G381" s="14" t="s">
        <v>10</v>
      </c>
      <c r="H381" s="14" t="s">
        <v>214</v>
      </c>
      <c r="I381" s="14" t="s">
        <v>122</v>
      </c>
      <c r="J381" s="15"/>
      <c r="K381" s="15">
        <f>31800</f>
        <v>31800</v>
      </c>
      <c r="L381" s="15">
        <f t="shared" si="331"/>
        <v>31800</v>
      </c>
      <c r="M381" s="15"/>
      <c r="N381" s="15">
        <f>L381+M381</f>
        <v>31800</v>
      </c>
      <c r="O381" s="15"/>
      <c r="P381" s="15">
        <f t="shared" ref="P381" si="343">N381+O381</f>
        <v>31800</v>
      </c>
      <c r="Q381" s="15"/>
      <c r="R381" s="15">
        <f t="shared" ref="R381" si="344">P381+Q381</f>
        <v>31800</v>
      </c>
    </row>
    <row r="382" spans="1:18" s="1" customFormat="1" ht="28.5" customHeight="1" x14ac:dyDescent="0.25">
      <c r="A382" s="443" t="s">
        <v>215</v>
      </c>
      <c r="B382" s="444"/>
      <c r="C382" s="316"/>
      <c r="D382" s="316"/>
      <c r="E382" s="316"/>
      <c r="F382" s="14" t="s">
        <v>195</v>
      </c>
      <c r="G382" s="14" t="s">
        <v>10</v>
      </c>
      <c r="H382" s="14" t="s">
        <v>216</v>
      </c>
      <c r="I382" s="14"/>
      <c r="J382" s="15">
        <f t="shared" ref="J382:R383" si="345">J383</f>
        <v>50000</v>
      </c>
      <c r="K382" s="15">
        <f t="shared" si="345"/>
        <v>0</v>
      </c>
      <c r="L382" s="15">
        <f t="shared" si="331"/>
        <v>50000</v>
      </c>
      <c r="M382" s="15">
        <f t="shared" si="345"/>
        <v>0</v>
      </c>
      <c r="N382" s="15">
        <f t="shared" si="345"/>
        <v>50000</v>
      </c>
      <c r="O382" s="15">
        <f t="shared" si="345"/>
        <v>0</v>
      </c>
      <c r="P382" s="15">
        <f t="shared" si="345"/>
        <v>50000</v>
      </c>
      <c r="Q382" s="15">
        <f t="shared" si="345"/>
        <v>0</v>
      </c>
      <c r="R382" s="15">
        <f t="shared" si="345"/>
        <v>50000</v>
      </c>
    </row>
    <row r="383" spans="1:18" s="1" customFormat="1" ht="12.75" customHeight="1" x14ac:dyDescent="0.25">
      <c r="A383" s="16"/>
      <c r="B383" s="318" t="s">
        <v>22</v>
      </c>
      <c r="C383" s="318"/>
      <c r="D383" s="318"/>
      <c r="E383" s="318"/>
      <c r="F383" s="14" t="s">
        <v>195</v>
      </c>
      <c r="G383" s="14" t="s">
        <v>10</v>
      </c>
      <c r="H383" s="14" t="s">
        <v>216</v>
      </c>
      <c r="I383" s="14" t="s">
        <v>23</v>
      </c>
      <c r="J383" s="15">
        <f t="shared" si="345"/>
        <v>50000</v>
      </c>
      <c r="K383" s="15">
        <f t="shared" si="345"/>
        <v>0</v>
      </c>
      <c r="L383" s="15">
        <f t="shared" si="331"/>
        <v>50000</v>
      </c>
      <c r="M383" s="15">
        <f t="shared" si="345"/>
        <v>0</v>
      </c>
      <c r="N383" s="15">
        <f t="shared" si="345"/>
        <v>50000</v>
      </c>
      <c r="O383" s="15">
        <f t="shared" si="345"/>
        <v>0</v>
      </c>
      <c r="P383" s="15">
        <f t="shared" si="345"/>
        <v>50000</v>
      </c>
      <c r="Q383" s="15">
        <f t="shared" si="345"/>
        <v>0</v>
      </c>
      <c r="R383" s="15">
        <f t="shared" si="345"/>
        <v>50000</v>
      </c>
    </row>
    <row r="384" spans="1:18" s="1" customFormat="1" ht="12.75" customHeight="1" x14ac:dyDescent="0.25">
      <c r="A384" s="16"/>
      <c r="B384" s="316" t="s">
        <v>24</v>
      </c>
      <c r="C384" s="316"/>
      <c r="D384" s="316"/>
      <c r="E384" s="316"/>
      <c r="F384" s="14" t="s">
        <v>195</v>
      </c>
      <c r="G384" s="14" t="s">
        <v>10</v>
      </c>
      <c r="H384" s="14" t="s">
        <v>216</v>
      </c>
      <c r="I384" s="14" t="s">
        <v>25</v>
      </c>
      <c r="J384" s="15">
        <v>50000</v>
      </c>
      <c r="K384" s="15"/>
      <c r="L384" s="15">
        <f t="shared" si="331"/>
        <v>50000</v>
      </c>
      <c r="M384" s="15"/>
      <c r="N384" s="15">
        <f>L384+M384</f>
        <v>50000</v>
      </c>
      <c r="O384" s="15"/>
      <c r="P384" s="15">
        <f t="shared" ref="P384" si="346">N384+O384</f>
        <v>50000</v>
      </c>
      <c r="Q384" s="15"/>
      <c r="R384" s="15">
        <f t="shared" ref="R384" si="347">P384+Q384</f>
        <v>50000</v>
      </c>
    </row>
    <row r="385" spans="1:18" s="1" customFormat="1" ht="12.75" x14ac:dyDescent="0.25">
      <c r="A385" s="443" t="s">
        <v>217</v>
      </c>
      <c r="B385" s="444"/>
      <c r="C385" s="316"/>
      <c r="D385" s="316"/>
      <c r="E385" s="316"/>
      <c r="F385" s="14" t="s">
        <v>195</v>
      </c>
      <c r="G385" s="14" t="s">
        <v>10</v>
      </c>
      <c r="H385" s="14" t="s">
        <v>218</v>
      </c>
      <c r="I385" s="14"/>
      <c r="J385" s="15">
        <f t="shared" ref="J385:R386" si="348">J386</f>
        <v>160000</v>
      </c>
      <c r="K385" s="15">
        <f t="shared" si="348"/>
        <v>0</v>
      </c>
      <c r="L385" s="15">
        <f t="shared" si="331"/>
        <v>160000</v>
      </c>
      <c r="M385" s="15">
        <f t="shared" si="348"/>
        <v>0</v>
      </c>
      <c r="N385" s="15">
        <f t="shared" si="348"/>
        <v>160000</v>
      </c>
      <c r="O385" s="15">
        <f t="shared" si="348"/>
        <v>0</v>
      </c>
      <c r="P385" s="15">
        <f t="shared" si="348"/>
        <v>160000</v>
      </c>
      <c r="Q385" s="15">
        <f t="shared" si="348"/>
        <v>0</v>
      </c>
      <c r="R385" s="15">
        <f t="shared" si="348"/>
        <v>160000</v>
      </c>
    </row>
    <row r="386" spans="1:18" s="1" customFormat="1" ht="12.75" customHeight="1" x14ac:dyDescent="0.25">
      <c r="A386" s="16"/>
      <c r="B386" s="318" t="s">
        <v>22</v>
      </c>
      <c r="C386" s="318"/>
      <c r="D386" s="318"/>
      <c r="E386" s="318"/>
      <c r="F386" s="14" t="s">
        <v>195</v>
      </c>
      <c r="G386" s="14" t="s">
        <v>10</v>
      </c>
      <c r="H386" s="14" t="s">
        <v>218</v>
      </c>
      <c r="I386" s="14" t="s">
        <v>23</v>
      </c>
      <c r="J386" s="15">
        <f t="shared" si="348"/>
        <v>160000</v>
      </c>
      <c r="K386" s="15">
        <f t="shared" si="348"/>
        <v>0</v>
      </c>
      <c r="L386" s="15">
        <f t="shared" si="331"/>
        <v>160000</v>
      </c>
      <c r="M386" s="15">
        <f t="shared" si="348"/>
        <v>0</v>
      </c>
      <c r="N386" s="15">
        <f t="shared" si="348"/>
        <v>160000</v>
      </c>
      <c r="O386" s="15">
        <f t="shared" si="348"/>
        <v>0</v>
      </c>
      <c r="P386" s="15">
        <f t="shared" si="348"/>
        <v>160000</v>
      </c>
      <c r="Q386" s="15">
        <f t="shared" si="348"/>
        <v>0</v>
      </c>
      <c r="R386" s="15">
        <f t="shared" si="348"/>
        <v>160000</v>
      </c>
    </row>
    <row r="387" spans="1:18" s="1" customFormat="1" ht="12.75" customHeight="1" x14ac:dyDescent="0.25">
      <c r="A387" s="16"/>
      <c r="B387" s="316" t="s">
        <v>24</v>
      </c>
      <c r="C387" s="316"/>
      <c r="D387" s="316"/>
      <c r="E387" s="316"/>
      <c r="F387" s="14" t="s">
        <v>195</v>
      </c>
      <c r="G387" s="14" t="s">
        <v>10</v>
      </c>
      <c r="H387" s="14" t="s">
        <v>218</v>
      </c>
      <c r="I387" s="14" t="s">
        <v>25</v>
      </c>
      <c r="J387" s="15">
        <v>160000</v>
      </c>
      <c r="K387" s="15"/>
      <c r="L387" s="15">
        <f t="shared" si="331"/>
        <v>160000</v>
      </c>
      <c r="M387" s="15"/>
      <c r="N387" s="15">
        <f>L387+M387</f>
        <v>160000</v>
      </c>
      <c r="O387" s="15"/>
      <c r="P387" s="15">
        <f t="shared" ref="P387" si="349">N387+O387</f>
        <v>160000</v>
      </c>
      <c r="Q387" s="15"/>
      <c r="R387" s="15">
        <f t="shared" ref="R387" si="350">P387+Q387</f>
        <v>160000</v>
      </c>
    </row>
    <row r="388" spans="1:18" s="1" customFormat="1" ht="12.75" customHeight="1" x14ac:dyDescent="0.25">
      <c r="A388" s="451" t="s">
        <v>219</v>
      </c>
      <c r="B388" s="452"/>
      <c r="C388" s="320"/>
      <c r="D388" s="320"/>
      <c r="E388" s="320"/>
      <c r="F388" s="11" t="s">
        <v>195</v>
      </c>
      <c r="G388" s="11" t="s">
        <v>39</v>
      </c>
      <c r="H388" s="11"/>
      <c r="I388" s="11"/>
      <c r="J388" s="28">
        <f>J389+J401</f>
        <v>275600</v>
      </c>
      <c r="K388" s="28">
        <f t="shared" ref="K388:R388" si="351">K389+K401</f>
        <v>-136580</v>
      </c>
      <c r="L388" s="15">
        <f t="shared" si="331"/>
        <v>139020</v>
      </c>
      <c r="M388" s="28">
        <f t="shared" si="351"/>
        <v>0</v>
      </c>
      <c r="N388" s="28">
        <f t="shared" si="351"/>
        <v>139020</v>
      </c>
      <c r="O388" s="28">
        <f t="shared" si="351"/>
        <v>0</v>
      </c>
      <c r="P388" s="28">
        <f t="shared" si="351"/>
        <v>139020</v>
      </c>
      <c r="Q388" s="28">
        <f t="shared" si="351"/>
        <v>0</v>
      </c>
      <c r="R388" s="28">
        <f t="shared" si="351"/>
        <v>139020</v>
      </c>
    </row>
    <row r="389" spans="1:18" s="1" customFormat="1" ht="12.75" customHeight="1" x14ac:dyDescent="0.25">
      <c r="A389" s="443" t="s">
        <v>64</v>
      </c>
      <c r="B389" s="444"/>
      <c r="C389" s="316"/>
      <c r="D389" s="316"/>
      <c r="E389" s="316"/>
      <c r="F389" s="19" t="s">
        <v>195</v>
      </c>
      <c r="G389" s="19" t="s">
        <v>39</v>
      </c>
      <c r="H389" s="19" t="s">
        <v>65</v>
      </c>
      <c r="I389" s="19"/>
      <c r="J389" s="21">
        <f>J390+J397</f>
        <v>260600</v>
      </c>
      <c r="K389" s="21">
        <f t="shared" ref="K389:R389" si="352">K390+K397</f>
        <v>-136580</v>
      </c>
      <c r="L389" s="15">
        <f t="shared" si="331"/>
        <v>124020</v>
      </c>
      <c r="M389" s="21">
        <f t="shared" si="352"/>
        <v>0</v>
      </c>
      <c r="N389" s="21">
        <f t="shared" si="352"/>
        <v>124020</v>
      </c>
      <c r="O389" s="21">
        <f t="shared" si="352"/>
        <v>0</v>
      </c>
      <c r="P389" s="21">
        <f t="shared" si="352"/>
        <v>124020</v>
      </c>
      <c r="Q389" s="21">
        <f t="shared" si="352"/>
        <v>0</v>
      </c>
      <c r="R389" s="21">
        <f t="shared" si="352"/>
        <v>124020</v>
      </c>
    </row>
    <row r="390" spans="1:18" s="1" customFormat="1" ht="12.75" customHeight="1" x14ac:dyDescent="0.25">
      <c r="A390" s="443" t="s">
        <v>66</v>
      </c>
      <c r="B390" s="444"/>
      <c r="C390" s="316"/>
      <c r="D390" s="316"/>
      <c r="E390" s="316"/>
      <c r="F390" s="14" t="s">
        <v>195</v>
      </c>
      <c r="G390" s="14" t="s">
        <v>39</v>
      </c>
      <c r="H390" s="14" t="s">
        <v>67</v>
      </c>
      <c r="I390" s="14"/>
      <c r="J390" s="15">
        <f>J391+J394</f>
        <v>127200</v>
      </c>
      <c r="K390" s="15">
        <f t="shared" ref="K390:R390" si="353">K391+K394</f>
        <v>-3180</v>
      </c>
      <c r="L390" s="15">
        <f t="shared" si="331"/>
        <v>124020</v>
      </c>
      <c r="M390" s="15">
        <f t="shared" si="353"/>
        <v>0</v>
      </c>
      <c r="N390" s="15">
        <f t="shared" si="353"/>
        <v>124020</v>
      </c>
      <c r="O390" s="15">
        <f t="shared" si="353"/>
        <v>0</v>
      </c>
      <c r="P390" s="15">
        <f t="shared" si="353"/>
        <v>124020</v>
      </c>
      <c r="Q390" s="15">
        <f t="shared" si="353"/>
        <v>0</v>
      </c>
      <c r="R390" s="15">
        <f t="shared" si="353"/>
        <v>124020</v>
      </c>
    </row>
    <row r="391" spans="1:18" s="1" customFormat="1" ht="12.75" hidden="1" customHeight="1" x14ac:dyDescent="0.25">
      <c r="A391" s="443" t="s">
        <v>296</v>
      </c>
      <c r="B391" s="444"/>
      <c r="C391" s="316"/>
      <c r="D391" s="316"/>
      <c r="E391" s="316"/>
      <c r="F391" s="14" t="s">
        <v>195</v>
      </c>
      <c r="G391" s="14" t="s">
        <v>39</v>
      </c>
      <c r="H391" s="14" t="s">
        <v>126</v>
      </c>
      <c r="I391" s="14"/>
      <c r="J391" s="15">
        <f>J393</f>
        <v>3180</v>
      </c>
      <c r="K391" s="15">
        <f t="shared" ref="K391:R391" si="354">K393</f>
        <v>-3180</v>
      </c>
      <c r="L391" s="15">
        <f t="shared" si="331"/>
        <v>0</v>
      </c>
      <c r="M391" s="15">
        <f t="shared" si="354"/>
        <v>0</v>
      </c>
      <c r="N391" s="15">
        <f t="shared" si="354"/>
        <v>0</v>
      </c>
      <c r="O391" s="15">
        <f t="shared" si="354"/>
        <v>0</v>
      </c>
      <c r="P391" s="15">
        <f t="shared" si="354"/>
        <v>0</v>
      </c>
      <c r="Q391" s="15">
        <f t="shared" si="354"/>
        <v>0</v>
      </c>
      <c r="R391" s="15">
        <f t="shared" si="354"/>
        <v>0</v>
      </c>
    </row>
    <row r="392" spans="1:18" s="1" customFormat="1" ht="12.75" hidden="1" customHeight="1" x14ac:dyDescent="0.25">
      <c r="A392" s="16"/>
      <c r="B392" s="316" t="s">
        <v>64</v>
      </c>
      <c r="C392" s="318"/>
      <c r="D392" s="318"/>
      <c r="E392" s="318"/>
      <c r="F392" s="14" t="s">
        <v>195</v>
      </c>
      <c r="G392" s="14" t="s">
        <v>39</v>
      </c>
      <c r="H392" s="14" t="s">
        <v>126</v>
      </c>
      <c r="I392" s="14" t="s">
        <v>71</v>
      </c>
      <c r="J392" s="15">
        <f>J393</f>
        <v>3180</v>
      </c>
      <c r="K392" s="15">
        <f t="shared" ref="K392:R392" si="355">K393</f>
        <v>-3180</v>
      </c>
      <c r="L392" s="15">
        <f t="shared" si="331"/>
        <v>0</v>
      </c>
      <c r="M392" s="15">
        <f t="shared" si="355"/>
        <v>0</v>
      </c>
      <c r="N392" s="15">
        <f t="shared" si="355"/>
        <v>0</v>
      </c>
      <c r="O392" s="15">
        <f t="shared" si="355"/>
        <v>0</v>
      </c>
      <c r="P392" s="15">
        <f t="shared" si="355"/>
        <v>0</v>
      </c>
      <c r="Q392" s="15">
        <f t="shared" si="355"/>
        <v>0</v>
      </c>
      <c r="R392" s="15">
        <f t="shared" si="355"/>
        <v>0</v>
      </c>
    </row>
    <row r="393" spans="1:18" s="1" customFormat="1" ht="12.75" hidden="1" customHeight="1" x14ac:dyDescent="0.25">
      <c r="A393" s="26"/>
      <c r="B393" s="316" t="s">
        <v>72</v>
      </c>
      <c r="C393" s="316"/>
      <c r="D393" s="316"/>
      <c r="E393" s="316"/>
      <c r="F393" s="14" t="s">
        <v>195</v>
      </c>
      <c r="G393" s="14" t="s">
        <v>39</v>
      </c>
      <c r="H393" s="14" t="s">
        <v>126</v>
      </c>
      <c r="I393" s="14" t="s">
        <v>73</v>
      </c>
      <c r="J393" s="15">
        <v>3180</v>
      </c>
      <c r="K393" s="15">
        <v>-3180</v>
      </c>
      <c r="L393" s="15">
        <f t="shared" si="331"/>
        <v>0</v>
      </c>
      <c r="M393" s="15"/>
      <c r="N393" s="15">
        <f>L393+M393</f>
        <v>0</v>
      </c>
      <c r="O393" s="15"/>
      <c r="P393" s="15">
        <f t="shared" ref="P393" si="356">N393+O393</f>
        <v>0</v>
      </c>
      <c r="Q393" s="15"/>
      <c r="R393" s="15">
        <f t="shared" ref="R393" si="357">P393+Q393</f>
        <v>0</v>
      </c>
    </row>
    <row r="394" spans="1:18" s="1" customFormat="1" ht="12.75" customHeight="1" x14ac:dyDescent="0.25">
      <c r="A394" s="443" t="s">
        <v>220</v>
      </c>
      <c r="B394" s="444"/>
      <c r="C394" s="316"/>
      <c r="D394" s="316"/>
      <c r="E394" s="316"/>
      <c r="F394" s="14" t="s">
        <v>195</v>
      </c>
      <c r="G394" s="14" t="s">
        <v>39</v>
      </c>
      <c r="H394" s="14" t="s">
        <v>221</v>
      </c>
      <c r="I394" s="14"/>
      <c r="J394" s="15">
        <f t="shared" ref="J394:R395" si="358">J395</f>
        <v>124020</v>
      </c>
      <c r="K394" s="15">
        <f t="shared" si="358"/>
        <v>0</v>
      </c>
      <c r="L394" s="15">
        <f t="shared" si="331"/>
        <v>124020</v>
      </c>
      <c r="M394" s="15">
        <f t="shared" si="358"/>
        <v>0</v>
      </c>
      <c r="N394" s="15">
        <f t="shared" si="358"/>
        <v>124020</v>
      </c>
      <c r="O394" s="15">
        <f t="shared" si="358"/>
        <v>0</v>
      </c>
      <c r="P394" s="15">
        <f t="shared" si="358"/>
        <v>124020</v>
      </c>
      <c r="Q394" s="15">
        <f t="shared" si="358"/>
        <v>0</v>
      </c>
      <c r="R394" s="15">
        <f t="shared" si="358"/>
        <v>124020</v>
      </c>
    </row>
    <row r="395" spans="1:18" s="1" customFormat="1" ht="12.75" customHeight="1" x14ac:dyDescent="0.25">
      <c r="A395" s="316"/>
      <c r="B395" s="316" t="s">
        <v>64</v>
      </c>
      <c r="C395" s="316"/>
      <c r="D395" s="316"/>
      <c r="E395" s="316"/>
      <c r="F395" s="14" t="s">
        <v>195</v>
      </c>
      <c r="G395" s="14" t="s">
        <v>39</v>
      </c>
      <c r="H395" s="14" t="s">
        <v>221</v>
      </c>
      <c r="I395" s="14" t="s">
        <v>71</v>
      </c>
      <c r="J395" s="15">
        <f>J396</f>
        <v>124020</v>
      </c>
      <c r="K395" s="15">
        <f t="shared" si="358"/>
        <v>0</v>
      </c>
      <c r="L395" s="15">
        <f t="shared" si="331"/>
        <v>124020</v>
      </c>
      <c r="M395" s="15">
        <f t="shared" si="358"/>
        <v>0</v>
      </c>
      <c r="N395" s="15">
        <f t="shared" si="358"/>
        <v>124020</v>
      </c>
      <c r="O395" s="15">
        <f t="shared" si="358"/>
        <v>0</v>
      </c>
      <c r="P395" s="15">
        <f t="shared" si="358"/>
        <v>124020</v>
      </c>
      <c r="Q395" s="15">
        <f t="shared" si="358"/>
        <v>0</v>
      </c>
      <c r="R395" s="15">
        <f t="shared" si="358"/>
        <v>124020</v>
      </c>
    </row>
    <row r="396" spans="1:18" s="1" customFormat="1" ht="12.75" customHeight="1" x14ac:dyDescent="0.25">
      <c r="A396" s="316"/>
      <c r="B396" s="316" t="s">
        <v>72</v>
      </c>
      <c r="C396" s="316"/>
      <c r="D396" s="316"/>
      <c r="E396" s="316"/>
      <c r="F396" s="14" t="s">
        <v>195</v>
      </c>
      <c r="G396" s="14" t="s">
        <v>39</v>
      </c>
      <c r="H396" s="14" t="s">
        <v>221</v>
      </c>
      <c r="I396" s="14" t="s">
        <v>73</v>
      </c>
      <c r="J396" s="15">
        <v>124020</v>
      </c>
      <c r="K396" s="15"/>
      <c r="L396" s="15">
        <f t="shared" si="331"/>
        <v>124020</v>
      </c>
      <c r="M396" s="15"/>
      <c r="N396" s="15">
        <f>L396+M396</f>
        <v>124020</v>
      </c>
      <c r="O396" s="15"/>
      <c r="P396" s="15">
        <f t="shared" ref="P396" si="359">N396+O396</f>
        <v>124020</v>
      </c>
      <c r="Q396" s="15"/>
      <c r="R396" s="15">
        <f t="shared" ref="R396" si="360">P396+Q396</f>
        <v>124020</v>
      </c>
    </row>
    <row r="397" spans="1:18" s="1" customFormat="1" ht="12.75" hidden="1" customHeight="1" x14ac:dyDescent="0.25">
      <c r="A397" s="443" t="s">
        <v>224</v>
      </c>
      <c r="B397" s="444"/>
      <c r="C397" s="312"/>
      <c r="D397" s="312"/>
      <c r="E397" s="316"/>
      <c r="F397" s="14" t="s">
        <v>195</v>
      </c>
      <c r="G397" s="14" t="s">
        <v>39</v>
      </c>
      <c r="H397" s="14" t="s">
        <v>225</v>
      </c>
      <c r="I397" s="14"/>
      <c r="J397" s="15">
        <f t="shared" ref="J397:R399" si="361">J398</f>
        <v>133400</v>
      </c>
      <c r="K397" s="15">
        <f t="shared" si="361"/>
        <v>-133400</v>
      </c>
      <c r="L397" s="15">
        <f t="shared" si="331"/>
        <v>0</v>
      </c>
      <c r="M397" s="15">
        <f t="shared" si="361"/>
        <v>0</v>
      </c>
      <c r="N397" s="15">
        <f t="shared" si="361"/>
        <v>0</v>
      </c>
      <c r="O397" s="15">
        <f t="shared" si="361"/>
        <v>0</v>
      </c>
      <c r="P397" s="15">
        <f t="shared" si="361"/>
        <v>0</v>
      </c>
      <c r="Q397" s="15">
        <f t="shared" si="361"/>
        <v>0</v>
      </c>
      <c r="R397" s="15">
        <f t="shared" si="361"/>
        <v>0</v>
      </c>
    </row>
    <row r="398" spans="1:18" s="1" customFormat="1" ht="12.75" hidden="1" customHeight="1" x14ac:dyDescent="0.25">
      <c r="A398" s="443" t="s">
        <v>226</v>
      </c>
      <c r="B398" s="444"/>
      <c r="C398" s="312"/>
      <c r="D398" s="312"/>
      <c r="E398" s="316"/>
      <c r="F398" s="14" t="s">
        <v>195</v>
      </c>
      <c r="G398" s="14" t="s">
        <v>39</v>
      </c>
      <c r="H398" s="14" t="s">
        <v>227</v>
      </c>
      <c r="I398" s="14"/>
      <c r="J398" s="15">
        <f t="shared" si="361"/>
        <v>133400</v>
      </c>
      <c r="K398" s="15">
        <f t="shared" si="361"/>
        <v>-133400</v>
      </c>
      <c r="L398" s="15">
        <f t="shared" si="331"/>
        <v>0</v>
      </c>
      <c r="M398" s="15">
        <f t="shared" si="361"/>
        <v>0</v>
      </c>
      <c r="N398" s="15">
        <f t="shared" si="361"/>
        <v>0</v>
      </c>
      <c r="O398" s="15">
        <f t="shared" si="361"/>
        <v>0</v>
      </c>
      <c r="P398" s="15">
        <f t="shared" si="361"/>
        <v>0</v>
      </c>
      <c r="Q398" s="15">
        <f t="shared" si="361"/>
        <v>0</v>
      </c>
      <c r="R398" s="15">
        <f t="shared" si="361"/>
        <v>0</v>
      </c>
    </row>
    <row r="399" spans="1:18" s="1" customFormat="1" ht="12.75" hidden="1" customHeight="1" x14ac:dyDescent="0.25">
      <c r="A399" s="316"/>
      <c r="B399" s="316" t="s">
        <v>64</v>
      </c>
      <c r="C399" s="316"/>
      <c r="D399" s="316"/>
      <c r="E399" s="316"/>
      <c r="F399" s="14" t="s">
        <v>195</v>
      </c>
      <c r="G399" s="14" t="s">
        <v>39</v>
      </c>
      <c r="H399" s="14" t="s">
        <v>227</v>
      </c>
      <c r="I399" s="14" t="s">
        <v>71</v>
      </c>
      <c r="J399" s="15">
        <f t="shared" si="361"/>
        <v>133400</v>
      </c>
      <c r="K399" s="15">
        <f t="shared" si="361"/>
        <v>-133400</v>
      </c>
      <c r="L399" s="15">
        <f t="shared" si="331"/>
        <v>0</v>
      </c>
      <c r="M399" s="15">
        <f t="shared" si="361"/>
        <v>0</v>
      </c>
      <c r="N399" s="15">
        <f t="shared" si="361"/>
        <v>0</v>
      </c>
      <c r="O399" s="15">
        <f t="shared" si="361"/>
        <v>0</v>
      </c>
      <c r="P399" s="15">
        <f t="shared" si="361"/>
        <v>0</v>
      </c>
      <c r="Q399" s="15">
        <f t="shared" si="361"/>
        <v>0</v>
      </c>
      <c r="R399" s="15">
        <f t="shared" si="361"/>
        <v>0</v>
      </c>
    </row>
    <row r="400" spans="1:18" s="1" customFormat="1" ht="12.75" hidden="1" customHeight="1" x14ac:dyDescent="0.25">
      <c r="A400" s="16"/>
      <c r="B400" s="316" t="s">
        <v>72</v>
      </c>
      <c r="C400" s="316"/>
      <c r="D400" s="316"/>
      <c r="E400" s="316"/>
      <c r="F400" s="14" t="s">
        <v>195</v>
      </c>
      <c r="G400" s="14" t="s">
        <v>39</v>
      </c>
      <c r="H400" s="14" t="s">
        <v>227</v>
      </c>
      <c r="I400" s="14" t="s">
        <v>73</v>
      </c>
      <c r="J400" s="15">
        <f>133419-19</f>
        <v>133400</v>
      </c>
      <c r="K400" s="15">
        <v>-133400</v>
      </c>
      <c r="L400" s="15">
        <f t="shared" si="331"/>
        <v>0</v>
      </c>
      <c r="M400" s="15"/>
      <c r="N400" s="15">
        <f>L400+M400</f>
        <v>0</v>
      </c>
      <c r="O400" s="15"/>
      <c r="P400" s="15">
        <f t="shared" ref="P400" si="362">N400+O400</f>
        <v>0</v>
      </c>
      <c r="Q400" s="15"/>
      <c r="R400" s="15">
        <f t="shared" ref="R400" si="363">P400+Q400</f>
        <v>0</v>
      </c>
    </row>
    <row r="401" spans="1:18" s="1" customFormat="1" ht="12.75" customHeight="1" x14ac:dyDescent="0.25">
      <c r="A401" s="443" t="s">
        <v>228</v>
      </c>
      <c r="B401" s="444"/>
      <c r="C401" s="316"/>
      <c r="D401" s="316"/>
      <c r="E401" s="316"/>
      <c r="F401" s="14" t="s">
        <v>195</v>
      </c>
      <c r="G401" s="14" t="s">
        <v>39</v>
      </c>
      <c r="H401" s="14" t="s">
        <v>229</v>
      </c>
      <c r="I401" s="14"/>
      <c r="J401" s="15">
        <f t="shared" ref="J401:R402" si="364">J402</f>
        <v>15000</v>
      </c>
      <c r="K401" s="15">
        <f t="shared" si="364"/>
        <v>0</v>
      </c>
      <c r="L401" s="15">
        <f t="shared" si="331"/>
        <v>15000</v>
      </c>
      <c r="M401" s="15">
        <f t="shared" si="364"/>
        <v>0</v>
      </c>
      <c r="N401" s="15">
        <f t="shared" si="364"/>
        <v>15000</v>
      </c>
      <c r="O401" s="15">
        <f t="shared" si="364"/>
        <v>0</v>
      </c>
      <c r="P401" s="15">
        <f t="shared" si="364"/>
        <v>15000</v>
      </c>
      <c r="Q401" s="15">
        <f t="shared" si="364"/>
        <v>0</v>
      </c>
      <c r="R401" s="15">
        <f t="shared" si="364"/>
        <v>15000</v>
      </c>
    </row>
    <row r="402" spans="1:18" s="1" customFormat="1" ht="12.75" customHeight="1" x14ac:dyDescent="0.25">
      <c r="A402" s="16"/>
      <c r="B402" s="318" t="s">
        <v>22</v>
      </c>
      <c r="C402" s="318"/>
      <c r="D402" s="318"/>
      <c r="E402" s="318"/>
      <c r="F402" s="14" t="s">
        <v>195</v>
      </c>
      <c r="G402" s="14" t="s">
        <v>39</v>
      </c>
      <c r="H402" s="14" t="s">
        <v>229</v>
      </c>
      <c r="I402" s="14" t="s">
        <v>23</v>
      </c>
      <c r="J402" s="15">
        <f t="shared" si="364"/>
        <v>15000</v>
      </c>
      <c r="K402" s="15">
        <f t="shared" si="364"/>
        <v>0</v>
      </c>
      <c r="L402" s="15">
        <f t="shared" si="331"/>
        <v>15000</v>
      </c>
      <c r="M402" s="15">
        <f t="shared" si="364"/>
        <v>0</v>
      </c>
      <c r="N402" s="15">
        <f t="shared" si="364"/>
        <v>15000</v>
      </c>
      <c r="O402" s="15">
        <f t="shared" si="364"/>
        <v>0</v>
      </c>
      <c r="P402" s="15">
        <f t="shared" si="364"/>
        <v>15000</v>
      </c>
      <c r="Q402" s="15">
        <f t="shared" si="364"/>
        <v>0</v>
      </c>
      <c r="R402" s="15">
        <f t="shared" si="364"/>
        <v>15000</v>
      </c>
    </row>
    <row r="403" spans="1:18" s="1" customFormat="1" ht="12.75" customHeight="1" x14ac:dyDescent="0.25">
      <c r="A403" s="16"/>
      <c r="B403" s="316" t="s">
        <v>24</v>
      </c>
      <c r="C403" s="316"/>
      <c r="D403" s="316"/>
      <c r="E403" s="316"/>
      <c r="F403" s="14" t="s">
        <v>195</v>
      </c>
      <c r="G403" s="14" t="s">
        <v>39</v>
      </c>
      <c r="H403" s="14" t="s">
        <v>229</v>
      </c>
      <c r="I403" s="14" t="s">
        <v>25</v>
      </c>
      <c r="J403" s="15">
        <v>15000</v>
      </c>
      <c r="K403" s="15"/>
      <c r="L403" s="15">
        <f t="shared" si="331"/>
        <v>15000</v>
      </c>
      <c r="M403" s="15"/>
      <c r="N403" s="15">
        <f>L403+M403</f>
        <v>15000</v>
      </c>
      <c r="O403" s="15"/>
      <c r="P403" s="15">
        <f t="shared" ref="P403" si="365">N403+O403</f>
        <v>15000</v>
      </c>
      <c r="Q403" s="15"/>
      <c r="R403" s="15">
        <f t="shared" ref="R403" si="366">P403+Q403</f>
        <v>15000</v>
      </c>
    </row>
    <row r="404" spans="1:18" s="1" customFormat="1" ht="12.75" customHeight="1" x14ac:dyDescent="0.25">
      <c r="A404" s="449" t="s">
        <v>230</v>
      </c>
      <c r="B404" s="450"/>
      <c r="C404" s="319"/>
      <c r="D404" s="319"/>
      <c r="E404" s="319"/>
      <c r="F404" s="7" t="s">
        <v>231</v>
      </c>
      <c r="G404" s="7"/>
      <c r="H404" s="7"/>
      <c r="I404" s="7"/>
      <c r="J404" s="8">
        <f t="shared" ref="J404:R404" si="367">J405+J411+J426+J448</f>
        <v>15612900</v>
      </c>
      <c r="K404" s="8">
        <f t="shared" si="367"/>
        <v>153000</v>
      </c>
      <c r="L404" s="15">
        <f t="shared" si="331"/>
        <v>15765900</v>
      </c>
      <c r="M404" s="8">
        <f t="shared" si="367"/>
        <v>4000</v>
      </c>
      <c r="N404" s="8">
        <f t="shared" si="367"/>
        <v>15769900</v>
      </c>
      <c r="O404" s="8">
        <f t="shared" si="367"/>
        <v>0</v>
      </c>
      <c r="P404" s="8">
        <f t="shared" si="367"/>
        <v>15769900</v>
      </c>
      <c r="Q404" s="8">
        <f t="shared" si="367"/>
        <v>0</v>
      </c>
      <c r="R404" s="8">
        <f t="shared" si="367"/>
        <v>15769900</v>
      </c>
    </row>
    <row r="405" spans="1:18" s="1" customFormat="1" ht="12.75" customHeight="1" x14ac:dyDescent="0.25">
      <c r="A405" s="451" t="s">
        <v>232</v>
      </c>
      <c r="B405" s="452"/>
      <c r="C405" s="320"/>
      <c r="D405" s="320"/>
      <c r="E405" s="320"/>
      <c r="F405" s="11" t="s">
        <v>231</v>
      </c>
      <c r="G405" s="11" t="s">
        <v>10</v>
      </c>
      <c r="H405" s="11"/>
      <c r="I405" s="11"/>
      <c r="J405" s="12">
        <f t="shared" ref="J405:R409" si="368">J406</f>
        <v>2320300</v>
      </c>
      <c r="K405" s="12">
        <f t="shared" si="368"/>
        <v>0</v>
      </c>
      <c r="L405" s="15">
        <f t="shared" si="331"/>
        <v>2320300</v>
      </c>
      <c r="M405" s="12">
        <f t="shared" si="368"/>
        <v>0</v>
      </c>
      <c r="N405" s="12">
        <f t="shared" si="368"/>
        <v>2320300</v>
      </c>
      <c r="O405" s="12">
        <f t="shared" si="368"/>
        <v>0</v>
      </c>
      <c r="P405" s="12">
        <f t="shared" si="368"/>
        <v>2320300</v>
      </c>
      <c r="Q405" s="12">
        <f t="shared" si="368"/>
        <v>0</v>
      </c>
      <c r="R405" s="12">
        <f t="shared" si="368"/>
        <v>2320300</v>
      </c>
    </row>
    <row r="406" spans="1:18" s="1" customFormat="1" ht="12.75" customHeight="1" x14ac:dyDescent="0.25">
      <c r="A406" s="443" t="s">
        <v>233</v>
      </c>
      <c r="B406" s="444"/>
      <c r="C406" s="316"/>
      <c r="D406" s="316"/>
      <c r="E406" s="316"/>
      <c r="F406" s="14" t="s">
        <v>231</v>
      </c>
      <c r="G406" s="14" t="s">
        <v>10</v>
      </c>
      <c r="H406" s="14" t="s">
        <v>234</v>
      </c>
      <c r="I406" s="14"/>
      <c r="J406" s="15">
        <f t="shared" si="368"/>
        <v>2320300</v>
      </c>
      <c r="K406" s="15">
        <f t="shared" si="368"/>
        <v>0</v>
      </c>
      <c r="L406" s="15">
        <f t="shared" si="331"/>
        <v>2320300</v>
      </c>
      <c r="M406" s="15">
        <f t="shared" si="368"/>
        <v>0</v>
      </c>
      <c r="N406" s="15">
        <f t="shared" si="368"/>
        <v>2320300</v>
      </c>
      <c r="O406" s="15">
        <f t="shared" si="368"/>
        <v>0</v>
      </c>
      <c r="P406" s="15">
        <f t="shared" si="368"/>
        <v>2320300</v>
      </c>
      <c r="Q406" s="15">
        <f t="shared" si="368"/>
        <v>0</v>
      </c>
      <c r="R406" s="15">
        <f t="shared" si="368"/>
        <v>2320300</v>
      </c>
    </row>
    <row r="407" spans="1:18" s="1" customFormat="1" ht="12.75" customHeight="1" x14ac:dyDescent="0.25">
      <c r="A407" s="443" t="s">
        <v>235</v>
      </c>
      <c r="B407" s="444"/>
      <c r="C407" s="316"/>
      <c r="D407" s="316"/>
      <c r="E407" s="316"/>
      <c r="F407" s="14" t="s">
        <v>231</v>
      </c>
      <c r="G407" s="14" t="s">
        <v>10</v>
      </c>
      <c r="H407" s="14" t="s">
        <v>236</v>
      </c>
      <c r="I407" s="14"/>
      <c r="J407" s="15">
        <f t="shared" si="368"/>
        <v>2320300</v>
      </c>
      <c r="K407" s="15">
        <f t="shared" si="368"/>
        <v>0</v>
      </c>
      <c r="L407" s="15">
        <f t="shared" si="331"/>
        <v>2320300</v>
      </c>
      <c r="M407" s="15">
        <f t="shared" si="368"/>
        <v>0</v>
      </c>
      <c r="N407" s="15">
        <f t="shared" si="368"/>
        <v>2320300</v>
      </c>
      <c r="O407" s="15">
        <f t="shared" si="368"/>
        <v>0</v>
      </c>
      <c r="P407" s="15">
        <f t="shared" si="368"/>
        <v>2320300</v>
      </c>
      <c r="Q407" s="15">
        <f t="shared" si="368"/>
        <v>0</v>
      </c>
      <c r="R407" s="15">
        <f t="shared" si="368"/>
        <v>2320300</v>
      </c>
    </row>
    <row r="408" spans="1:18" s="1" customFormat="1" ht="12.75" customHeight="1" x14ac:dyDescent="0.25">
      <c r="A408" s="443" t="s">
        <v>237</v>
      </c>
      <c r="B408" s="444"/>
      <c r="C408" s="316"/>
      <c r="D408" s="316"/>
      <c r="E408" s="316"/>
      <c r="F408" s="14" t="s">
        <v>231</v>
      </c>
      <c r="G408" s="14" t="s">
        <v>10</v>
      </c>
      <c r="H408" s="14" t="s">
        <v>238</v>
      </c>
      <c r="I408" s="14"/>
      <c r="J408" s="15">
        <f t="shared" si="368"/>
        <v>2320300</v>
      </c>
      <c r="K408" s="15">
        <f t="shared" si="368"/>
        <v>0</v>
      </c>
      <c r="L408" s="15">
        <f t="shared" si="331"/>
        <v>2320300</v>
      </c>
      <c r="M408" s="15">
        <f t="shared" si="368"/>
        <v>0</v>
      </c>
      <c r="N408" s="15">
        <f t="shared" si="368"/>
        <v>2320300</v>
      </c>
      <c r="O408" s="15">
        <f t="shared" si="368"/>
        <v>0</v>
      </c>
      <c r="P408" s="15">
        <f t="shared" si="368"/>
        <v>2320300</v>
      </c>
      <c r="Q408" s="15">
        <f t="shared" si="368"/>
        <v>0</v>
      </c>
      <c r="R408" s="15">
        <f t="shared" si="368"/>
        <v>2320300</v>
      </c>
    </row>
    <row r="409" spans="1:18" s="1" customFormat="1" ht="12.75" customHeight="1" x14ac:dyDescent="0.25">
      <c r="A409" s="322"/>
      <c r="B409" s="318" t="s">
        <v>127</v>
      </c>
      <c r="C409" s="318"/>
      <c r="D409" s="318"/>
      <c r="E409" s="318"/>
      <c r="F409" s="14" t="s">
        <v>231</v>
      </c>
      <c r="G409" s="14" t="s">
        <v>10</v>
      </c>
      <c r="H409" s="14" t="s">
        <v>238</v>
      </c>
      <c r="I409" s="14" t="s">
        <v>128</v>
      </c>
      <c r="J409" s="15">
        <f t="shared" si="368"/>
        <v>2320300</v>
      </c>
      <c r="K409" s="15">
        <f t="shared" si="368"/>
        <v>0</v>
      </c>
      <c r="L409" s="15">
        <f t="shared" si="331"/>
        <v>2320300</v>
      </c>
      <c r="M409" s="15">
        <f t="shared" si="368"/>
        <v>0</v>
      </c>
      <c r="N409" s="15">
        <f t="shared" si="368"/>
        <v>2320300</v>
      </c>
      <c r="O409" s="15">
        <f t="shared" si="368"/>
        <v>0</v>
      </c>
      <c r="P409" s="15">
        <f t="shared" si="368"/>
        <v>2320300</v>
      </c>
      <c r="Q409" s="15">
        <f t="shared" si="368"/>
        <v>0</v>
      </c>
      <c r="R409" s="15">
        <f t="shared" si="368"/>
        <v>2320300</v>
      </c>
    </row>
    <row r="410" spans="1:18" s="1" customFormat="1" ht="12.75" customHeight="1" x14ac:dyDescent="0.25">
      <c r="A410" s="322"/>
      <c r="B410" s="318" t="s">
        <v>244</v>
      </c>
      <c r="C410" s="318"/>
      <c r="D410" s="318"/>
      <c r="E410" s="318"/>
      <c r="F410" s="14" t="s">
        <v>231</v>
      </c>
      <c r="G410" s="14" t="s">
        <v>10</v>
      </c>
      <c r="H410" s="14" t="s">
        <v>238</v>
      </c>
      <c r="I410" s="14" t="s">
        <v>245</v>
      </c>
      <c r="J410" s="15">
        <f>2320264+36</f>
        <v>2320300</v>
      </c>
      <c r="K410" s="15"/>
      <c r="L410" s="15">
        <f t="shared" si="331"/>
        <v>2320300</v>
      </c>
      <c r="M410" s="15"/>
      <c r="N410" s="15">
        <f>L410+M410</f>
        <v>2320300</v>
      </c>
      <c r="O410" s="15"/>
      <c r="P410" s="15">
        <f t="shared" ref="P410" si="369">N410+O410</f>
        <v>2320300</v>
      </c>
      <c r="Q410" s="15"/>
      <c r="R410" s="15">
        <f t="shared" ref="R410" si="370">P410+Q410</f>
        <v>2320300</v>
      </c>
    </row>
    <row r="411" spans="1:18" s="1" customFormat="1" ht="12.75" customHeight="1" x14ac:dyDescent="0.25">
      <c r="A411" s="451" t="s">
        <v>239</v>
      </c>
      <c r="B411" s="452"/>
      <c r="C411" s="320"/>
      <c r="D411" s="320"/>
      <c r="E411" s="320"/>
      <c r="F411" s="11" t="s">
        <v>231</v>
      </c>
      <c r="G411" s="11" t="s">
        <v>12</v>
      </c>
      <c r="H411" s="11"/>
      <c r="I411" s="11"/>
      <c r="J411" s="12">
        <f>J416+J420+J423</f>
        <v>1085000</v>
      </c>
      <c r="K411" s="12">
        <f>K416+K420+K423</f>
        <v>153000</v>
      </c>
      <c r="L411" s="15">
        <f t="shared" si="331"/>
        <v>1238000</v>
      </c>
      <c r="M411" s="12">
        <f t="shared" ref="M411:R411" si="371">M412+M416+M420+M423</f>
        <v>4000</v>
      </c>
      <c r="N411" s="12">
        <f t="shared" si="371"/>
        <v>1242000</v>
      </c>
      <c r="O411" s="12">
        <f t="shared" si="371"/>
        <v>0</v>
      </c>
      <c r="P411" s="12">
        <f t="shared" si="371"/>
        <v>1242000</v>
      </c>
      <c r="Q411" s="12">
        <f t="shared" si="371"/>
        <v>0</v>
      </c>
      <c r="R411" s="12">
        <f t="shared" si="371"/>
        <v>1242000</v>
      </c>
    </row>
    <row r="412" spans="1:18" s="1" customFormat="1" ht="12.75" customHeight="1" x14ac:dyDescent="0.25">
      <c r="A412" s="443" t="s">
        <v>50</v>
      </c>
      <c r="B412" s="444"/>
      <c r="C412" s="316"/>
      <c r="D412" s="16"/>
      <c r="E412" s="16"/>
      <c r="F412" s="14" t="s">
        <v>231</v>
      </c>
      <c r="G412" s="14" t="s">
        <v>12</v>
      </c>
      <c r="H412" s="14" t="s">
        <v>52</v>
      </c>
      <c r="I412" s="14"/>
      <c r="J412" s="12"/>
      <c r="K412" s="12"/>
      <c r="L412" s="15">
        <f t="shared" si="331"/>
        <v>0</v>
      </c>
      <c r="M412" s="15">
        <f t="shared" ref="M412:R414" si="372">M413</f>
        <v>4000</v>
      </c>
      <c r="N412" s="15">
        <f t="shared" si="372"/>
        <v>4000</v>
      </c>
      <c r="O412" s="15">
        <f t="shared" si="372"/>
        <v>0</v>
      </c>
      <c r="P412" s="15">
        <f t="shared" si="372"/>
        <v>4000</v>
      </c>
      <c r="Q412" s="15">
        <f t="shared" si="372"/>
        <v>0</v>
      </c>
      <c r="R412" s="15">
        <f t="shared" si="372"/>
        <v>4000</v>
      </c>
    </row>
    <row r="413" spans="1:18" s="1" customFormat="1" ht="12.75" customHeight="1" x14ac:dyDescent="0.25">
      <c r="A413" s="443" t="s">
        <v>53</v>
      </c>
      <c r="B413" s="444"/>
      <c r="C413" s="316"/>
      <c r="D413" s="16"/>
      <c r="E413" s="16"/>
      <c r="F413" s="14" t="s">
        <v>231</v>
      </c>
      <c r="G413" s="14" t="s">
        <v>12</v>
      </c>
      <c r="H413" s="14" t="s">
        <v>54</v>
      </c>
      <c r="I413" s="14"/>
      <c r="J413" s="12"/>
      <c r="K413" s="12"/>
      <c r="L413" s="15">
        <f t="shared" si="331"/>
        <v>0</v>
      </c>
      <c r="M413" s="15">
        <f t="shared" si="372"/>
        <v>4000</v>
      </c>
      <c r="N413" s="15">
        <f t="shared" si="372"/>
        <v>4000</v>
      </c>
      <c r="O413" s="15">
        <f t="shared" si="372"/>
        <v>0</v>
      </c>
      <c r="P413" s="15">
        <f t="shared" si="372"/>
        <v>4000</v>
      </c>
      <c r="Q413" s="15">
        <f t="shared" si="372"/>
        <v>0</v>
      </c>
      <c r="R413" s="15">
        <f t="shared" si="372"/>
        <v>4000</v>
      </c>
    </row>
    <row r="414" spans="1:18" s="1" customFormat="1" ht="12.75" customHeight="1" x14ac:dyDescent="0.25">
      <c r="A414" s="16"/>
      <c r="B414" s="316" t="s">
        <v>26</v>
      </c>
      <c r="C414" s="316"/>
      <c r="D414" s="16"/>
      <c r="E414" s="16"/>
      <c r="F414" s="14" t="s">
        <v>231</v>
      </c>
      <c r="G414" s="14" t="s">
        <v>12</v>
      </c>
      <c r="H414" s="14" t="s">
        <v>54</v>
      </c>
      <c r="I414" s="14" t="s">
        <v>27</v>
      </c>
      <c r="J414" s="12"/>
      <c r="K414" s="12"/>
      <c r="L414" s="15">
        <f t="shared" si="331"/>
        <v>0</v>
      </c>
      <c r="M414" s="15">
        <f t="shared" si="372"/>
        <v>4000</v>
      </c>
      <c r="N414" s="15">
        <f t="shared" si="372"/>
        <v>4000</v>
      </c>
      <c r="O414" s="15">
        <f t="shared" si="372"/>
        <v>0</v>
      </c>
      <c r="P414" s="15">
        <f t="shared" si="372"/>
        <v>4000</v>
      </c>
      <c r="Q414" s="15">
        <f t="shared" si="372"/>
        <v>0</v>
      </c>
      <c r="R414" s="15">
        <f t="shared" si="372"/>
        <v>4000</v>
      </c>
    </row>
    <row r="415" spans="1:18" s="1" customFormat="1" ht="12.75" customHeight="1" x14ac:dyDescent="0.25">
      <c r="A415" s="16"/>
      <c r="B415" s="318" t="s">
        <v>55</v>
      </c>
      <c r="C415" s="318"/>
      <c r="D415" s="16"/>
      <c r="E415" s="16"/>
      <c r="F415" s="14" t="s">
        <v>231</v>
      </c>
      <c r="G415" s="14" t="s">
        <v>12</v>
      </c>
      <c r="H415" s="14" t="s">
        <v>54</v>
      </c>
      <c r="I415" s="14" t="s">
        <v>56</v>
      </c>
      <c r="J415" s="12"/>
      <c r="K415" s="12"/>
      <c r="L415" s="15">
        <f t="shared" si="331"/>
        <v>0</v>
      </c>
      <c r="M415" s="15">
        <v>4000</v>
      </c>
      <c r="N415" s="15">
        <f>L415+M415</f>
        <v>4000</v>
      </c>
      <c r="O415" s="15"/>
      <c r="P415" s="15">
        <f>N415+O415</f>
        <v>4000</v>
      </c>
      <c r="Q415" s="15"/>
      <c r="R415" s="15">
        <f>P415+Q415</f>
        <v>4000</v>
      </c>
    </row>
    <row r="416" spans="1:18" s="1" customFormat="1" ht="12.75" customHeight="1" x14ac:dyDescent="0.25">
      <c r="A416" s="443" t="s">
        <v>240</v>
      </c>
      <c r="B416" s="444"/>
      <c r="C416" s="316"/>
      <c r="D416" s="316"/>
      <c r="E416" s="316"/>
      <c r="F416" s="14" t="s">
        <v>231</v>
      </c>
      <c r="G416" s="14" t="s">
        <v>12</v>
      </c>
      <c r="H416" s="14" t="s">
        <v>241</v>
      </c>
      <c r="I416" s="14"/>
      <c r="J416" s="15">
        <f t="shared" ref="J416:R418" si="373">J417</f>
        <v>132000</v>
      </c>
      <c r="K416" s="15">
        <f t="shared" si="373"/>
        <v>0</v>
      </c>
      <c r="L416" s="15">
        <f t="shared" si="331"/>
        <v>132000</v>
      </c>
      <c r="M416" s="15">
        <f t="shared" si="373"/>
        <v>0</v>
      </c>
      <c r="N416" s="15">
        <f t="shared" si="373"/>
        <v>132000</v>
      </c>
      <c r="O416" s="15">
        <f t="shared" si="373"/>
        <v>0</v>
      </c>
      <c r="P416" s="15">
        <f t="shared" si="373"/>
        <v>132000</v>
      </c>
      <c r="Q416" s="15">
        <f t="shared" si="373"/>
        <v>0</v>
      </c>
      <c r="R416" s="15">
        <f t="shared" si="373"/>
        <v>132000</v>
      </c>
    </row>
    <row r="417" spans="1:18" s="1" customFormat="1" ht="12.75" customHeight="1" x14ac:dyDescent="0.25">
      <c r="A417" s="443" t="s">
        <v>242</v>
      </c>
      <c r="B417" s="444"/>
      <c r="C417" s="316"/>
      <c r="D417" s="316"/>
      <c r="E417" s="316"/>
      <c r="F417" s="14" t="s">
        <v>231</v>
      </c>
      <c r="G417" s="14" t="s">
        <v>12</v>
      </c>
      <c r="H417" s="14" t="s">
        <v>243</v>
      </c>
      <c r="I417" s="14"/>
      <c r="J417" s="15">
        <f t="shared" si="373"/>
        <v>132000</v>
      </c>
      <c r="K417" s="15">
        <f t="shared" si="373"/>
        <v>0</v>
      </c>
      <c r="L417" s="15">
        <f t="shared" si="331"/>
        <v>132000</v>
      </c>
      <c r="M417" s="15">
        <f t="shared" si="373"/>
        <v>0</v>
      </c>
      <c r="N417" s="15">
        <f t="shared" si="373"/>
        <v>132000</v>
      </c>
      <c r="O417" s="15">
        <f t="shared" si="373"/>
        <v>0</v>
      </c>
      <c r="P417" s="15">
        <f t="shared" si="373"/>
        <v>132000</v>
      </c>
      <c r="Q417" s="15">
        <f t="shared" si="373"/>
        <v>0</v>
      </c>
      <c r="R417" s="15">
        <f t="shared" si="373"/>
        <v>132000</v>
      </c>
    </row>
    <row r="418" spans="1:18" s="1" customFormat="1" ht="12.75" customHeight="1" x14ac:dyDescent="0.25">
      <c r="A418" s="16"/>
      <c r="B418" s="318" t="s">
        <v>127</v>
      </c>
      <c r="C418" s="318"/>
      <c r="D418" s="318"/>
      <c r="E418" s="318"/>
      <c r="F418" s="14" t="s">
        <v>231</v>
      </c>
      <c r="G418" s="14" t="s">
        <v>12</v>
      </c>
      <c r="H418" s="14" t="s">
        <v>243</v>
      </c>
      <c r="I418" s="14" t="s">
        <v>128</v>
      </c>
      <c r="J418" s="15">
        <f t="shared" si="373"/>
        <v>132000</v>
      </c>
      <c r="K418" s="15">
        <f t="shared" si="373"/>
        <v>0</v>
      </c>
      <c r="L418" s="15">
        <f t="shared" si="331"/>
        <v>132000</v>
      </c>
      <c r="M418" s="15">
        <f t="shared" si="373"/>
        <v>0</v>
      </c>
      <c r="N418" s="15">
        <f t="shared" si="373"/>
        <v>132000</v>
      </c>
      <c r="O418" s="15">
        <f t="shared" si="373"/>
        <v>0</v>
      </c>
      <c r="P418" s="15">
        <f t="shared" si="373"/>
        <v>132000</v>
      </c>
      <c r="Q418" s="15">
        <f t="shared" si="373"/>
        <v>0</v>
      </c>
      <c r="R418" s="15">
        <f t="shared" si="373"/>
        <v>132000</v>
      </c>
    </row>
    <row r="419" spans="1:18" s="1" customFormat="1" ht="12.75" customHeight="1" x14ac:dyDescent="0.25">
      <c r="A419" s="316"/>
      <c r="B419" s="318" t="s">
        <v>244</v>
      </c>
      <c r="C419" s="318"/>
      <c r="D419" s="318"/>
      <c r="E419" s="318"/>
      <c r="F419" s="14" t="s">
        <v>231</v>
      </c>
      <c r="G419" s="14" t="s">
        <v>12</v>
      </c>
      <c r="H419" s="14" t="s">
        <v>243</v>
      </c>
      <c r="I419" s="14" t="s">
        <v>245</v>
      </c>
      <c r="J419" s="15">
        <v>132000</v>
      </c>
      <c r="K419" s="15"/>
      <c r="L419" s="15">
        <f t="shared" si="331"/>
        <v>132000</v>
      </c>
      <c r="M419" s="15"/>
      <c r="N419" s="15">
        <f>L419+M419</f>
        <v>132000</v>
      </c>
      <c r="O419" s="15"/>
      <c r="P419" s="15">
        <f t="shared" ref="P419" si="374">N419+O419</f>
        <v>132000</v>
      </c>
      <c r="Q419" s="15"/>
      <c r="R419" s="15">
        <f t="shared" ref="R419" si="375">P419+Q419</f>
        <v>132000</v>
      </c>
    </row>
    <row r="420" spans="1:18" s="1" customFormat="1" ht="12.75" customHeight="1" x14ac:dyDescent="0.25">
      <c r="A420" s="445" t="s">
        <v>739</v>
      </c>
      <c r="B420" s="446"/>
      <c r="C420" s="318"/>
      <c r="D420" s="318"/>
      <c r="E420" s="318"/>
      <c r="F420" s="14" t="s">
        <v>231</v>
      </c>
      <c r="G420" s="14" t="s">
        <v>12</v>
      </c>
      <c r="H420" s="14" t="s">
        <v>247</v>
      </c>
      <c r="I420" s="14"/>
      <c r="J420" s="15">
        <f t="shared" ref="J420:R421" si="376">J421</f>
        <v>153000</v>
      </c>
      <c r="K420" s="15">
        <f t="shared" si="376"/>
        <v>153000</v>
      </c>
      <c r="L420" s="15">
        <f t="shared" si="331"/>
        <v>306000</v>
      </c>
      <c r="M420" s="15">
        <f t="shared" si="376"/>
        <v>0</v>
      </c>
      <c r="N420" s="15">
        <f t="shared" si="376"/>
        <v>306000</v>
      </c>
      <c r="O420" s="15">
        <f t="shared" si="376"/>
        <v>0</v>
      </c>
      <c r="P420" s="15">
        <f t="shared" si="376"/>
        <v>306000</v>
      </c>
      <c r="Q420" s="15">
        <f t="shared" si="376"/>
        <v>0</v>
      </c>
      <c r="R420" s="15">
        <f t="shared" si="376"/>
        <v>306000</v>
      </c>
    </row>
    <row r="421" spans="1:18" s="1" customFormat="1" ht="12.75" customHeight="1" x14ac:dyDescent="0.25">
      <c r="A421" s="322"/>
      <c r="B421" s="318" t="s">
        <v>127</v>
      </c>
      <c r="C421" s="318"/>
      <c r="D421" s="318"/>
      <c r="E421" s="318"/>
      <c r="F421" s="14" t="s">
        <v>231</v>
      </c>
      <c r="G421" s="14" t="s">
        <v>12</v>
      </c>
      <c r="H421" s="14" t="s">
        <v>247</v>
      </c>
      <c r="I421" s="14" t="s">
        <v>128</v>
      </c>
      <c r="J421" s="15">
        <f t="shared" si="376"/>
        <v>153000</v>
      </c>
      <c r="K421" s="15">
        <f t="shared" si="376"/>
        <v>153000</v>
      </c>
      <c r="L421" s="15">
        <f t="shared" si="331"/>
        <v>306000</v>
      </c>
      <c r="M421" s="15">
        <f t="shared" si="376"/>
        <v>0</v>
      </c>
      <c r="N421" s="15">
        <f t="shared" si="376"/>
        <v>306000</v>
      </c>
      <c r="O421" s="15">
        <f t="shared" si="376"/>
        <v>0</v>
      </c>
      <c r="P421" s="15">
        <f t="shared" si="376"/>
        <v>306000</v>
      </c>
      <c r="Q421" s="15">
        <f t="shared" si="376"/>
        <v>0</v>
      </c>
      <c r="R421" s="15">
        <f t="shared" si="376"/>
        <v>306000</v>
      </c>
    </row>
    <row r="422" spans="1:18" s="1" customFormat="1" ht="12.75" x14ac:dyDescent="0.25">
      <c r="A422" s="322"/>
      <c r="B422" s="318" t="s">
        <v>248</v>
      </c>
      <c r="C422" s="318"/>
      <c r="D422" s="318"/>
      <c r="E422" s="318"/>
      <c r="F422" s="14" t="s">
        <v>231</v>
      </c>
      <c r="G422" s="14" t="s">
        <v>12</v>
      </c>
      <c r="H422" s="14" t="s">
        <v>247</v>
      </c>
      <c r="I422" s="14" t="s">
        <v>249</v>
      </c>
      <c r="J422" s="15">
        <v>153000</v>
      </c>
      <c r="K422" s="15">
        <v>153000</v>
      </c>
      <c r="L422" s="15">
        <f t="shared" si="331"/>
        <v>306000</v>
      </c>
      <c r="M422" s="15"/>
      <c r="N422" s="15">
        <f>L422+M422</f>
        <v>306000</v>
      </c>
      <c r="O422" s="15"/>
      <c r="P422" s="15">
        <f t="shared" ref="P422" si="377">N422+O422</f>
        <v>306000</v>
      </c>
      <c r="Q422" s="15"/>
      <c r="R422" s="15">
        <f t="shared" ref="R422" si="378">P422+Q422</f>
        <v>306000</v>
      </c>
    </row>
    <row r="423" spans="1:18" s="1" customFormat="1" ht="15" customHeight="1" x14ac:dyDescent="0.25">
      <c r="A423" s="443" t="s">
        <v>599</v>
      </c>
      <c r="B423" s="444"/>
      <c r="C423" s="312"/>
      <c r="D423" s="312"/>
      <c r="E423" s="318"/>
      <c r="F423" s="14" t="s">
        <v>231</v>
      </c>
      <c r="G423" s="14" t="s">
        <v>12</v>
      </c>
      <c r="H423" s="14" t="s">
        <v>674</v>
      </c>
      <c r="I423" s="14"/>
      <c r="J423" s="15">
        <f>J424</f>
        <v>800000</v>
      </c>
      <c r="K423" s="15">
        <f t="shared" ref="K423:R424" si="379">K424</f>
        <v>0</v>
      </c>
      <c r="L423" s="15">
        <f t="shared" si="331"/>
        <v>800000</v>
      </c>
      <c r="M423" s="15">
        <f t="shared" si="379"/>
        <v>0</v>
      </c>
      <c r="N423" s="15">
        <f t="shared" si="379"/>
        <v>800000</v>
      </c>
      <c r="O423" s="15">
        <f t="shared" si="379"/>
        <v>0</v>
      </c>
      <c r="P423" s="15">
        <f t="shared" si="379"/>
        <v>800000</v>
      </c>
      <c r="Q423" s="15">
        <f t="shared" si="379"/>
        <v>0</v>
      </c>
      <c r="R423" s="15">
        <f t="shared" si="379"/>
        <v>800000</v>
      </c>
    </row>
    <row r="424" spans="1:18" s="1" customFormat="1" ht="14.25" customHeight="1" x14ac:dyDescent="0.25">
      <c r="A424" s="322"/>
      <c r="B424" s="316" t="s">
        <v>134</v>
      </c>
      <c r="C424" s="316"/>
      <c r="D424" s="316"/>
      <c r="E424" s="318"/>
      <c r="F424" s="14" t="s">
        <v>231</v>
      </c>
      <c r="G424" s="14" t="s">
        <v>12</v>
      </c>
      <c r="H424" s="14" t="s">
        <v>674</v>
      </c>
      <c r="I424" s="14" t="s">
        <v>135</v>
      </c>
      <c r="J424" s="15">
        <f>J425</f>
        <v>800000</v>
      </c>
      <c r="K424" s="15">
        <f t="shared" si="379"/>
        <v>0</v>
      </c>
      <c r="L424" s="15">
        <f t="shared" si="331"/>
        <v>800000</v>
      </c>
      <c r="M424" s="15">
        <f t="shared" si="379"/>
        <v>0</v>
      </c>
      <c r="N424" s="15">
        <f t="shared" si="379"/>
        <v>800000</v>
      </c>
      <c r="O424" s="15">
        <f t="shared" si="379"/>
        <v>0</v>
      </c>
      <c r="P424" s="15">
        <f t="shared" si="379"/>
        <v>800000</v>
      </c>
      <c r="Q424" s="15">
        <f t="shared" si="379"/>
        <v>0</v>
      </c>
      <c r="R424" s="15">
        <f t="shared" si="379"/>
        <v>800000</v>
      </c>
    </row>
    <row r="425" spans="1:18" s="1" customFormat="1" ht="12.75" customHeight="1" x14ac:dyDescent="0.25">
      <c r="A425" s="322"/>
      <c r="B425" s="318" t="s">
        <v>602</v>
      </c>
      <c r="C425" s="318"/>
      <c r="D425" s="318"/>
      <c r="E425" s="318"/>
      <c r="F425" s="14" t="s">
        <v>231</v>
      </c>
      <c r="G425" s="14" t="s">
        <v>12</v>
      </c>
      <c r="H425" s="14" t="s">
        <v>674</v>
      </c>
      <c r="I425" s="14" t="s">
        <v>601</v>
      </c>
      <c r="J425" s="15">
        <v>800000</v>
      </c>
      <c r="K425" s="15"/>
      <c r="L425" s="15">
        <f t="shared" si="331"/>
        <v>800000</v>
      </c>
      <c r="M425" s="15"/>
      <c r="N425" s="15">
        <f>L425+M425</f>
        <v>800000</v>
      </c>
      <c r="O425" s="15"/>
      <c r="P425" s="15">
        <f t="shared" ref="P425" si="380">N425+O425</f>
        <v>800000</v>
      </c>
      <c r="Q425" s="15"/>
      <c r="R425" s="15">
        <f t="shared" ref="R425" si="381">P425+Q425</f>
        <v>800000</v>
      </c>
    </row>
    <row r="426" spans="1:18" s="1" customFormat="1" ht="12.75" x14ac:dyDescent="0.25">
      <c r="A426" s="451" t="s">
        <v>250</v>
      </c>
      <c r="B426" s="452"/>
      <c r="C426" s="320"/>
      <c r="D426" s="320"/>
      <c r="E426" s="320"/>
      <c r="F426" s="11" t="s">
        <v>231</v>
      </c>
      <c r="G426" s="11" t="s">
        <v>39</v>
      </c>
      <c r="H426" s="11"/>
      <c r="I426" s="11"/>
      <c r="J426" s="12">
        <f>J427+J438</f>
        <v>10858100</v>
      </c>
      <c r="K426" s="12">
        <f t="shared" ref="K426:R426" si="382">K427+K438</f>
        <v>0</v>
      </c>
      <c r="L426" s="15">
        <f t="shared" si="331"/>
        <v>10858100</v>
      </c>
      <c r="M426" s="12">
        <f t="shared" si="382"/>
        <v>0</v>
      </c>
      <c r="N426" s="12">
        <f t="shared" si="382"/>
        <v>10858100</v>
      </c>
      <c r="O426" s="12">
        <f t="shared" si="382"/>
        <v>0</v>
      </c>
      <c r="P426" s="12">
        <f t="shared" si="382"/>
        <v>10858100</v>
      </c>
      <c r="Q426" s="12">
        <f t="shared" si="382"/>
        <v>0</v>
      </c>
      <c r="R426" s="12">
        <f t="shared" si="382"/>
        <v>10858100</v>
      </c>
    </row>
    <row r="427" spans="1:18" s="1" customFormat="1" ht="12.75" customHeight="1" x14ac:dyDescent="0.25">
      <c r="A427" s="455" t="s">
        <v>240</v>
      </c>
      <c r="B427" s="456"/>
      <c r="C427" s="322"/>
      <c r="D427" s="322"/>
      <c r="E427" s="322"/>
      <c r="F427" s="14" t="s">
        <v>231</v>
      </c>
      <c r="G427" s="14" t="s">
        <v>39</v>
      </c>
      <c r="H427" s="14" t="s">
        <v>241</v>
      </c>
      <c r="I427" s="14"/>
      <c r="J427" s="15">
        <f>J428+J432</f>
        <v>3676600</v>
      </c>
      <c r="K427" s="15">
        <f t="shared" ref="K427" si="383">K428+K432</f>
        <v>0</v>
      </c>
      <c r="L427" s="15">
        <f t="shared" si="331"/>
        <v>3676600</v>
      </c>
      <c r="M427" s="15">
        <f t="shared" ref="M427:R427" si="384">M428+M432+M435</f>
        <v>0</v>
      </c>
      <c r="N427" s="15">
        <f t="shared" si="384"/>
        <v>3676600</v>
      </c>
      <c r="O427" s="15">
        <f t="shared" si="384"/>
        <v>0</v>
      </c>
      <c r="P427" s="15">
        <f t="shared" si="384"/>
        <v>3676600</v>
      </c>
      <c r="Q427" s="15">
        <f t="shared" si="384"/>
        <v>0</v>
      </c>
      <c r="R427" s="15">
        <f t="shared" si="384"/>
        <v>3676600</v>
      </c>
    </row>
    <row r="428" spans="1:18" s="1" customFormat="1" ht="12.75" customHeight="1" x14ac:dyDescent="0.25">
      <c r="A428" s="445" t="s">
        <v>251</v>
      </c>
      <c r="B428" s="446"/>
      <c r="C428" s="318"/>
      <c r="D428" s="318"/>
      <c r="E428" s="318"/>
      <c r="F428" s="14" t="s">
        <v>231</v>
      </c>
      <c r="G428" s="14" t="s">
        <v>39</v>
      </c>
      <c r="H428" s="14" t="s">
        <v>252</v>
      </c>
      <c r="I428" s="14"/>
      <c r="J428" s="15">
        <f t="shared" ref="J428:R430" si="385">J429</f>
        <v>132400</v>
      </c>
      <c r="K428" s="15">
        <f t="shared" si="385"/>
        <v>0</v>
      </c>
      <c r="L428" s="15">
        <f t="shared" si="331"/>
        <v>132400</v>
      </c>
      <c r="M428" s="15">
        <f t="shared" si="385"/>
        <v>0</v>
      </c>
      <c r="N428" s="15">
        <f t="shared" si="385"/>
        <v>132400</v>
      </c>
      <c r="O428" s="15">
        <f t="shared" si="385"/>
        <v>0</v>
      </c>
      <c r="P428" s="15">
        <f t="shared" si="385"/>
        <v>132400</v>
      </c>
      <c r="Q428" s="15">
        <f t="shared" si="385"/>
        <v>0</v>
      </c>
      <c r="R428" s="15">
        <f t="shared" si="385"/>
        <v>132400</v>
      </c>
    </row>
    <row r="429" spans="1:18" s="10" customFormat="1" ht="12.75" customHeight="1" x14ac:dyDescent="0.25">
      <c r="A429" s="443" t="s">
        <v>299</v>
      </c>
      <c r="B429" s="444"/>
      <c r="C429" s="316"/>
      <c r="D429" s="316"/>
      <c r="E429" s="316"/>
      <c r="F429" s="14" t="s">
        <v>231</v>
      </c>
      <c r="G429" s="14" t="s">
        <v>39</v>
      </c>
      <c r="H429" s="14" t="s">
        <v>253</v>
      </c>
      <c r="I429" s="14"/>
      <c r="J429" s="15">
        <f t="shared" si="385"/>
        <v>132400</v>
      </c>
      <c r="K429" s="15">
        <f t="shared" si="385"/>
        <v>0</v>
      </c>
      <c r="L429" s="15">
        <f t="shared" si="331"/>
        <v>132400</v>
      </c>
      <c r="M429" s="15">
        <f t="shared" si="385"/>
        <v>0</v>
      </c>
      <c r="N429" s="15">
        <f t="shared" si="385"/>
        <v>132400</v>
      </c>
      <c r="O429" s="15">
        <f t="shared" si="385"/>
        <v>0</v>
      </c>
      <c r="P429" s="15">
        <f t="shared" si="385"/>
        <v>132400</v>
      </c>
      <c r="Q429" s="15">
        <f t="shared" si="385"/>
        <v>0</v>
      </c>
      <c r="R429" s="15">
        <f t="shared" si="385"/>
        <v>132400</v>
      </c>
    </row>
    <row r="430" spans="1:18" s="1" customFormat="1" ht="14.25" customHeight="1" x14ac:dyDescent="0.25">
      <c r="A430" s="322"/>
      <c r="B430" s="318" t="s">
        <v>127</v>
      </c>
      <c r="C430" s="318"/>
      <c r="D430" s="318"/>
      <c r="E430" s="318"/>
      <c r="F430" s="14" t="s">
        <v>231</v>
      </c>
      <c r="G430" s="14" t="s">
        <v>39</v>
      </c>
      <c r="H430" s="14" t="s">
        <v>253</v>
      </c>
      <c r="I430" s="14" t="s">
        <v>128</v>
      </c>
      <c r="J430" s="15">
        <f t="shared" si="385"/>
        <v>132400</v>
      </c>
      <c r="K430" s="15">
        <f t="shared" si="385"/>
        <v>0</v>
      </c>
      <c r="L430" s="15">
        <f t="shared" si="331"/>
        <v>132400</v>
      </c>
      <c r="M430" s="15">
        <f t="shared" si="385"/>
        <v>0</v>
      </c>
      <c r="N430" s="15">
        <f t="shared" si="385"/>
        <v>132400</v>
      </c>
      <c r="O430" s="15">
        <f t="shared" si="385"/>
        <v>0</v>
      </c>
      <c r="P430" s="15">
        <f t="shared" si="385"/>
        <v>132400</v>
      </c>
      <c r="Q430" s="15">
        <f t="shared" si="385"/>
        <v>0</v>
      </c>
      <c r="R430" s="15">
        <f t="shared" si="385"/>
        <v>132400</v>
      </c>
    </row>
    <row r="431" spans="1:18" s="1" customFormat="1" ht="12.75" customHeight="1" x14ac:dyDescent="0.25">
      <c r="A431" s="322"/>
      <c r="B431" s="318" t="s">
        <v>254</v>
      </c>
      <c r="C431" s="318"/>
      <c r="D431" s="318"/>
      <c r="E431" s="318"/>
      <c r="F431" s="14" t="s">
        <v>231</v>
      </c>
      <c r="G431" s="14" t="s">
        <v>39</v>
      </c>
      <c r="H431" s="14" t="s">
        <v>253</v>
      </c>
      <c r="I431" s="14" t="s">
        <v>255</v>
      </c>
      <c r="J431" s="15">
        <v>132400</v>
      </c>
      <c r="K431" s="15"/>
      <c r="L431" s="15">
        <f t="shared" si="331"/>
        <v>132400</v>
      </c>
      <c r="M431" s="15"/>
      <c r="N431" s="15">
        <f>L431+M431</f>
        <v>132400</v>
      </c>
      <c r="O431" s="15"/>
      <c r="P431" s="15">
        <f t="shared" ref="P431" si="386">N431+O431</f>
        <v>132400</v>
      </c>
      <c r="Q431" s="15"/>
      <c r="R431" s="15">
        <f t="shared" ref="R431" si="387">P431+Q431</f>
        <v>132400</v>
      </c>
    </row>
    <row r="432" spans="1:18" s="1" customFormat="1" ht="12.75" customHeight="1" x14ac:dyDescent="0.25">
      <c r="A432" s="443" t="s">
        <v>256</v>
      </c>
      <c r="B432" s="444"/>
      <c r="C432" s="312"/>
      <c r="D432" s="312"/>
      <c r="E432" s="312"/>
      <c r="F432" s="14" t="s">
        <v>231</v>
      </c>
      <c r="G432" s="14" t="s">
        <v>39</v>
      </c>
      <c r="H432" s="14" t="s">
        <v>257</v>
      </c>
      <c r="I432" s="14"/>
      <c r="J432" s="15">
        <f t="shared" ref="J432:R433" si="388">J433</f>
        <v>3544200</v>
      </c>
      <c r="K432" s="15">
        <f t="shared" si="388"/>
        <v>0</v>
      </c>
      <c r="L432" s="15">
        <f t="shared" si="331"/>
        <v>3544200</v>
      </c>
      <c r="M432" s="15">
        <f t="shared" si="388"/>
        <v>-3544200</v>
      </c>
      <c r="N432" s="15">
        <f t="shared" si="388"/>
        <v>0</v>
      </c>
      <c r="O432" s="15">
        <f t="shared" si="388"/>
        <v>0</v>
      </c>
      <c r="P432" s="15">
        <f t="shared" si="388"/>
        <v>0</v>
      </c>
      <c r="Q432" s="15">
        <f t="shared" si="388"/>
        <v>0</v>
      </c>
      <c r="R432" s="15">
        <f t="shared" si="388"/>
        <v>0</v>
      </c>
    </row>
    <row r="433" spans="1:18" s="2" customFormat="1" ht="12.75" customHeight="1" x14ac:dyDescent="0.25">
      <c r="A433" s="443" t="s">
        <v>127</v>
      </c>
      <c r="B433" s="444"/>
      <c r="C433" s="312"/>
      <c r="D433" s="312"/>
      <c r="E433" s="318"/>
      <c r="F433" s="19" t="s">
        <v>231</v>
      </c>
      <c r="G433" s="19" t="s">
        <v>39</v>
      </c>
      <c r="H433" s="19" t="s">
        <v>257</v>
      </c>
      <c r="I433" s="19" t="s">
        <v>128</v>
      </c>
      <c r="J433" s="21">
        <f t="shared" si="388"/>
        <v>3544200</v>
      </c>
      <c r="K433" s="21">
        <f t="shared" si="388"/>
        <v>0</v>
      </c>
      <c r="L433" s="15">
        <f t="shared" si="331"/>
        <v>3544200</v>
      </c>
      <c r="M433" s="21">
        <f t="shared" si="388"/>
        <v>-3544200</v>
      </c>
      <c r="N433" s="21">
        <f t="shared" si="388"/>
        <v>0</v>
      </c>
      <c r="O433" s="21">
        <f t="shared" si="388"/>
        <v>0</v>
      </c>
      <c r="P433" s="21">
        <f t="shared" si="388"/>
        <v>0</v>
      </c>
      <c r="Q433" s="21">
        <f t="shared" si="388"/>
        <v>0</v>
      </c>
      <c r="R433" s="21">
        <f t="shared" si="388"/>
        <v>0</v>
      </c>
    </row>
    <row r="434" spans="1:18" s="1" customFormat="1" ht="12.75" customHeight="1" x14ac:dyDescent="0.25">
      <c r="A434" s="316"/>
      <c r="B434" s="316" t="s">
        <v>258</v>
      </c>
      <c r="C434" s="316"/>
      <c r="D434" s="316"/>
      <c r="E434" s="316"/>
      <c r="F434" s="14" t="s">
        <v>231</v>
      </c>
      <c r="G434" s="14" t="s">
        <v>39</v>
      </c>
      <c r="H434" s="14" t="s">
        <v>257</v>
      </c>
      <c r="I434" s="14" t="s">
        <v>259</v>
      </c>
      <c r="J434" s="15">
        <v>3544200</v>
      </c>
      <c r="K434" s="15"/>
      <c r="L434" s="15">
        <f t="shared" ref="L434:L488" si="389">J434+K434</f>
        <v>3544200</v>
      </c>
      <c r="M434" s="15">
        <v>-3544200</v>
      </c>
      <c r="N434" s="15">
        <f>L434+M434</f>
        <v>0</v>
      </c>
      <c r="O434" s="15"/>
      <c r="P434" s="15">
        <f t="shared" ref="P434" si="390">N434+O434</f>
        <v>0</v>
      </c>
      <c r="Q434" s="15"/>
      <c r="R434" s="15">
        <f t="shared" ref="R434" si="391">P434+Q434</f>
        <v>0</v>
      </c>
    </row>
    <row r="435" spans="1:18" s="1" customFormat="1" ht="39" customHeight="1" x14ac:dyDescent="0.25">
      <c r="A435" s="443" t="s">
        <v>777</v>
      </c>
      <c r="B435" s="444"/>
      <c r="C435" s="316"/>
      <c r="D435" s="316"/>
      <c r="E435" s="316"/>
      <c r="F435" s="14" t="s">
        <v>231</v>
      </c>
      <c r="G435" s="14" t="s">
        <v>39</v>
      </c>
      <c r="H435" s="14" t="s">
        <v>778</v>
      </c>
      <c r="I435" s="14"/>
      <c r="J435" s="15"/>
      <c r="K435" s="15"/>
      <c r="L435" s="15">
        <f t="shared" si="389"/>
        <v>0</v>
      </c>
      <c r="M435" s="15">
        <f t="shared" ref="M435:R436" si="392">M436</f>
        <v>3544200</v>
      </c>
      <c r="N435" s="15">
        <f t="shared" si="392"/>
        <v>3544200</v>
      </c>
      <c r="O435" s="15">
        <f t="shared" si="392"/>
        <v>0</v>
      </c>
      <c r="P435" s="15">
        <f t="shared" si="392"/>
        <v>3544200</v>
      </c>
      <c r="Q435" s="15">
        <f t="shared" si="392"/>
        <v>0</v>
      </c>
      <c r="R435" s="15">
        <f t="shared" si="392"/>
        <v>3544200</v>
      </c>
    </row>
    <row r="436" spans="1:18" s="1" customFormat="1" ht="12.75" customHeight="1" x14ac:dyDescent="0.25">
      <c r="A436" s="443" t="s">
        <v>127</v>
      </c>
      <c r="B436" s="444"/>
      <c r="C436" s="316"/>
      <c r="D436" s="316"/>
      <c r="E436" s="316"/>
      <c r="F436" s="14" t="s">
        <v>231</v>
      </c>
      <c r="G436" s="14" t="s">
        <v>39</v>
      </c>
      <c r="H436" s="14" t="s">
        <v>778</v>
      </c>
      <c r="I436" s="14" t="s">
        <v>128</v>
      </c>
      <c r="J436" s="15"/>
      <c r="K436" s="15"/>
      <c r="L436" s="15">
        <f t="shared" si="389"/>
        <v>0</v>
      </c>
      <c r="M436" s="15">
        <f t="shared" si="392"/>
        <v>3544200</v>
      </c>
      <c r="N436" s="15">
        <f t="shared" si="392"/>
        <v>3544200</v>
      </c>
      <c r="O436" s="15">
        <f t="shared" si="392"/>
        <v>0</v>
      </c>
      <c r="P436" s="15">
        <f t="shared" si="392"/>
        <v>3544200</v>
      </c>
      <c r="Q436" s="15">
        <f t="shared" si="392"/>
        <v>0</v>
      </c>
      <c r="R436" s="15">
        <f t="shared" si="392"/>
        <v>3544200</v>
      </c>
    </row>
    <row r="437" spans="1:18" s="1" customFormat="1" ht="12.75" customHeight="1" x14ac:dyDescent="0.25">
      <c r="A437" s="316"/>
      <c r="B437" s="316" t="s">
        <v>258</v>
      </c>
      <c r="C437" s="316"/>
      <c r="D437" s="316"/>
      <c r="E437" s="316"/>
      <c r="F437" s="14" t="s">
        <v>231</v>
      </c>
      <c r="G437" s="14" t="s">
        <v>39</v>
      </c>
      <c r="H437" s="14" t="s">
        <v>779</v>
      </c>
      <c r="I437" s="14" t="s">
        <v>259</v>
      </c>
      <c r="J437" s="15"/>
      <c r="K437" s="15"/>
      <c r="L437" s="15">
        <f t="shared" si="389"/>
        <v>0</v>
      </c>
      <c r="M437" s="15">
        <v>3544200</v>
      </c>
      <c r="N437" s="15">
        <f>L437+M437</f>
        <v>3544200</v>
      </c>
      <c r="O437" s="15"/>
      <c r="P437" s="15">
        <f t="shared" ref="P437" si="393">N437+O437</f>
        <v>3544200</v>
      </c>
      <c r="Q437" s="15"/>
      <c r="R437" s="15">
        <f t="shared" ref="R437" si="394">P437+Q437</f>
        <v>3544200</v>
      </c>
    </row>
    <row r="438" spans="1:18" s="1" customFormat="1" ht="12.75" customHeight="1" x14ac:dyDescent="0.25">
      <c r="A438" s="455" t="s">
        <v>166</v>
      </c>
      <c r="B438" s="456"/>
      <c r="C438" s="322"/>
      <c r="D438" s="322"/>
      <c r="E438" s="322"/>
      <c r="F438" s="14" t="s">
        <v>231</v>
      </c>
      <c r="G438" s="14" t="s">
        <v>39</v>
      </c>
      <c r="H438" s="14" t="s">
        <v>167</v>
      </c>
      <c r="I438" s="14"/>
      <c r="J438" s="15">
        <f t="shared" ref="J438:R438" si="395">J439+J443</f>
        <v>7181500</v>
      </c>
      <c r="K438" s="15">
        <f t="shared" si="395"/>
        <v>0</v>
      </c>
      <c r="L438" s="15">
        <f t="shared" si="389"/>
        <v>7181500</v>
      </c>
      <c r="M438" s="15">
        <f t="shared" si="395"/>
        <v>0</v>
      </c>
      <c r="N438" s="15">
        <f t="shared" si="395"/>
        <v>7181500</v>
      </c>
      <c r="O438" s="15">
        <f t="shared" si="395"/>
        <v>0</v>
      </c>
      <c r="P438" s="15">
        <f t="shared" si="395"/>
        <v>7181500</v>
      </c>
      <c r="Q438" s="15">
        <f t="shared" si="395"/>
        <v>0</v>
      </c>
      <c r="R438" s="15">
        <f t="shared" si="395"/>
        <v>7181500</v>
      </c>
    </row>
    <row r="439" spans="1:18" s="1" customFormat="1" ht="25.5" customHeight="1" x14ac:dyDescent="0.25">
      <c r="A439" s="445" t="s">
        <v>260</v>
      </c>
      <c r="B439" s="446"/>
      <c r="C439" s="318"/>
      <c r="D439" s="318"/>
      <c r="E439" s="318"/>
      <c r="F439" s="14" t="s">
        <v>231</v>
      </c>
      <c r="G439" s="14" t="s">
        <v>39</v>
      </c>
      <c r="H439" s="14" t="s">
        <v>261</v>
      </c>
      <c r="I439" s="14"/>
      <c r="J439" s="15">
        <f t="shared" ref="J439:R439" si="396">J440</f>
        <v>652000</v>
      </c>
      <c r="K439" s="15">
        <f t="shared" si="396"/>
        <v>0</v>
      </c>
      <c r="L439" s="15">
        <f t="shared" si="389"/>
        <v>652000</v>
      </c>
      <c r="M439" s="15">
        <f t="shared" si="396"/>
        <v>0</v>
      </c>
      <c r="N439" s="15">
        <f t="shared" si="396"/>
        <v>652000</v>
      </c>
      <c r="O439" s="15">
        <f t="shared" si="396"/>
        <v>0</v>
      </c>
      <c r="P439" s="15">
        <f t="shared" si="396"/>
        <v>652000</v>
      </c>
      <c r="Q439" s="15">
        <f t="shared" si="396"/>
        <v>0</v>
      </c>
      <c r="R439" s="15">
        <f t="shared" si="396"/>
        <v>652000</v>
      </c>
    </row>
    <row r="440" spans="1:18" s="1" customFormat="1" ht="12.75" customHeight="1" x14ac:dyDescent="0.25">
      <c r="A440" s="322"/>
      <c r="B440" s="318" t="s">
        <v>127</v>
      </c>
      <c r="C440" s="318"/>
      <c r="D440" s="318"/>
      <c r="E440" s="318"/>
      <c r="F440" s="14" t="s">
        <v>231</v>
      </c>
      <c r="G440" s="14" t="s">
        <v>39</v>
      </c>
      <c r="H440" s="14" t="s">
        <v>261</v>
      </c>
      <c r="I440" s="14" t="s">
        <v>128</v>
      </c>
      <c r="J440" s="15">
        <f>J441+J442</f>
        <v>652000</v>
      </c>
      <c r="K440" s="15">
        <f t="shared" ref="K440:R440" si="397">K441+K442</f>
        <v>0</v>
      </c>
      <c r="L440" s="15">
        <f t="shared" si="389"/>
        <v>652000</v>
      </c>
      <c r="M440" s="15">
        <f t="shared" si="397"/>
        <v>0</v>
      </c>
      <c r="N440" s="15">
        <f t="shared" si="397"/>
        <v>652000</v>
      </c>
      <c r="O440" s="15">
        <f t="shared" si="397"/>
        <v>0</v>
      </c>
      <c r="P440" s="15">
        <f t="shared" si="397"/>
        <v>652000</v>
      </c>
      <c r="Q440" s="15">
        <f t="shared" si="397"/>
        <v>0</v>
      </c>
      <c r="R440" s="15">
        <f t="shared" si="397"/>
        <v>652000</v>
      </c>
    </row>
    <row r="441" spans="1:18" s="1" customFormat="1" ht="12.75" customHeight="1" x14ac:dyDescent="0.25">
      <c r="A441" s="322"/>
      <c r="B441" s="318" t="s">
        <v>254</v>
      </c>
      <c r="C441" s="318"/>
      <c r="D441" s="318"/>
      <c r="E441" s="318"/>
      <c r="F441" s="14" t="s">
        <v>231</v>
      </c>
      <c r="G441" s="14" t="s">
        <v>39</v>
      </c>
      <c r="H441" s="14" t="s">
        <v>261</v>
      </c>
      <c r="I441" s="14" t="s">
        <v>255</v>
      </c>
      <c r="J441" s="15">
        <v>652000</v>
      </c>
      <c r="K441" s="15">
        <v>-652000</v>
      </c>
      <c r="L441" s="15">
        <f t="shared" si="389"/>
        <v>0</v>
      </c>
      <c r="M441" s="15"/>
      <c r="N441" s="15">
        <f>L441+M441</f>
        <v>0</v>
      </c>
      <c r="O441" s="15"/>
      <c r="P441" s="15">
        <f t="shared" ref="P441:P442" si="398">N441+O441</f>
        <v>0</v>
      </c>
      <c r="Q441" s="15"/>
      <c r="R441" s="15">
        <f t="shared" ref="R441:R442" si="399">P441+Q441</f>
        <v>0</v>
      </c>
    </row>
    <row r="442" spans="1:18" s="1" customFormat="1" ht="12.75" customHeight="1" x14ac:dyDescent="0.25">
      <c r="A442" s="322"/>
      <c r="B442" s="318" t="s">
        <v>244</v>
      </c>
      <c r="C442" s="318"/>
      <c r="D442" s="318"/>
      <c r="E442" s="318"/>
      <c r="F442" s="14" t="s">
        <v>231</v>
      </c>
      <c r="G442" s="14" t="s">
        <v>39</v>
      </c>
      <c r="H442" s="14" t="s">
        <v>261</v>
      </c>
      <c r="I442" s="14" t="s">
        <v>245</v>
      </c>
      <c r="J442" s="15"/>
      <c r="K442" s="15">
        <v>652000</v>
      </c>
      <c r="L442" s="15">
        <f t="shared" si="389"/>
        <v>652000</v>
      </c>
      <c r="M442" s="15"/>
      <c r="N442" s="15">
        <f>L442+M442</f>
        <v>652000</v>
      </c>
      <c r="O442" s="15"/>
      <c r="P442" s="15">
        <f t="shared" si="398"/>
        <v>652000</v>
      </c>
      <c r="Q442" s="15"/>
      <c r="R442" s="15">
        <f t="shared" si="399"/>
        <v>652000</v>
      </c>
    </row>
    <row r="443" spans="1:18" s="1" customFormat="1" ht="12.75" customHeight="1" x14ac:dyDescent="0.25">
      <c r="A443" s="445" t="s">
        <v>262</v>
      </c>
      <c r="B443" s="446"/>
      <c r="C443" s="318"/>
      <c r="D443" s="318"/>
      <c r="E443" s="318"/>
      <c r="F443" s="14" t="s">
        <v>231</v>
      </c>
      <c r="G443" s="14" t="s">
        <v>39</v>
      </c>
      <c r="H443" s="14" t="s">
        <v>263</v>
      </c>
      <c r="I443" s="14"/>
      <c r="J443" s="15">
        <f>J444+J446</f>
        <v>6529500</v>
      </c>
      <c r="K443" s="15">
        <f t="shared" ref="K443:R443" si="400">K444+K446</f>
        <v>0</v>
      </c>
      <c r="L443" s="15">
        <f t="shared" si="389"/>
        <v>6529500</v>
      </c>
      <c r="M443" s="15">
        <f t="shared" si="400"/>
        <v>0</v>
      </c>
      <c r="N443" s="15">
        <f t="shared" si="400"/>
        <v>6529500</v>
      </c>
      <c r="O443" s="15">
        <f t="shared" si="400"/>
        <v>0</v>
      </c>
      <c r="P443" s="15">
        <f t="shared" si="400"/>
        <v>6529500</v>
      </c>
      <c r="Q443" s="15">
        <f t="shared" si="400"/>
        <v>0</v>
      </c>
      <c r="R443" s="15">
        <f t="shared" si="400"/>
        <v>6529500</v>
      </c>
    </row>
    <row r="444" spans="1:18" s="1" customFormat="1" ht="12.75" customHeight="1" x14ac:dyDescent="0.25">
      <c r="A444" s="16"/>
      <c r="B444" s="318" t="s">
        <v>22</v>
      </c>
      <c r="C444" s="318"/>
      <c r="D444" s="318"/>
      <c r="E444" s="318"/>
      <c r="F444" s="14" t="s">
        <v>264</v>
      </c>
      <c r="G444" s="14" t="s">
        <v>39</v>
      </c>
      <c r="H444" s="14" t="s">
        <v>263</v>
      </c>
      <c r="I444" s="14" t="s">
        <v>23</v>
      </c>
      <c r="J444" s="15">
        <f>J445</f>
        <v>1559600</v>
      </c>
      <c r="K444" s="15">
        <f t="shared" ref="K444:R444" si="401">K445</f>
        <v>0</v>
      </c>
      <c r="L444" s="15">
        <f t="shared" si="389"/>
        <v>1559600</v>
      </c>
      <c r="M444" s="15">
        <f t="shared" si="401"/>
        <v>0</v>
      </c>
      <c r="N444" s="15">
        <f t="shared" si="401"/>
        <v>1559600</v>
      </c>
      <c r="O444" s="15">
        <f t="shared" si="401"/>
        <v>0</v>
      </c>
      <c r="P444" s="15">
        <f t="shared" si="401"/>
        <v>1559600</v>
      </c>
      <c r="Q444" s="15">
        <f t="shared" si="401"/>
        <v>0</v>
      </c>
      <c r="R444" s="15">
        <f t="shared" si="401"/>
        <v>1559600</v>
      </c>
    </row>
    <row r="445" spans="1:18" s="1" customFormat="1" ht="12.75" customHeight="1" x14ac:dyDescent="0.25">
      <c r="A445" s="16"/>
      <c r="B445" s="316" t="s">
        <v>24</v>
      </c>
      <c r="C445" s="316"/>
      <c r="D445" s="316"/>
      <c r="E445" s="316"/>
      <c r="F445" s="14" t="s">
        <v>264</v>
      </c>
      <c r="G445" s="14" t="s">
        <v>39</v>
      </c>
      <c r="H445" s="14" t="s">
        <v>263</v>
      </c>
      <c r="I445" s="14" t="s">
        <v>25</v>
      </c>
      <c r="J445" s="15">
        <v>1559600</v>
      </c>
      <c r="K445" s="15"/>
      <c r="L445" s="15">
        <f t="shared" si="389"/>
        <v>1559600</v>
      </c>
      <c r="M445" s="15"/>
      <c r="N445" s="15">
        <f>L445+M445</f>
        <v>1559600</v>
      </c>
      <c r="O445" s="15"/>
      <c r="P445" s="15">
        <f t="shared" ref="P445" si="402">N445+O445</f>
        <v>1559600</v>
      </c>
      <c r="Q445" s="15"/>
      <c r="R445" s="15">
        <f t="shared" ref="R445" si="403">P445+Q445</f>
        <v>1559600</v>
      </c>
    </row>
    <row r="446" spans="1:18" s="1" customFormat="1" ht="12.75" customHeight="1" x14ac:dyDescent="0.25">
      <c r="A446" s="322"/>
      <c r="B446" s="318" t="s">
        <v>127</v>
      </c>
      <c r="C446" s="318"/>
      <c r="D446" s="318"/>
      <c r="E446" s="318"/>
      <c r="F446" s="14" t="s">
        <v>231</v>
      </c>
      <c r="G446" s="14" t="s">
        <v>39</v>
      </c>
      <c r="H446" s="14" t="s">
        <v>263</v>
      </c>
      <c r="I446" s="14" t="s">
        <v>128</v>
      </c>
      <c r="J446" s="15">
        <f>J447</f>
        <v>4969900</v>
      </c>
      <c r="K446" s="15">
        <f t="shared" ref="K446:R446" si="404">K447</f>
        <v>0</v>
      </c>
      <c r="L446" s="15">
        <f t="shared" si="389"/>
        <v>4969900</v>
      </c>
      <c r="M446" s="15">
        <f t="shared" si="404"/>
        <v>0</v>
      </c>
      <c r="N446" s="15">
        <f t="shared" si="404"/>
        <v>4969900</v>
      </c>
      <c r="O446" s="15">
        <f t="shared" si="404"/>
        <v>0</v>
      </c>
      <c r="P446" s="15">
        <f t="shared" si="404"/>
        <v>4969900</v>
      </c>
      <c r="Q446" s="15">
        <f t="shared" si="404"/>
        <v>0</v>
      </c>
      <c r="R446" s="15">
        <f t="shared" si="404"/>
        <v>4969900</v>
      </c>
    </row>
    <row r="447" spans="1:18" s="1" customFormat="1" ht="12.75" customHeight="1" x14ac:dyDescent="0.25">
      <c r="A447" s="322"/>
      <c r="B447" s="318" t="s">
        <v>254</v>
      </c>
      <c r="C447" s="318"/>
      <c r="D447" s="318"/>
      <c r="E447" s="318"/>
      <c r="F447" s="14" t="s">
        <v>231</v>
      </c>
      <c r="G447" s="14" t="s">
        <v>39</v>
      </c>
      <c r="H447" s="14" t="s">
        <v>263</v>
      </c>
      <c r="I447" s="14" t="s">
        <v>255</v>
      </c>
      <c r="J447" s="15">
        <v>4969900</v>
      </c>
      <c r="K447" s="15"/>
      <c r="L447" s="15">
        <f t="shared" si="389"/>
        <v>4969900</v>
      </c>
      <c r="M447" s="15"/>
      <c r="N447" s="15">
        <f>L447+M447</f>
        <v>4969900</v>
      </c>
      <c r="O447" s="15"/>
      <c r="P447" s="15">
        <f t="shared" ref="P447" si="405">N447+O447</f>
        <v>4969900</v>
      </c>
      <c r="Q447" s="15"/>
      <c r="R447" s="15">
        <f t="shared" ref="R447" si="406">P447+Q447</f>
        <v>4969900</v>
      </c>
    </row>
    <row r="448" spans="1:18" s="1" customFormat="1" ht="12.75" customHeight="1" x14ac:dyDescent="0.25">
      <c r="A448" s="451" t="s">
        <v>265</v>
      </c>
      <c r="B448" s="452"/>
      <c r="C448" s="320"/>
      <c r="D448" s="320"/>
      <c r="E448" s="320"/>
      <c r="F448" s="11" t="s">
        <v>231</v>
      </c>
      <c r="G448" s="11" t="s">
        <v>47</v>
      </c>
      <c r="H448" s="11"/>
      <c r="I448" s="11"/>
      <c r="J448" s="12">
        <f>J449+J461</f>
        <v>1349500</v>
      </c>
      <c r="K448" s="12">
        <f t="shared" ref="K448:R448" si="407">K449+K461</f>
        <v>0</v>
      </c>
      <c r="L448" s="15">
        <f t="shared" si="389"/>
        <v>1349500</v>
      </c>
      <c r="M448" s="12">
        <f t="shared" si="407"/>
        <v>0</v>
      </c>
      <c r="N448" s="12">
        <f t="shared" si="407"/>
        <v>1349500</v>
      </c>
      <c r="O448" s="12">
        <f t="shared" si="407"/>
        <v>0</v>
      </c>
      <c r="P448" s="12">
        <f t="shared" si="407"/>
        <v>1349500</v>
      </c>
      <c r="Q448" s="12">
        <f t="shared" si="407"/>
        <v>0</v>
      </c>
      <c r="R448" s="12">
        <f t="shared" si="407"/>
        <v>1349500</v>
      </c>
    </row>
    <row r="449" spans="1:18" s="13" customFormat="1" ht="15" customHeight="1" x14ac:dyDescent="0.25">
      <c r="A449" s="443" t="s">
        <v>64</v>
      </c>
      <c r="B449" s="444"/>
      <c r="C449" s="316"/>
      <c r="D449" s="316"/>
      <c r="E449" s="316"/>
      <c r="F449" s="14" t="s">
        <v>231</v>
      </c>
      <c r="G449" s="14" t="s">
        <v>47</v>
      </c>
      <c r="H449" s="14" t="s">
        <v>65</v>
      </c>
      <c r="I449" s="14"/>
      <c r="J449" s="15">
        <f>J450</f>
        <v>1004500</v>
      </c>
      <c r="K449" s="15">
        <f t="shared" ref="K449:R449" si="408">K450</f>
        <v>0</v>
      </c>
      <c r="L449" s="15">
        <f t="shared" si="389"/>
        <v>1004500</v>
      </c>
      <c r="M449" s="15">
        <f t="shared" si="408"/>
        <v>0</v>
      </c>
      <c r="N449" s="15">
        <f t="shared" si="408"/>
        <v>1004500</v>
      </c>
      <c r="O449" s="15">
        <f t="shared" si="408"/>
        <v>0</v>
      </c>
      <c r="P449" s="15">
        <f t="shared" si="408"/>
        <v>1004500</v>
      </c>
      <c r="Q449" s="15">
        <f t="shared" si="408"/>
        <v>0</v>
      </c>
      <c r="R449" s="15">
        <f t="shared" si="408"/>
        <v>1004500</v>
      </c>
    </row>
    <row r="450" spans="1:18" s="1" customFormat="1" ht="12.75" customHeight="1" x14ac:dyDescent="0.25">
      <c r="A450" s="443" t="s">
        <v>66</v>
      </c>
      <c r="B450" s="444"/>
      <c r="C450" s="316"/>
      <c r="D450" s="316"/>
      <c r="E450" s="316"/>
      <c r="F450" s="19" t="s">
        <v>231</v>
      </c>
      <c r="G450" s="19" t="s">
        <v>47</v>
      </c>
      <c r="H450" s="19" t="s">
        <v>67</v>
      </c>
      <c r="I450" s="19"/>
      <c r="J450" s="15">
        <f>J451+J456</f>
        <v>1004500</v>
      </c>
      <c r="K450" s="15">
        <f t="shared" ref="K450:R450" si="409">K451+K456</f>
        <v>0</v>
      </c>
      <c r="L450" s="15">
        <f t="shared" si="389"/>
        <v>1004500</v>
      </c>
      <c r="M450" s="15">
        <f t="shared" si="409"/>
        <v>0</v>
      </c>
      <c r="N450" s="15">
        <f t="shared" si="409"/>
        <v>1004500</v>
      </c>
      <c r="O450" s="15">
        <f t="shared" si="409"/>
        <v>0</v>
      </c>
      <c r="P450" s="15">
        <f t="shared" si="409"/>
        <v>1004500</v>
      </c>
      <c r="Q450" s="15">
        <f t="shared" si="409"/>
        <v>0</v>
      </c>
      <c r="R450" s="15">
        <f t="shared" si="409"/>
        <v>1004500</v>
      </c>
    </row>
    <row r="451" spans="1:18" s="1" customFormat="1" ht="12.75" customHeight="1" x14ac:dyDescent="0.25">
      <c r="A451" s="443" t="s">
        <v>266</v>
      </c>
      <c r="B451" s="444"/>
      <c r="C451" s="316"/>
      <c r="D451" s="316"/>
      <c r="E451" s="316"/>
      <c r="F451" s="19" t="s">
        <v>231</v>
      </c>
      <c r="G451" s="19" t="s">
        <v>47</v>
      </c>
      <c r="H451" s="19" t="s">
        <v>267</v>
      </c>
      <c r="I451" s="19"/>
      <c r="J451" s="15">
        <f>J452+J454</f>
        <v>430500</v>
      </c>
      <c r="K451" s="15">
        <f t="shared" ref="K451:R451" si="410">K452+K454</f>
        <v>0</v>
      </c>
      <c r="L451" s="15">
        <f t="shared" si="389"/>
        <v>430500</v>
      </c>
      <c r="M451" s="15">
        <f t="shared" si="410"/>
        <v>0</v>
      </c>
      <c r="N451" s="15">
        <f t="shared" si="410"/>
        <v>430500</v>
      </c>
      <c r="O451" s="15">
        <f t="shared" si="410"/>
        <v>0</v>
      </c>
      <c r="P451" s="15">
        <f t="shared" si="410"/>
        <v>430500</v>
      </c>
      <c r="Q451" s="15">
        <f t="shared" si="410"/>
        <v>0</v>
      </c>
      <c r="R451" s="15">
        <f t="shared" si="410"/>
        <v>430500</v>
      </c>
    </row>
    <row r="452" spans="1:18" s="1" customFormat="1" ht="12.75" customHeight="1" x14ac:dyDescent="0.25">
      <c r="A452" s="316"/>
      <c r="B452" s="316" t="s">
        <v>17</v>
      </c>
      <c r="C452" s="316"/>
      <c r="D452" s="316"/>
      <c r="E452" s="316"/>
      <c r="F452" s="19" t="s">
        <v>231</v>
      </c>
      <c r="G452" s="19" t="s">
        <v>47</v>
      </c>
      <c r="H452" s="19" t="s">
        <v>267</v>
      </c>
      <c r="I452" s="14" t="s">
        <v>19</v>
      </c>
      <c r="J452" s="15">
        <f>J453</f>
        <v>347000</v>
      </c>
      <c r="K452" s="15">
        <f t="shared" ref="K452:R452" si="411">K453</f>
        <v>0</v>
      </c>
      <c r="L452" s="15">
        <f t="shared" si="389"/>
        <v>347000</v>
      </c>
      <c r="M452" s="15">
        <f t="shared" si="411"/>
        <v>0</v>
      </c>
      <c r="N452" s="15">
        <f t="shared" si="411"/>
        <v>347000</v>
      </c>
      <c r="O452" s="15">
        <f t="shared" si="411"/>
        <v>0</v>
      </c>
      <c r="P452" s="15">
        <f t="shared" si="411"/>
        <v>347000</v>
      </c>
      <c r="Q452" s="15">
        <f t="shared" si="411"/>
        <v>0</v>
      </c>
      <c r="R452" s="15">
        <f t="shared" si="411"/>
        <v>347000</v>
      </c>
    </row>
    <row r="453" spans="1:18" s="1" customFormat="1" ht="12.75" customHeight="1" x14ac:dyDescent="0.25">
      <c r="A453" s="16"/>
      <c r="B453" s="318" t="s">
        <v>20</v>
      </c>
      <c r="C453" s="318"/>
      <c r="D453" s="318"/>
      <c r="E453" s="318"/>
      <c r="F453" s="19" t="s">
        <v>231</v>
      </c>
      <c r="G453" s="19" t="s">
        <v>47</v>
      </c>
      <c r="H453" s="19" t="s">
        <v>267</v>
      </c>
      <c r="I453" s="14" t="s">
        <v>21</v>
      </c>
      <c r="J453" s="15">
        <f>347033-33</f>
        <v>347000</v>
      </c>
      <c r="K453" s="15"/>
      <c r="L453" s="15">
        <f t="shared" si="389"/>
        <v>347000</v>
      </c>
      <c r="M453" s="15"/>
      <c r="N453" s="15">
        <f>L453+M453</f>
        <v>347000</v>
      </c>
      <c r="O453" s="15"/>
      <c r="P453" s="15">
        <f t="shared" ref="P453" si="412">N453+O453</f>
        <v>347000</v>
      </c>
      <c r="Q453" s="15"/>
      <c r="R453" s="15">
        <f t="shared" ref="R453" si="413">P453+Q453</f>
        <v>347000</v>
      </c>
    </row>
    <row r="454" spans="1:18" s="1" customFormat="1" ht="15" customHeight="1" x14ac:dyDescent="0.25">
      <c r="A454" s="16"/>
      <c r="B454" s="318" t="s">
        <v>22</v>
      </c>
      <c r="C454" s="318"/>
      <c r="D454" s="318"/>
      <c r="E454" s="318"/>
      <c r="F454" s="19" t="s">
        <v>231</v>
      </c>
      <c r="G454" s="19" t="s">
        <v>47</v>
      </c>
      <c r="H454" s="19" t="s">
        <v>267</v>
      </c>
      <c r="I454" s="14" t="s">
        <v>23</v>
      </c>
      <c r="J454" s="15">
        <f>J455</f>
        <v>83500</v>
      </c>
      <c r="K454" s="15">
        <f t="shared" ref="K454:R454" si="414">K455</f>
        <v>0</v>
      </c>
      <c r="L454" s="15">
        <f t="shared" si="389"/>
        <v>83500</v>
      </c>
      <c r="M454" s="15">
        <f t="shared" si="414"/>
        <v>0</v>
      </c>
      <c r="N454" s="15">
        <f t="shared" si="414"/>
        <v>83500</v>
      </c>
      <c r="O454" s="15">
        <f t="shared" si="414"/>
        <v>0</v>
      </c>
      <c r="P454" s="15">
        <f t="shared" si="414"/>
        <v>83500</v>
      </c>
      <c r="Q454" s="15">
        <f t="shared" si="414"/>
        <v>0</v>
      </c>
      <c r="R454" s="15">
        <f t="shared" si="414"/>
        <v>83500</v>
      </c>
    </row>
    <row r="455" spans="1:18" s="1" customFormat="1" ht="12.75" customHeight="1" x14ac:dyDescent="0.25">
      <c r="A455" s="16"/>
      <c r="B455" s="316" t="s">
        <v>24</v>
      </c>
      <c r="C455" s="316"/>
      <c r="D455" s="316"/>
      <c r="E455" s="316"/>
      <c r="F455" s="19" t="s">
        <v>231</v>
      </c>
      <c r="G455" s="19" t="s">
        <v>47</v>
      </c>
      <c r="H455" s="19" t="s">
        <v>267</v>
      </c>
      <c r="I455" s="14" t="s">
        <v>25</v>
      </c>
      <c r="J455" s="15">
        <f>83467+33</f>
        <v>83500</v>
      </c>
      <c r="K455" s="15"/>
      <c r="L455" s="15">
        <f t="shared" si="389"/>
        <v>83500</v>
      </c>
      <c r="M455" s="15"/>
      <c r="N455" s="15">
        <f>L455+M455</f>
        <v>83500</v>
      </c>
      <c r="O455" s="15"/>
      <c r="P455" s="15">
        <f t="shared" ref="P455" si="415">N455+O455</f>
        <v>83500</v>
      </c>
      <c r="Q455" s="15"/>
      <c r="R455" s="15">
        <f t="shared" ref="R455" si="416">P455+Q455</f>
        <v>83500</v>
      </c>
    </row>
    <row r="456" spans="1:18" s="1" customFormat="1" ht="12.75" customHeight="1" x14ac:dyDescent="0.25">
      <c r="A456" s="443" t="s">
        <v>268</v>
      </c>
      <c r="B456" s="444"/>
      <c r="C456" s="316"/>
      <c r="D456" s="316"/>
      <c r="E456" s="316"/>
      <c r="F456" s="14" t="s">
        <v>231</v>
      </c>
      <c r="G456" s="14" t="s">
        <v>47</v>
      </c>
      <c r="H456" s="14" t="s">
        <v>269</v>
      </c>
      <c r="I456" s="14"/>
      <c r="J456" s="15">
        <f>J457+J459</f>
        <v>574000</v>
      </c>
      <c r="K456" s="15">
        <f t="shared" ref="K456:R456" si="417">K457+K459</f>
        <v>0</v>
      </c>
      <c r="L456" s="15">
        <f t="shared" si="389"/>
        <v>574000</v>
      </c>
      <c r="M456" s="15">
        <f t="shared" si="417"/>
        <v>0</v>
      </c>
      <c r="N456" s="15">
        <f t="shared" si="417"/>
        <v>574000</v>
      </c>
      <c r="O456" s="15">
        <f t="shared" si="417"/>
        <v>0</v>
      </c>
      <c r="P456" s="15">
        <f t="shared" si="417"/>
        <v>574000</v>
      </c>
      <c r="Q456" s="15">
        <f t="shared" si="417"/>
        <v>0</v>
      </c>
      <c r="R456" s="15">
        <f t="shared" si="417"/>
        <v>574000</v>
      </c>
    </row>
    <row r="457" spans="1:18" s="1" customFormat="1" ht="12.75" customHeight="1" x14ac:dyDescent="0.25">
      <c r="A457" s="316"/>
      <c r="B457" s="316" t="s">
        <v>17</v>
      </c>
      <c r="C457" s="316"/>
      <c r="D457" s="316"/>
      <c r="E457" s="316"/>
      <c r="F457" s="19" t="s">
        <v>231</v>
      </c>
      <c r="G457" s="19" t="s">
        <v>47</v>
      </c>
      <c r="H457" s="14" t="s">
        <v>269</v>
      </c>
      <c r="I457" s="14" t="s">
        <v>19</v>
      </c>
      <c r="J457" s="15">
        <f>J458</f>
        <v>340600</v>
      </c>
      <c r="K457" s="15">
        <f t="shared" ref="K457:R457" si="418">K458</f>
        <v>0</v>
      </c>
      <c r="L457" s="15">
        <f t="shared" si="389"/>
        <v>340600</v>
      </c>
      <c r="M457" s="15">
        <f t="shared" si="418"/>
        <v>0</v>
      </c>
      <c r="N457" s="15">
        <f t="shared" si="418"/>
        <v>340600</v>
      </c>
      <c r="O457" s="15">
        <f t="shared" si="418"/>
        <v>0</v>
      </c>
      <c r="P457" s="15">
        <f t="shared" si="418"/>
        <v>340600</v>
      </c>
      <c r="Q457" s="15">
        <f t="shared" si="418"/>
        <v>0</v>
      </c>
      <c r="R457" s="15">
        <f t="shared" si="418"/>
        <v>340600</v>
      </c>
    </row>
    <row r="458" spans="1:18" s="1" customFormat="1" ht="12.75" customHeight="1" x14ac:dyDescent="0.25">
      <c r="A458" s="16"/>
      <c r="B458" s="318" t="s">
        <v>20</v>
      </c>
      <c r="C458" s="318"/>
      <c r="D458" s="318"/>
      <c r="E458" s="318"/>
      <c r="F458" s="19" t="s">
        <v>231</v>
      </c>
      <c r="G458" s="19" t="s">
        <v>47</v>
      </c>
      <c r="H458" s="14" t="s">
        <v>269</v>
      </c>
      <c r="I458" s="14" t="s">
        <v>21</v>
      </c>
      <c r="J458" s="15">
        <f>340646-46</f>
        <v>340600</v>
      </c>
      <c r="K458" s="15"/>
      <c r="L458" s="15">
        <f t="shared" si="389"/>
        <v>340600</v>
      </c>
      <c r="M458" s="15"/>
      <c r="N458" s="15">
        <f>L458+M458</f>
        <v>340600</v>
      </c>
      <c r="O458" s="15"/>
      <c r="P458" s="15">
        <f t="shared" ref="P458" si="419">N458+O458</f>
        <v>340600</v>
      </c>
      <c r="Q458" s="15"/>
      <c r="R458" s="15">
        <f t="shared" ref="R458" si="420">P458+Q458</f>
        <v>340600</v>
      </c>
    </row>
    <row r="459" spans="1:18" s="1" customFormat="1" ht="12.75" customHeight="1" x14ac:dyDescent="0.25">
      <c r="A459" s="16"/>
      <c r="B459" s="318" t="s">
        <v>22</v>
      </c>
      <c r="C459" s="318"/>
      <c r="D459" s="318"/>
      <c r="E459" s="318"/>
      <c r="F459" s="19" t="s">
        <v>231</v>
      </c>
      <c r="G459" s="19" t="s">
        <v>47</v>
      </c>
      <c r="H459" s="14" t="s">
        <v>269</v>
      </c>
      <c r="I459" s="14" t="s">
        <v>23</v>
      </c>
      <c r="J459" s="15">
        <f>J460</f>
        <v>233400</v>
      </c>
      <c r="K459" s="15">
        <f t="shared" ref="K459:R459" si="421">K460</f>
        <v>0</v>
      </c>
      <c r="L459" s="15">
        <f t="shared" si="389"/>
        <v>233400</v>
      </c>
      <c r="M459" s="15">
        <f t="shared" si="421"/>
        <v>0</v>
      </c>
      <c r="N459" s="15">
        <f t="shared" si="421"/>
        <v>233400</v>
      </c>
      <c r="O459" s="15">
        <f t="shared" si="421"/>
        <v>0</v>
      </c>
      <c r="P459" s="15">
        <f t="shared" si="421"/>
        <v>233400</v>
      </c>
      <c r="Q459" s="15">
        <f t="shared" si="421"/>
        <v>0</v>
      </c>
      <c r="R459" s="15">
        <f t="shared" si="421"/>
        <v>233400</v>
      </c>
    </row>
    <row r="460" spans="1:18" s="1" customFormat="1" ht="12.75" customHeight="1" x14ac:dyDescent="0.25">
      <c r="A460" s="16"/>
      <c r="B460" s="316" t="s">
        <v>24</v>
      </c>
      <c r="C460" s="316"/>
      <c r="D460" s="316"/>
      <c r="E460" s="316"/>
      <c r="F460" s="19" t="s">
        <v>231</v>
      </c>
      <c r="G460" s="19" t="s">
        <v>47</v>
      </c>
      <c r="H460" s="14" t="s">
        <v>269</v>
      </c>
      <c r="I460" s="14" t="s">
        <v>25</v>
      </c>
      <c r="J460" s="15">
        <f>233354+46</f>
        <v>233400</v>
      </c>
      <c r="K460" s="15"/>
      <c r="L460" s="15">
        <f t="shared" si="389"/>
        <v>233400</v>
      </c>
      <c r="M460" s="15"/>
      <c r="N460" s="15">
        <f>L460+M460</f>
        <v>233400</v>
      </c>
      <c r="O460" s="15"/>
      <c r="P460" s="15">
        <f t="shared" ref="P460" si="422">N460+O460</f>
        <v>233400</v>
      </c>
      <c r="Q460" s="15"/>
      <c r="R460" s="15">
        <f t="shared" ref="R460" si="423">P460+Q460</f>
        <v>233400</v>
      </c>
    </row>
    <row r="461" spans="1:18" s="1" customFormat="1" ht="12.75" customHeight="1" x14ac:dyDescent="0.25">
      <c r="A461" s="443" t="s">
        <v>270</v>
      </c>
      <c r="B461" s="444"/>
      <c r="C461" s="316"/>
      <c r="D461" s="316"/>
      <c r="E461" s="316"/>
      <c r="F461" s="14" t="s">
        <v>231</v>
      </c>
      <c r="G461" s="14" t="s">
        <v>47</v>
      </c>
      <c r="H461" s="14" t="s">
        <v>271</v>
      </c>
      <c r="I461" s="14"/>
      <c r="J461" s="15">
        <f>J462+J464</f>
        <v>345000</v>
      </c>
      <c r="K461" s="15">
        <f t="shared" ref="K461:R461" si="424">K462+K464</f>
        <v>0</v>
      </c>
      <c r="L461" s="15">
        <f t="shared" si="389"/>
        <v>345000</v>
      </c>
      <c r="M461" s="15">
        <f t="shared" si="424"/>
        <v>0</v>
      </c>
      <c r="N461" s="15">
        <f t="shared" si="424"/>
        <v>345000</v>
      </c>
      <c r="O461" s="15">
        <f t="shared" si="424"/>
        <v>0</v>
      </c>
      <c r="P461" s="15">
        <f t="shared" si="424"/>
        <v>345000</v>
      </c>
      <c r="Q461" s="15">
        <f t="shared" si="424"/>
        <v>0</v>
      </c>
      <c r="R461" s="15">
        <f t="shared" si="424"/>
        <v>345000</v>
      </c>
    </row>
    <row r="462" spans="1:18" s="1" customFormat="1" ht="12.75" customHeight="1" x14ac:dyDescent="0.25">
      <c r="A462" s="16"/>
      <c r="B462" s="318" t="s">
        <v>22</v>
      </c>
      <c r="C462" s="318"/>
      <c r="D462" s="318"/>
      <c r="E462" s="318"/>
      <c r="F462" s="19" t="s">
        <v>231</v>
      </c>
      <c r="G462" s="14" t="s">
        <v>47</v>
      </c>
      <c r="H462" s="14" t="s">
        <v>271</v>
      </c>
      <c r="I462" s="14" t="s">
        <v>23</v>
      </c>
      <c r="J462" s="15">
        <f>J463</f>
        <v>145000</v>
      </c>
      <c r="K462" s="15">
        <f t="shared" ref="K462:R462" si="425">K463</f>
        <v>0</v>
      </c>
      <c r="L462" s="15">
        <f t="shared" si="389"/>
        <v>145000</v>
      </c>
      <c r="M462" s="15">
        <f t="shared" si="425"/>
        <v>0</v>
      </c>
      <c r="N462" s="15">
        <f t="shared" si="425"/>
        <v>145000</v>
      </c>
      <c r="O462" s="15">
        <f t="shared" si="425"/>
        <v>0</v>
      </c>
      <c r="P462" s="15">
        <f t="shared" si="425"/>
        <v>145000</v>
      </c>
      <c r="Q462" s="15">
        <f t="shared" si="425"/>
        <v>0</v>
      </c>
      <c r="R462" s="15">
        <f t="shared" si="425"/>
        <v>145000</v>
      </c>
    </row>
    <row r="463" spans="1:18" s="1" customFormat="1" ht="12.75" customHeight="1" x14ac:dyDescent="0.25">
      <c r="A463" s="16"/>
      <c r="B463" s="316" t="s">
        <v>24</v>
      </c>
      <c r="C463" s="316"/>
      <c r="D463" s="316"/>
      <c r="E463" s="316"/>
      <c r="F463" s="19" t="s">
        <v>231</v>
      </c>
      <c r="G463" s="14" t="s">
        <v>47</v>
      </c>
      <c r="H463" s="14" t="s">
        <v>271</v>
      </c>
      <c r="I463" s="14" t="s">
        <v>25</v>
      </c>
      <c r="J463" s="15">
        <v>145000</v>
      </c>
      <c r="K463" s="15"/>
      <c r="L463" s="15">
        <f t="shared" si="389"/>
        <v>145000</v>
      </c>
      <c r="M463" s="15"/>
      <c r="N463" s="15">
        <f>L463+M463</f>
        <v>145000</v>
      </c>
      <c r="O463" s="15"/>
      <c r="P463" s="15">
        <f t="shared" ref="P463" si="426">N463+O463</f>
        <v>145000</v>
      </c>
      <c r="Q463" s="15"/>
      <c r="R463" s="15">
        <f t="shared" ref="R463" si="427">P463+Q463</f>
        <v>145000</v>
      </c>
    </row>
    <row r="464" spans="1:18" s="1" customFormat="1" ht="12.75" customHeight="1" x14ac:dyDescent="0.25">
      <c r="A464" s="322"/>
      <c r="B464" s="318" t="s">
        <v>127</v>
      </c>
      <c r="C464" s="318"/>
      <c r="D464" s="318"/>
      <c r="E464" s="318"/>
      <c r="F464" s="14" t="s">
        <v>231</v>
      </c>
      <c r="G464" s="14" t="s">
        <v>47</v>
      </c>
      <c r="H464" s="14" t="s">
        <v>271</v>
      </c>
      <c r="I464" s="14" t="s">
        <v>128</v>
      </c>
      <c r="J464" s="15">
        <f>J465</f>
        <v>200000</v>
      </c>
      <c r="K464" s="15">
        <f t="shared" ref="K464:R464" si="428">K465</f>
        <v>0</v>
      </c>
      <c r="L464" s="15">
        <f t="shared" si="389"/>
        <v>200000</v>
      </c>
      <c r="M464" s="15">
        <f t="shared" si="428"/>
        <v>0</v>
      </c>
      <c r="N464" s="15">
        <f t="shared" si="428"/>
        <v>200000</v>
      </c>
      <c r="O464" s="15">
        <f t="shared" si="428"/>
        <v>0</v>
      </c>
      <c r="P464" s="15">
        <f t="shared" si="428"/>
        <v>200000</v>
      </c>
      <c r="Q464" s="15">
        <f t="shared" si="428"/>
        <v>0</v>
      </c>
      <c r="R464" s="15">
        <f t="shared" si="428"/>
        <v>200000</v>
      </c>
    </row>
    <row r="465" spans="1:18" s="1" customFormat="1" ht="12.75" customHeight="1" x14ac:dyDescent="0.25">
      <c r="A465" s="322"/>
      <c r="B465" s="318" t="s">
        <v>129</v>
      </c>
      <c r="C465" s="318"/>
      <c r="D465" s="318"/>
      <c r="E465" s="318"/>
      <c r="F465" s="14" t="s">
        <v>231</v>
      </c>
      <c r="G465" s="14" t="s">
        <v>47</v>
      </c>
      <c r="H465" s="14" t="s">
        <v>271</v>
      </c>
      <c r="I465" s="14" t="s">
        <v>130</v>
      </c>
      <c r="J465" s="15">
        <v>200000</v>
      </c>
      <c r="K465" s="15"/>
      <c r="L465" s="15">
        <f t="shared" si="389"/>
        <v>200000</v>
      </c>
      <c r="M465" s="15"/>
      <c r="N465" s="15">
        <f>L465+M465</f>
        <v>200000</v>
      </c>
      <c r="O465" s="15"/>
      <c r="P465" s="15">
        <f t="shared" ref="P465" si="429">N465+O465</f>
        <v>200000</v>
      </c>
      <c r="Q465" s="15"/>
      <c r="R465" s="15">
        <f t="shared" ref="R465" si="430">P465+Q465</f>
        <v>200000</v>
      </c>
    </row>
    <row r="466" spans="1:18" s="1" customFormat="1" ht="12.75" customHeight="1" x14ac:dyDescent="0.25">
      <c r="A466" s="449" t="s">
        <v>272</v>
      </c>
      <c r="B466" s="450"/>
      <c r="C466" s="319"/>
      <c r="D466" s="319"/>
      <c r="E466" s="319"/>
      <c r="F466" s="7" t="s">
        <v>51</v>
      </c>
      <c r="G466" s="7"/>
      <c r="H466" s="7"/>
      <c r="I466" s="7"/>
      <c r="J466" s="8">
        <f>J467</f>
        <v>387000</v>
      </c>
      <c r="K466" s="8">
        <f t="shared" ref="K466:R466" si="431">K467</f>
        <v>0</v>
      </c>
      <c r="L466" s="15">
        <f t="shared" si="389"/>
        <v>387000</v>
      </c>
      <c r="M466" s="8">
        <f t="shared" si="431"/>
        <v>0</v>
      </c>
      <c r="N466" s="8">
        <f t="shared" si="431"/>
        <v>387000</v>
      </c>
      <c r="O466" s="8">
        <f t="shared" si="431"/>
        <v>0</v>
      </c>
      <c r="P466" s="8">
        <f t="shared" si="431"/>
        <v>387000</v>
      </c>
      <c r="Q466" s="8">
        <f t="shared" si="431"/>
        <v>0</v>
      </c>
      <c r="R466" s="8">
        <f t="shared" si="431"/>
        <v>387000</v>
      </c>
    </row>
    <row r="467" spans="1:18" s="1" customFormat="1" ht="12.75" customHeight="1" x14ac:dyDescent="0.25">
      <c r="A467" s="447" t="s">
        <v>273</v>
      </c>
      <c r="B467" s="448"/>
      <c r="C467" s="321"/>
      <c r="D467" s="321"/>
      <c r="E467" s="321"/>
      <c r="F467" s="11" t="s">
        <v>51</v>
      </c>
      <c r="G467" s="11" t="s">
        <v>79</v>
      </c>
      <c r="H467" s="11"/>
      <c r="I467" s="11"/>
      <c r="J467" s="12">
        <f t="shared" ref="J467:R469" si="432">J468</f>
        <v>387000</v>
      </c>
      <c r="K467" s="12">
        <f t="shared" si="432"/>
        <v>0</v>
      </c>
      <c r="L467" s="15">
        <f t="shared" si="389"/>
        <v>387000</v>
      </c>
      <c r="M467" s="12">
        <f t="shared" si="432"/>
        <v>0</v>
      </c>
      <c r="N467" s="12">
        <f t="shared" si="432"/>
        <v>387000</v>
      </c>
      <c r="O467" s="12">
        <f t="shared" si="432"/>
        <v>0</v>
      </c>
      <c r="P467" s="12">
        <f t="shared" si="432"/>
        <v>387000</v>
      </c>
      <c r="Q467" s="12">
        <f t="shared" si="432"/>
        <v>0</v>
      </c>
      <c r="R467" s="12">
        <f t="shared" si="432"/>
        <v>387000</v>
      </c>
    </row>
    <row r="468" spans="1:18" s="13" customFormat="1" ht="11.25" customHeight="1" x14ac:dyDescent="0.25">
      <c r="A468" s="443" t="s">
        <v>274</v>
      </c>
      <c r="B468" s="444"/>
      <c r="C468" s="316"/>
      <c r="D468" s="316"/>
      <c r="E468" s="316"/>
      <c r="F468" s="14" t="s">
        <v>51</v>
      </c>
      <c r="G468" s="14" t="s">
        <v>79</v>
      </c>
      <c r="H468" s="14" t="s">
        <v>275</v>
      </c>
      <c r="I468" s="14"/>
      <c r="J468" s="15">
        <f t="shared" si="432"/>
        <v>387000</v>
      </c>
      <c r="K468" s="15">
        <f t="shared" si="432"/>
        <v>0</v>
      </c>
      <c r="L468" s="15">
        <f t="shared" si="389"/>
        <v>387000</v>
      </c>
      <c r="M468" s="15">
        <f t="shared" si="432"/>
        <v>0</v>
      </c>
      <c r="N468" s="15">
        <f t="shared" si="432"/>
        <v>387000</v>
      </c>
      <c r="O468" s="15">
        <f t="shared" si="432"/>
        <v>0</v>
      </c>
      <c r="P468" s="15">
        <f t="shared" si="432"/>
        <v>387000</v>
      </c>
      <c r="Q468" s="15">
        <f t="shared" si="432"/>
        <v>0</v>
      </c>
      <c r="R468" s="15">
        <f t="shared" si="432"/>
        <v>387000</v>
      </c>
    </row>
    <row r="469" spans="1:18" s="29" customFormat="1" ht="11.25" customHeight="1" x14ac:dyDescent="0.25">
      <c r="A469" s="443" t="s">
        <v>276</v>
      </c>
      <c r="B469" s="444"/>
      <c r="C469" s="316"/>
      <c r="D469" s="316"/>
      <c r="E469" s="316"/>
      <c r="F469" s="14" t="s">
        <v>51</v>
      </c>
      <c r="G469" s="14" t="s">
        <v>79</v>
      </c>
      <c r="H469" s="14" t="s">
        <v>277</v>
      </c>
      <c r="I469" s="14"/>
      <c r="J469" s="15">
        <f>J470</f>
        <v>387000</v>
      </c>
      <c r="K469" s="15">
        <f t="shared" si="432"/>
        <v>0</v>
      </c>
      <c r="L469" s="15">
        <f t="shared" si="389"/>
        <v>387000</v>
      </c>
      <c r="M469" s="15">
        <f t="shared" si="432"/>
        <v>0</v>
      </c>
      <c r="N469" s="15">
        <f t="shared" si="432"/>
        <v>387000</v>
      </c>
      <c r="O469" s="15">
        <f t="shared" si="432"/>
        <v>0</v>
      </c>
      <c r="P469" s="15">
        <f t="shared" si="432"/>
        <v>387000</v>
      </c>
      <c r="Q469" s="15">
        <f t="shared" si="432"/>
        <v>0</v>
      </c>
      <c r="R469" s="15">
        <f t="shared" si="432"/>
        <v>387000</v>
      </c>
    </row>
    <row r="470" spans="1:18" s="1" customFormat="1" ht="12.75" customHeight="1" x14ac:dyDescent="0.25">
      <c r="A470" s="16"/>
      <c r="B470" s="318" t="s">
        <v>22</v>
      </c>
      <c r="C470" s="318"/>
      <c r="D470" s="318"/>
      <c r="E470" s="318"/>
      <c r="F470" s="14" t="s">
        <v>51</v>
      </c>
      <c r="G470" s="14" t="s">
        <v>79</v>
      </c>
      <c r="H470" s="14" t="s">
        <v>277</v>
      </c>
      <c r="I470" s="14" t="s">
        <v>23</v>
      </c>
      <c r="J470" s="15">
        <f t="shared" ref="J470:R470" si="433">J471</f>
        <v>387000</v>
      </c>
      <c r="K470" s="15">
        <f t="shared" si="433"/>
        <v>0</v>
      </c>
      <c r="L470" s="15">
        <f t="shared" si="389"/>
        <v>387000</v>
      </c>
      <c r="M470" s="15">
        <f t="shared" si="433"/>
        <v>0</v>
      </c>
      <c r="N470" s="15">
        <f t="shared" si="433"/>
        <v>387000</v>
      </c>
      <c r="O470" s="15">
        <f t="shared" si="433"/>
        <v>0</v>
      </c>
      <c r="P470" s="15">
        <f t="shared" si="433"/>
        <v>387000</v>
      </c>
      <c r="Q470" s="15">
        <f t="shared" si="433"/>
        <v>0</v>
      </c>
      <c r="R470" s="15">
        <f t="shared" si="433"/>
        <v>387000</v>
      </c>
    </row>
    <row r="471" spans="1:18" s="1" customFormat="1" ht="12.75" customHeight="1" x14ac:dyDescent="0.25">
      <c r="A471" s="16"/>
      <c r="B471" s="316" t="s">
        <v>24</v>
      </c>
      <c r="C471" s="316"/>
      <c r="D471" s="316"/>
      <c r="E471" s="316"/>
      <c r="F471" s="14" t="s">
        <v>51</v>
      </c>
      <c r="G471" s="14" t="s">
        <v>79</v>
      </c>
      <c r="H471" s="14" t="s">
        <v>277</v>
      </c>
      <c r="I471" s="14" t="s">
        <v>25</v>
      </c>
      <c r="J471" s="15">
        <v>387000</v>
      </c>
      <c r="K471" s="15"/>
      <c r="L471" s="15">
        <f t="shared" si="389"/>
        <v>387000</v>
      </c>
      <c r="M471" s="15"/>
      <c r="N471" s="15">
        <f>L471+M471</f>
        <v>387000</v>
      </c>
      <c r="O471" s="15"/>
      <c r="P471" s="15">
        <f t="shared" ref="P471" si="434">N471+O471</f>
        <v>387000</v>
      </c>
      <c r="Q471" s="15"/>
      <c r="R471" s="15">
        <f t="shared" ref="R471" si="435">P471+Q471</f>
        <v>387000</v>
      </c>
    </row>
    <row r="472" spans="1:18" s="1" customFormat="1" ht="12.75" customHeight="1" x14ac:dyDescent="0.25">
      <c r="A472" s="449" t="s">
        <v>279</v>
      </c>
      <c r="B472" s="450"/>
      <c r="C472" s="319"/>
      <c r="D472" s="319"/>
      <c r="E472" s="319"/>
      <c r="F472" s="30" t="s">
        <v>280</v>
      </c>
      <c r="G472" s="30"/>
      <c r="H472" s="30"/>
      <c r="I472" s="30"/>
      <c r="J472" s="31">
        <f>J473+J479</f>
        <v>22471000</v>
      </c>
      <c r="K472" s="31">
        <f t="shared" ref="K472:R472" si="436">K473+K479</f>
        <v>0</v>
      </c>
      <c r="L472" s="15">
        <f t="shared" si="389"/>
        <v>22471000</v>
      </c>
      <c r="M472" s="31">
        <f t="shared" si="436"/>
        <v>0</v>
      </c>
      <c r="N472" s="31">
        <f t="shared" si="436"/>
        <v>22471000</v>
      </c>
      <c r="O472" s="31">
        <f t="shared" si="436"/>
        <v>0</v>
      </c>
      <c r="P472" s="31">
        <f t="shared" si="436"/>
        <v>22471000</v>
      </c>
      <c r="Q472" s="31">
        <f t="shared" si="436"/>
        <v>0</v>
      </c>
      <c r="R472" s="31">
        <f t="shared" si="436"/>
        <v>22471000</v>
      </c>
    </row>
    <row r="473" spans="1:18" s="1" customFormat="1" ht="27.75" customHeight="1" x14ac:dyDescent="0.25">
      <c r="A473" s="451" t="s">
        <v>281</v>
      </c>
      <c r="B473" s="452"/>
      <c r="C473" s="320"/>
      <c r="D473" s="320"/>
      <c r="E473" s="320"/>
      <c r="F473" s="32" t="s">
        <v>280</v>
      </c>
      <c r="G473" s="32" t="s">
        <v>10</v>
      </c>
      <c r="H473" s="33"/>
      <c r="I473" s="32"/>
      <c r="J473" s="34">
        <f t="shared" ref="J473:R477" si="437">J474</f>
        <v>8781000</v>
      </c>
      <c r="K473" s="34">
        <f t="shared" si="437"/>
        <v>0</v>
      </c>
      <c r="L473" s="15">
        <f t="shared" si="389"/>
        <v>8781000</v>
      </c>
      <c r="M473" s="34">
        <f t="shared" si="437"/>
        <v>0</v>
      </c>
      <c r="N473" s="34">
        <f t="shared" si="437"/>
        <v>8781000</v>
      </c>
      <c r="O473" s="34">
        <f t="shared" si="437"/>
        <v>0</v>
      </c>
      <c r="P473" s="34">
        <f t="shared" si="437"/>
        <v>8781000</v>
      </c>
      <c r="Q473" s="34">
        <f t="shared" si="437"/>
        <v>0</v>
      </c>
      <c r="R473" s="34">
        <f t="shared" si="437"/>
        <v>8781000</v>
      </c>
    </row>
    <row r="474" spans="1:18" s="1" customFormat="1" ht="12.75" customHeight="1" x14ac:dyDescent="0.25">
      <c r="A474" s="443" t="s">
        <v>64</v>
      </c>
      <c r="B474" s="444"/>
      <c r="C474" s="316"/>
      <c r="D474" s="316"/>
      <c r="E474" s="316"/>
      <c r="F474" s="14" t="s">
        <v>280</v>
      </c>
      <c r="G474" s="14" t="s">
        <v>10</v>
      </c>
      <c r="H474" s="14" t="s">
        <v>65</v>
      </c>
      <c r="I474" s="14"/>
      <c r="J474" s="15">
        <f t="shared" si="437"/>
        <v>8781000</v>
      </c>
      <c r="K474" s="15">
        <f t="shared" si="437"/>
        <v>0</v>
      </c>
      <c r="L474" s="15">
        <f t="shared" si="389"/>
        <v>8781000</v>
      </c>
      <c r="M474" s="15">
        <f t="shared" si="437"/>
        <v>0</v>
      </c>
      <c r="N474" s="15">
        <f t="shared" si="437"/>
        <v>8781000</v>
      </c>
      <c r="O474" s="15">
        <f t="shared" si="437"/>
        <v>0</v>
      </c>
      <c r="P474" s="15">
        <f t="shared" si="437"/>
        <v>8781000</v>
      </c>
      <c r="Q474" s="15">
        <f t="shared" si="437"/>
        <v>0</v>
      </c>
      <c r="R474" s="15">
        <f t="shared" si="437"/>
        <v>8781000</v>
      </c>
    </row>
    <row r="475" spans="1:18" s="1" customFormat="1" ht="12.75" customHeight="1" x14ac:dyDescent="0.25">
      <c r="A475" s="443" t="s">
        <v>66</v>
      </c>
      <c r="B475" s="444"/>
      <c r="C475" s="316"/>
      <c r="D475" s="316"/>
      <c r="E475" s="316"/>
      <c r="F475" s="14" t="s">
        <v>280</v>
      </c>
      <c r="G475" s="14" t="s">
        <v>10</v>
      </c>
      <c r="H475" s="14" t="s">
        <v>67</v>
      </c>
      <c r="I475" s="14"/>
      <c r="J475" s="15">
        <f t="shared" si="437"/>
        <v>8781000</v>
      </c>
      <c r="K475" s="15">
        <f t="shared" si="437"/>
        <v>0</v>
      </c>
      <c r="L475" s="15">
        <f t="shared" si="389"/>
        <v>8781000</v>
      </c>
      <c r="M475" s="15">
        <f t="shared" si="437"/>
        <v>0</v>
      </c>
      <c r="N475" s="15">
        <f t="shared" si="437"/>
        <v>8781000</v>
      </c>
      <c r="O475" s="15">
        <f t="shared" si="437"/>
        <v>0</v>
      </c>
      <c r="P475" s="15">
        <f t="shared" si="437"/>
        <v>8781000</v>
      </c>
      <c r="Q475" s="15">
        <f t="shared" si="437"/>
        <v>0</v>
      </c>
      <c r="R475" s="15">
        <f t="shared" si="437"/>
        <v>8781000</v>
      </c>
    </row>
    <row r="476" spans="1:18" s="1" customFormat="1" ht="12.75" customHeight="1" x14ac:dyDescent="0.25">
      <c r="A476" s="445" t="s">
        <v>282</v>
      </c>
      <c r="B476" s="446"/>
      <c r="C476" s="318"/>
      <c r="D476" s="318"/>
      <c r="E476" s="318"/>
      <c r="F476" s="14" t="s">
        <v>280</v>
      </c>
      <c r="G476" s="14" t="s">
        <v>10</v>
      </c>
      <c r="H476" s="14" t="s">
        <v>283</v>
      </c>
      <c r="I476" s="14"/>
      <c r="J476" s="15">
        <f t="shared" si="437"/>
        <v>8781000</v>
      </c>
      <c r="K476" s="15">
        <f t="shared" si="437"/>
        <v>0</v>
      </c>
      <c r="L476" s="15">
        <f t="shared" si="389"/>
        <v>8781000</v>
      </c>
      <c r="M476" s="15">
        <f t="shared" si="437"/>
        <v>0</v>
      </c>
      <c r="N476" s="15">
        <f t="shared" si="437"/>
        <v>8781000</v>
      </c>
      <c r="O476" s="15">
        <f t="shared" si="437"/>
        <v>0</v>
      </c>
      <c r="P476" s="15">
        <f t="shared" si="437"/>
        <v>8781000</v>
      </c>
      <c r="Q476" s="15">
        <f t="shared" si="437"/>
        <v>0</v>
      </c>
      <c r="R476" s="15">
        <f t="shared" si="437"/>
        <v>8781000</v>
      </c>
    </row>
    <row r="477" spans="1:18" s="1" customFormat="1" ht="12.75" customHeight="1" x14ac:dyDescent="0.25">
      <c r="A477" s="16"/>
      <c r="B477" s="318" t="s">
        <v>64</v>
      </c>
      <c r="C477" s="318"/>
      <c r="D477" s="318"/>
      <c r="E477" s="318"/>
      <c r="F477" s="14" t="s">
        <v>280</v>
      </c>
      <c r="G477" s="14" t="s">
        <v>10</v>
      </c>
      <c r="H477" s="14" t="s">
        <v>283</v>
      </c>
      <c r="I477" s="14" t="s">
        <v>71</v>
      </c>
      <c r="J477" s="15">
        <f t="shared" si="437"/>
        <v>8781000</v>
      </c>
      <c r="K477" s="15">
        <f t="shared" si="437"/>
        <v>0</v>
      </c>
      <c r="L477" s="15">
        <f t="shared" si="389"/>
        <v>8781000</v>
      </c>
      <c r="M477" s="15">
        <f t="shared" si="437"/>
        <v>0</v>
      </c>
      <c r="N477" s="15">
        <f t="shared" si="437"/>
        <v>8781000</v>
      </c>
      <c r="O477" s="15">
        <f t="shared" si="437"/>
        <v>0</v>
      </c>
      <c r="P477" s="15">
        <f t="shared" si="437"/>
        <v>8781000</v>
      </c>
      <c r="Q477" s="15">
        <f t="shared" si="437"/>
        <v>0</v>
      </c>
      <c r="R477" s="15">
        <f t="shared" si="437"/>
        <v>8781000</v>
      </c>
    </row>
    <row r="478" spans="1:18" s="1" customFormat="1" ht="15.75" customHeight="1" x14ac:dyDescent="0.25">
      <c r="A478" s="16"/>
      <c r="B478" s="316" t="s">
        <v>222</v>
      </c>
      <c r="C478" s="316"/>
      <c r="D478" s="316"/>
      <c r="E478" s="316"/>
      <c r="F478" s="14" t="s">
        <v>280</v>
      </c>
      <c r="G478" s="14" t="s">
        <v>10</v>
      </c>
      <c r="H478" s="14" t="s">
        <v>283</v>
      </c>
      <c r="I478" s="14" t="s">
        <v>223</v>
      </c>
      <c r="J478" s="15">
        <v>8781000</v>
      </c>
      <c r="K478" s="15"/>
      <c r="L478" s="15">
        <f t="shared" si="389"/>
        <v>8781000</v>
      </c>
      <c r="M478" s="15"/>
      <c r="N478" s="15">
        <f>L478+M478</f>
        <v>8781000</v>
      </c>
      <c r="O478" s="15"/>
      <c r="P478" s="15">
        <f t="shared" ref="P478" si="438">N478+O478</f>
        <v>8781000</v>
      </c>
      <c r="Q478" s="15"/>
      <c r="R478" s="15">
        <f t="shared" ref="R478" si="439">P478+Q478</f>
        <v>8781000</v>
      </c>
    </row>
    <row r="479" spans="1:18" s="1" customFormat="1" ht="15.75" customHeight="1" x14ac:dyDescent="0.25">
      <c r="A479" s="453" t="s">
        <v>284</v>
      </c>
      <c r="B479" s="454"/>
      <c r="C479" s="317"/>
      <c r="D479" s="317"/>
      <c r="E479" s="317"/>
      <c r="F479" s="11" t="s">
        <v>280</v>
      </c>
      <c r="G479" s="11" t="s">
        <v>79</v>
      </c>
      <c r="H479" s="11"/>
      <c r="I479" s="11"/>
      <c r="J479" s="12">
        <f>J480+J485</f>
        <v>13690000</v>
      </c>
      <c r="K479" s="12">
        <f t="shared" ref="K479:R479" si="440">K480+K485</f>
        <v>0</v>
      </c>
      <c r="L479" s="15">
        <f t="shared" si="389"/>
        <v>13690000</v>
      </c>
      <c r="M479" s="12">
        <f t="shared" si="440"/>
        <v>0</v>
      </c>
      <c r="N479" s="12">
        <f t="shared" si="440"/>
        <v>13690000</v>
      </c>
      <c r="O479" s="12">
        <f t="shared" si="440"/>
        <v>0</v>
      </c>
      <c r="P479" s="12">
        <f t="shared" si="440"/>
        <v>13690000</v>
      </c>
      <c r="Q479" s="12">
        <f t="shared" si="440"/>
        <v>0</v>
      </c>
      <c r="R479" s="12">
        <f t="shared" si="440"/>
        <v>13690000</v>
      </c>
    </row>
    <row r="480" spans="1:18" s="1" customFormat="1" ht="12.75" hidden="1" customHeight="1" x14ac:dyDescent="0.25">
      <c r="A480" s="317"/>
      <c r="B480" s="322" t="s">
        <v>730</v>
      </c>
      <c r="C480" s="322"/>
      <c r="D480" s="322"/>
      <c r="E480" s="322"/>
      <c r="F480" s="14" t="s">
        <v>280</v>
      </c>
      <c r="G480" s="14" t="s">
        <v>79</v>
      </c>
      <c r="H480" s="14" t="s">
        <v>733</v>
      </c>
      <c r="I480" s="14"/>
      <c r="J480" s="15">
        <f>J481</f>
        <v>0</v>
      </c>
      <c r="K480" s="15">
        <f t="shared" ref="K480:R483" si="441">K481</f>
        <v>0</v>
      </c>
      <c r="L480" s="15">
        <f t="shared" si="389"/>
        <v>0</v>
      </c>
      <c r="M480" s="15">
        <f t="shared" si="441"/>
        <v>0</v>
      </c>
      <c r="N480" s="15">
        <f t="shared" si="441"/>
        <v>0</v>
      </c>
      <c r="O480" s="15">
        <f t="shared" si="441"/>
        <v>0</v>
      </c>
      <c r="P480" s="15">
        <f t="shared" si="441"/>
        <v>0</v>
      </c>
      <c r="Q480" s="15">
        <f t="shared" si="441"/>
        <v>0</v>
      </c>
      <c r="R480" s="15">
        <f t="shared" si="441"/>
        <v>0</v>
      </c>
    </row>
    <row r="481" spans="1:18" s="1" customFormat="1" ht="12.75" hidden="1" customHeight="1" x14ac:dyDescent="0.25">
      <c r="A481" s="317"/>
      <c r="B481" s="316" t="s">
        <v>731</v>
      </c>
      <c r="C481" s="322"/>
      <c r="D481" s="322"/>
      <c r="E481" s="322"/>
      <c r="F481" s="14" t="s">
        <v>280</v>
      </c>
      <c r="G481" s="14" t="s">
        <v>79</v>
      </c>
      <c r="H481" s="14" t="s">
        <v>729</v>
      </c>
      <c r="I481" s="14"/>
      <c r="J481" s="15">
        <f>J482</f>
        <v>0</v>
      </c>
      <c r="K481" s="15">
        <f t="shared" si="441"/>
        <v>0</v>
      </c>
      <c r="L481" s="15">
        <f t="shared" si="389"/>
        <v>0</v>
      </c>
      <c r="M481" s="15">
        <f t="shared" si="441"/>
        <v>0</v>
      </c>
      <c r="N481" s="15">
        <f t="shared" si="441"/>
        <v>0</v>
      </c>
      <c r="O481" s="15">
        <f t="shared" si="441"/>
        <v>0</v>
      </c>
      <c r="P481" s="15">
        <f t="shared" si="441"/>
        <v>0</v>
      </c>
      <c r="Q481" s="15">
        <f t="shared" si="441"/>
        <v>0</v>
      </c>
      <c r="R481" s="15">
        <f t="shared" si="441"/>
        <v>0</v>
      </c>
    </row>
    <row r="482" spans="1:18" s="1" customFormat="1" ht="12.75" hidden="1" customHeight="1" x14ac:dyDescent="0.25">
      <c r="A482" s="317"/>
      <c r="B482" s="316" t="s">
        <v>732</v>
      </c>
      <c r="C482" s="322"/>
      <c r="D482" s="322"/>
      <c r="E482" s="322"/>
      <c r="F482" s="14" t="s">
        <v>280</v>
      </c>
      <c r="G482" s="14" t="s">
        <v>79</v>
      </c>
      <c r="H482" s="14" t="s">
        <v>728</v>
      </c>
      <c r="I482" s="14"/>
      <c r="J482" s="15">
        <f>J483</f>
        <v>0</v>
      </c>
      <c r="K482" s="15">
        <f t="shared" si="441"/>
        <v>0</v>
      </c>
      <c r="L482" s="15">
        <f t="shared" si="389"/>
        <v>0</v>
      </c>
      <c r="M482" s="15">
        <f t="shared" si="441"/>
        <v>0</v>
      </c>
      <c r="N482" s="15">
        <f t="shared" si="441"/>
        <v>0</v>
      </c>
      <c r="O482" s="15">
        <f t="shared" si="441"/>
        <v>0</v>
      </c>
      <c r="P482" s="15">
        <f t="shared" si="441"/>
        <v>0</v>
      </c>
      <c r="Q482" s="15">
        <f t="shared" si="441"/>
        <v>0</v>
      </c>
      <c r="R482" s="15">
        <f t="shared" si="441"/>
        <v>0</v>
      </c>
    </row>
    <row r="483" spans="1:18" s="1" customFormat="1" ht="12.75" hidden="1" customHeight="1" x14ac:dyDescent="0.25">
      <c r="A483" s="317"/>
      <c r="B483" s="318" t="s">
        <v>64</v>
      </c>
      <c r="C483" s="322"/>
      <c r="D483" s="322"/>
      <c r="E483" s="322"/>
      <c r="F483" s="14" t="s">
        <v>280</v>
      </c>
      <c r="G483" s="14" t="s">
        <v>79</v>
      </c>
      <c r="H483" s="14" t="s">
        <v>728</v>
      </c>
      <c r="I483" s="14" t="s">
        <v>71</v>
      </c>
      <c r="J483" s="15">
        <f>J484</f>
        <v>0</v>
      </c>
      <c r="K483" s="15">
        <f t="shared" si="441"/>
        <v>0</v>
      </c>
      <c r="L483" s="15">
        <f t="shared" si="389"/>
        <v>0</v>
      </c>
      <c r="M483" s="15">
        <f t="shared" si="441"/>
        <v>0</v>
      </c>
      <c r="N483" s="15">
        <f t="shared" si="441"/>
        <v>0</v>
      </c>
      <c r="O483" s="15">
        <f t="shared" si="441"/>
        <v>0</v>
      </c>
      <c r="P483" s="15">
        <f t="shared" si="441"/>
        <v>0</v>
      </c>
      <c r="Q483" s="15">
        <f t="shared" si="441"/>
        <v>0</v>
      </c>
      <c r="R483" s="15">
        <f t="shared" si="441"/>
        <v>0</v>
      </c>
    </row>
    <row r="484" spans="1:18" s="1" customFormat="1" ht="12.75" hidden="1" customHeight="1" x14ac:dyDescent="0.25">
      <c r="A484" s="317"/>
      <c r="B484" s="316" t="s">
        <v>222</v>
      </c>
      <c r="C484" s="322"/>
      <c r="D484" s="322"/>
      <c r="E484" s="322"/>
      <c r="F484" s="14" t="s">
        <v>280</v>
      </c>
      <c r="G484" s="14" t="s">
        <v>79</v>
      </c>
      <c r="H484" s="14" t="s">
        <v>728</v>
      </c>
      <c r="I484" s="14" t="s">
        <v>223</v>
      </c>
      <c r="J484" s="15"/>
      <c r="K484" s="15">
        <v>0</v>
      </c>
      <c r="L484" s="15">
        <f t="shared" si="389"/>
        <v>0</v>
      </c>
      <c r="M484" s="15">
        <v>0</v>
      </c>
      <c r="N484" s="15">
        <f>L484+M484</f>
        <v>0</v>
      </c>
      <c r="O484" s="15">
        <v>0</v>
      </c>
      <c r="P484" s="15">
        <f>N484+O484</f>
        <v>0</v>
      </c>
      <c r="Q484" s="15">
        <v>0</v>
      </c>
      <c r="R484" s="15">
        <f>P484+Q484</f>
        <v>0</v>
      </c>
    </row>
    <row r="485" spans="1:18" s="29" customFormat="1" ht="12.75" customHeight="1" x14ac:dyDescent="0.25">
      <c r="A485" s="443" t="s">
        <v>64</v>
      </c>
      <c r="B485" s="444"/>
      <c r="C485" s="316"/>
      <c r="D485" s="316"/>
      <c r="E485" s="316"/>
      <c r="F485" s="14" t="s">
        <v>280</v>
      </c>
      <c r="G485" s="14" t="s">
        <v>79</v>
      </c>
      <c r="H485" s="14" t="s">
        <v>65</v>
      </c>
      <c r="I485" s="14"/>
      <c r="J485" s="15">
        <f t="shared" ref="J485:R488" si="442">J486</f>
        <v>13690000</v>
      </c>
      <c r="K485" s="15">
        <f t="shared" si="442"/>
        <v>0</v>
      </c>
      <c r="L485" s="15">
        <f t="shared" si="389"/>
        <v>13690000</v>
      </c>
      <c r="M485" s="15">
        <f t="shared" si="442"/>
        <v>0</v>
      </c>
      <c r="N485" s="15">
        <f t="shared" si="442"/>
        <v>13690000</v>
      </c>
      <c r="O485" s="15">
        <f t="shared" si="442"/>
        <v>0</v>
      </c>
      <c r="P485" s="15">
        <f t="shared" si="442"/>
        <v>13690000</v>
      </c>
      <c r="Q485" s="15">
        <f t="shared" si="442"/>
        <v>0</v>
      </c>
      <c r="R485" s="15">
        <f t="shared" si="442"/>
        <v>13690000</v>
      </c>
    </row>
    <row r="486" spans="1:18" s="13" customFormat="1" ht="12.75" customHeight="1" x14ac:dyDescent="0.25">
      <c r="A486" s="443" t="s">
        <v>66</v>
      </c>
      <c r="B486" s="444"/>
      <c r="C486" s="316"/>
      <c r="D486" s="316"/>
      <c r="E486" s="316"/>
      <c r="F486" s="14" t="s">
        <v>280</v>
      </c>
      <c r="G486" s="14" t="s">
        <v>79</v>
      </c>
      <c r="H486" s="14" t="s">
        <v>67</v>
      </c>
      <c r="I486" s="14"/>
      <c r="J486" s="15">
        <f t="shared" si="442"/>
        <v>13690000</v>
      </c>
      <c r="K486" s="15">
        <f t="shared" si="442"/>
        <v>0</v>
      </c>
      <c r="L486" s="15">
        <f t="shared" si="389"/>
        <v>13690000</v>
      </c>
      <c r="M486" s="15">
        <f t="shared" si="442"/>
        <v>0</v>
      </c>
      <c r="N486" s="15">
        <f t="shared" si="442"/>
        <v>13690000</v>
      </c>
      <c r="O486" s="15">
        <f t="shared" si="442"/>
        <v>0</v>
      </c>
      <c r="P486" s="15">
        <f t="shared" si="442"/>
        <v>13690000</v>
      </c>
      <c r="Q486" s="15">
        <f t="shared" si="442"/>
        <v>0</v>
      </c>
      <c r="R486" s="15">
        <f t="shared" si="442"/>
        <v>13690000</v>
      </c>
    </row>
    <row r="487" spans="1:18" s="1" customFormat="1" ht="18" customHeight="1" x14ac:dyDescent="0.25">
      <c r="A487" s="445" t="s">
        <v>285</v>
      </c>
      <c r="B487" s="446"/>
      <c r="C487" s="318"/>
      <c r="D487" s="318"/>
      <c r="E487" s="318"/>
      <c r="F487" s="14" t="s">
        <v>280</v>
      </c>
      <c r="G487" s="14" t="s">
        <v>79</v>
      </c>
      <c r="H487" s="14" t="s">
        <v>286</v>
      </c>
      <c r="I487" s="14"/>
      <c r="J487" s="15">
        <f t="shared" si="442"/>
        <v>13690000</v>
      </c>
      <c r="K487" s="15">
        <f t="shared" si="442"/>
        <v>0</v>
      </c>
      <c r="L487" s="15">
        <f t="shared" si="389"/>
        <v>13690000</v>
      </c>
      <c r="M487" s="15">
        <f t="shared" si="442"/>
        <v>0</v>
      </c>
      <c r="N487" s="15">
        <f t="shared" si="442"/>
        <v>13690000</v>
      </c>
      <c r="O487" s="15">
        <f t="shared" si="442"/>
        <v>0</v>
      </c>
      <c r="P487" s="15">
        <f t="shared" si="442"/>
        <v>13690000</v>
      </c>
      <c r="Q487" s="15">
        <f t="shared" si="442"/>
        <v>0</v>
      </c>
      <c r="R487" s="15">
        <f t="shared" si="442"/>
        <v>13690000</v>
      </c>
    </row>
    <row r="488" spans="1:18" s="1" customFormat="1" ht="12.75" x14ac:dyDescent="0.25">
      <c r="A488" s="16"/>
      <c r="B488" s="318" t="s">
        <v>64</v>
      </c>
      <c r="C488" s="318"/>
      <c r="D488" s="318"/>
      <c r="E488" s="318"/>
      <c r="F488" s="14" t="s">
        <v>280</v>
      </c>
      <c r="G488" s="14" t="s">
        <v>79</v>
      </c>
      <c r="H488" s="14" t="s">
        <v>286</v>
      </c>
      <c r="I488" s="14" t="s">
        <v>71</v>
      </c>
      <c r="J488" s="15">
        <f t="shared" si="442"/>
        <v>13690000</v>
      </c>
      <c r="K488" s="15">
        <f t="shared" si="442"/>
        <v>0</v>
      </c>
      <c r="L488" s="15">
        <f t="shared" si="389"/>
        <v>13690000</v>
      </c>
      <c r="M488" s="15">
        <f t="shared" si="442"/>
        <v>0</v>
      </c>
      <c r="N488" s="15">
        <f>L488+M488</f>
        <v>13690000</v>
      </c>
      <c r="O488" s="15">
        <f t="shared" si="442"/>
        <v>0</v>
      </c>
      <c r="P488" s="15">
        <f t="shared" ref="P488:P489" si="443">N488+O488</f>
        <v>13690000</v>
      </c>
      <c r="Q488" s="15">
        <f t="shared" si="442"/>
        <v>0</v>
      </c>
      <c r="R488" s="15">
        <f t="shared" ref="R488:R489" si="444">P488+Q488</f>
        <v>13690000</v>
      </c>
    </row>
    <row r="489" spans="1:18" s="1" customFormat="1" ht="12.75" x14ac:dyDescent="0.25">
      <c r="A489" s="16"/>
      <c r="B489" s="316" t="s">
        <v>222</v>
      </c>
      <c r="C489" s="316"/>
      <c r="D489" s="316"/>
      <c r="E489" s="316"/>
      <c r="F489" s="14" t="s">
        <v>280</v>
      </c>
      <c r="G489" s="14" t="s">
        <v>79</v>
      </c>
      <c r="H489" s="14" t="s">
        <v>286</v>
      </c>
      <c r="I489" s="14" t="s">
        <v>223</v>
      </c>
      <c r="J489" s="15">
        <v>13690000</v>
      </c>
      <c r="K489" s="15"/>
      <c r="L489" s="15">
        <f>J489+K489</f>
        <v>13690000</v>
      </c>
      <c r="M489" s="15"/>
      <c r="N489" s="15">
        <f>L489+M489</f>
        <v>13690000</v>
      </c>
      <c r="O489" s="15"/>
      <c r="P489" s="15">
        <f t="shared" si="443"/>
        <v>13690000</v>
      </c>
      <c r="Q489" s="15"/>
      <c r="R489" s="15">
        <f t="shared" si="444"/>
        <v>13690000</v>
      </c>
    </row>
    <row r="490" spans="1:18" s="1" customFormat="1" ht="12.75" x14ac:dyDescent="0.25">
      <c r="A490" s="321"/>
      <c r="B490" s="324" t="s">
        <v>291</v>
      </c>
      <c r="C490" s="324"/>
      <c r="D490" s="324"/>
      <c r="E490" s="324"/>
      <c r="F490" s="11"/>
      <c r="G490" s="11"/>
      <c r="H490" s="11"/>
      <c r="I490" s="11"/>
      <c r="J490" s="12">
        <f t="shared" ref="J490:R490" si="445">J6+J88+J95+J109+J142+J165+J348+J404+J466+J472</f>
        <v>188253289.22999999</v>
      </c>
      <c r="K490" s="12">
        <f t="shared" si="445"/>
        <v>12956061</v>
      </c>
      <c r="L490" s="12">
        <f t="shared" si="445"/>
        <v>201209350.22999999</v>
      </c>
      <c r="M490" s="12">
        <f t="shared" si="445"/>
        <v>0</v>
      </c>
      <c r="N490" s="12">
        <f t="shared" si="445"/>
        <v>201209350.22999999</v>
      </c>
      <c r="O490" s="12">
        <f t="shared" si="445"/>
        <v>0</v>
      </c>
      <c r="P490" s="12">
        <f t="shared" si="445"/>
        <v>201209350.22999999</v>
      </c>
      <c r="Q490" s="12">
        <f t="shared" si="445"/>
        <v>11015827</v>
      </c>
      <c r="R490" s="12">
        <f t="shared" si="445"/>
        <v>212225177.22999999</v>
      </c>
    </row>
    <row r="491" spans="1:18" x14ac:dyDescent="0.25">
      <c r="H491" s="40"/>
    </row>
    <row r="492" spans="1:18" x14ac:dyDescent="0.25">
      <c r="F492"/>
      <c r="G492"/>
      <c r="H492" s="40"/>
    </row>
    <row r="493" spans="1:18" x14ac:dyDescent="0.25">
      <c r="H493" s="40"/>
    </row>
    <row r="494" spans="1:18" x14ac:dyDescent="0.25">
      <c r="F494"/>
      <c r="G494"/>
      <c r="H494" s="40"/>
    </row>
    <row r="495" spans="1:18" x14ac:dyDescent="0.25">
      <c r="H495" s="40"/>
    </row>
    <row r="496" spans="1:18" x14ac:dyDescent="0.25">
      <c r="F496"/>
      <c r="G496"/>
      <c r="H496" s="40"/>
    </row>
    <row r="497" spans="6:8" x14ac:dyDescent="0.25">
      <c r="H497" s="40"/>
    </row>
    <row r="498" spans="6:8" x14ac:dyDescent="0.25">
      <c r="H498" s="40"/>
    </row>
    <row r="499" spans="6:8" x14ac:dyDescent="0.25">
      <c r="H499" s="40"/>
    </row>
    <row r="500" spans="6:8" x14ac:dyDescent="0.25">
      <c r="H500" s="40"/>
    </row>
    <row r="501" spans="6:8" x14ac:dyDescent="0.25">
      <c r="H501" s="40"/>
    </row>
    <row r="502" spans="6:8" x14ac:dyDescent="0.25">
      <c r="H502" s="40"/>
    </row>
    <row r="503" spans="6:8" x14ac:dyDescent="0.25">
      <c r="F503"/>
      <c r="G503"/>
      <c r="H503" s="40"/>
    </row>
    <row r="504" spans="6:8" x14ac:dyDescent="0.25">
      <c r="H504" s="40"/>
    </row>
    <row r="505" spans="6:8" x14ac:dyDescent="0.25">
      <c r="H505" s="40"/>
    </row>
    <row r="506" spans="6:8" x14ac:dyDescent="0.25">
      <c r="H506" s="40"/>
    </row>
    <row r="507" spans="6:8" x14ac:dyDescent="0.25">
      <c r="H507" s="40"/>
    </row>
    <row r="508" spans="6:8" x14ac:dyDescent="0.25">
      <c r="H508" s="40"/>
    </row>
    <row r="509" spans="6:8" x14ac:dyDescent="0.25">
      <c r="H509" s="40"/>
    </row>
    <row r="510" spans="6:8" x14ac:dyDescent="0.25">
      <c r="H510" s="40"/>
    </row>
    <row r="515" spans="6:7" x14ac:dyDescent="0.25">
      <c r="F515"/>
      <c r="G515"/>
    </row>
    <row r="516" spans="6:7" x14ac:dyDescent="0.25">
      <c r="F516"/>
      <c r="G516"/>
    </row>
    <row r="517" spans="6:7" x14ac:dyDescent="0.25">
      <c r="F517"/>
      <c r="G517"/>
    </row>
    <row r="518" spans="6:7" x14ac:dyDescent="0.25">
      <c r="F518"/>
      <c r="G518"/>
    </row>
    <row r="519" spans="6:7" x14ac:dyDescent="0.25">
      <c r="F519"/>
      <c r="G519"/>
    </row>
  </sheetData>
  <mergeCells count="212">
    <mergeCell ref="A5:B5"/>
    <mergeCell ref="A19:B19"/>
    <mergeCell ref="A27:B27"/>
    <mergeCell ref="A30:B30"/>
    <mergeCell ref="A31:B31"/>
    <mergeCell ref="A32:B32"/>
    <mergeCell ref="A3:R3"/>
    <mergeCell ref="F2:R2"/>
    <mergeCell ref="F1:R1"/>
    <mergeCell ref="A35:B35"/>
    <mergeCell ref="A6:B6"/>
    <mergeCell ref="A7:B7"/>
    <mergeCell ref="A8:B8"/>
    <mergeCell ref="A9:B9"/>
    <mergeCell ref="A17:B17"/>
    <mergeCell ref="A18:B18"/>
    <mergeCell ref="A53:B53"/>
    <mergeCell ref="A56:B56"/>
    <mergeCell ref="A57:B57"/>
    <mergeCell ref="A58:B58"/>
    <mergeCell ref="A61:B61"/>
    <mergeCell ref="A62:B62"/>
    <mergeCell ref="A38:B38"/>
    <mergeCell ref="A39:B39"/>
    <mergeCell ref="A40:B40"/>
    <mergeCell ref="A48:B48"/>
    <mergeCell ref="A51:B51"/>
    <mergeCell ref="A52:B52"/>
    <mergeCell ref="A79:B79"/>
    <mergeCell ref="A82:B82"/>
    <mergeCell ref="A85:B85"/>
    <mergeCell ref="A88:B88"/>
    <mergeCell ref="A63:B63"/>
    <mergeCell ref="A69:B69"/>
    <mergeCell ref="A72:B72"/>
    <mergeCell ref="A73:B73"/>
    <mergeCell ref="A74:B74"/>
    <mergeCell ref="A106:B106"/>
    <mergeCell ref="A111:B111"/>
    <mergeCell ref="A89:B89"/>
    <mergeCell ref="A92:B92"/>
    <mergeCell ref="A95:B95"/>
    <mergeCell ref="A90:B90"/>
    <mergeCell ref="A91:B91"/>
    <mergeCell ref="A96:B96"/>
    <mergeCell ref="A97:B97"/>
    <mergeCell ref="A98:B98"/>
    <mergeCell ref="A104:B104"/>
    <mergeCell ref="A105:B105"/>
    <mergeCell ref="A109:B109"/>
    <mergeCell ref="A110:B110"/>
    <mergeCell ref="A152:B152"/>
    <mergeCell ref="A153:B153"/>
    <mergeCell ref="A143:B143"/>
    <mergeCell ref="A144:B144"/>
    <mergeCell ref="A145:B145"/>
    <mergeCell ref="A139:B139"/>
    <mergeCell ref="A167:B167"/>
    <mergeCell ref="A133:B133"/>
    <mergeCell ref="A138:B138"/>
    <mergeCell ref="A157:B157"/>
    <mergeCell ref="A158:B158"/>
    <mergeCell ref="A162:B162"/>
    <mergeCell ref="A165:B165"/>
    <mergeCell ref="A332:B332"/>
    <mergeCell ref="A334:B334"/>
    <mergeCell ref="A348:B348"/>
    <mergeCell ref="A350:B350"/>
    <mergeCell ref="A351:B351"/>
    <mergeCell ref="A267:B267"/>
    <mergeCell ref="A203:B203"/>
    <mergeCell ref="A208:B208"/>
    <mergeCell ref="A247:B247"/>
    <mergeCell ref="A250:B250"/>
    <mergeCell ref="A207:B207"/>
    <mergeCell ref="A209:B209"/>
    <mergeCell ref="A212:B212"/>
    <mergeCell ref="A215:B215"/>
    <mergeCell ref="A221:B221"/>
    <mergeCell ref="A230:B230"/>
    <mergeCell ref="A233:B233"/>
    <mergeCell ref="A237:B237"/>
    <mergeCell ref="A218:B218"/>
    <mergeCell ref="A227:B227"/>
    <mergeCell ref="A224:B224"/>
    <mergeCell ref="A236:B236"/>
    <mergeCell ref="A274:B274"/>
    <mergeCell ref="A275:B275"/>
    <mergeCell ref="A276:B276"/>
    <mergeCell ref="A279:B279"/>
    <mergeCell ref="A284:B284"/>
    <mergeCell ref="A289:B289"/>
    <mergeCell ref="A404:B404"/>
    <mergeCell ref="A417:B417"/>
    <mergeCell ref="A423:B423"/>
    <mergeCell ref="A391:B391"/>
    <mergeCell ref="A397:B397"/>
    <mergeCell ref="A398:B398"/>
    <mergeCell ref="A416:B416"/>
    <mergeCell ref="A420:B420"/>
    <mergeCell ref="A401:B401"/>
    <mergeCell ref="A405:B405"/>
    <mergeCell ref="A406:B406"/>
    <mergeCell ref="A407:B407"/>
    <mergeCell ref="A408:B408"/>
    <mergeCell ref="A355:B355"/>
    <mergeCell ref="A339:B339"/>
    <mergeCell ref="A342:B342"/>
    <mergeCell ref="A345:B345"/>
    <mergeCell ref="A349:B349"/>
    <mergeCell ref="A324:B324"/>
    <mergeCell ref="A307:B307"/>
    <mergeCell ref="A298:B298"/>
    <mergeCell ref="A303:B303"/>
    <mergeCell ref="A295:B295"/>
    <mergeCell ref="A302:B302"/>
    <mergeCell ref="A304:B304"/>
    <mergeCell ref="A310:B310"/>
    <mergeCell ref="A311:B311"/>
    <mergeCell ref="A314:B314"/>
    <mergeCell ref="A315:B315"/>
    <mergeCell ref="A319:B319"/>
    <mergeCell ref="A320:B320"/>
    <mergeCell ref="A321:B321"/>
    <mergeCell ref="A299:B299"/>
    <mergeCell ref="A316:B316"/>
    <mergeCell ref="A333:B333"/>
    <mergeCell ref="A352:B352"/>
    <mergeCell ref="A359:B359"/>
    <mergeCell ref="A360:B360"/>
    <mergeCell ref="A368:B368"/>
    <mergeCell ref="A376:B376"/>
    <mergeCell ref="A377:B377"/>
    <mergeCell ref="A365:B365"/>
    <mergeCell ref="A375:B375"/>
    <mergeCell ref="A112:B112"/>
    <mergeCell ref="A118:B118"/>
    <mergeCell ref="A124:B124"/>
    <mergeCell ref="A125:B125"/>
    <mergeCell ref="A126:B126"/>
    <mergeCell ref="A127:B127"/>
    <mergeCell ref="A130:B130"/>
    <mergeCell ref="A131:B131"/>
    <mergeCell ref="A132:B132"/>
    <mergeCell ref="A117:B117"/>
    <mergeCell ref="A121:B121"/>
    <mergeCell ref="A166:B166"/>
    <mergeCell ref="A168:B168"/>
    <mergeCell ref="A169:B169"/>
    <mergeCell ref="A172:B172"/>
    <mergeCell ref="A175:B175"/>
    <mergeCell ref="A183:B183"/>
    <mergeCell ref="A184:B184"/>
    <mergeCell ref="A189:B189"/>
    <mergeCell ref="A206:B206"/>
    <mergeCell ref="A178:B178"/>
    <mergeCell ref="A179:B179"/>
    <mergeCell ref="A182:B182"/>
    <mergeCell ref="A194:B194"/>
    <mergeCell ref="A197:B197"/>
    <mergeCell ref="A238:B238"/>
    <mergeCell ref="A241:B241"/>
    <mergeCell ref="A244:B244"/>
    <mergeCell ref="A254:B254"/>
    <mergeCell ref="A257:B257"/>
    <mergeCell ref="A260:B260"/>
    <mergeCell ref="A261:B261"/>
    <mergeCell ref="A270:B270"/>
    <mergeCell ref="A271:B271"/>
    <mergeCell ref="A264:B264"/>
    <mergeCell ref="A358:B358"/>
    <mergeCell ref="A369:B369"/>
    <mergeCell ref="A370:B370"/>
    <mergeCell ref="A382:B382"/>
    <mergeCell ref="A385:B385"/>
    <mergeCell ref="A388:B388"/>
    <mergeCell ref="A389:B389"/>
    <mergeCell ref="A390:B390"/>
    <mergeCell ref="A394:B394"/>
    <mergeCell ref="A411:B411"/>
    <mergeCell ref="A412:B412"/>
    <mergeCell ref="A413:B413"/>
    <mergeCell ref="A426:B426"/>
    <mergeCell ref="A428:B428"/>
    <mergeCell ref="A429:B429"/>
    <mergeCell ref="A432:B432"/>
    <mergeCell ref="A436:B436"/>
    <mergeCell ref="A438:B438"/>
    <mergeCell ref="A427:B427"/>
    <mergeCell ref="A433:B433"/>
    <mergeCell ref="A435:B435"/>
    <mergeCell ref="A439:B439"/>
    <mergeCell ref="A443:B443"/>
    <mergeCell ref="A448:B448"/>
    <mergeCell ref="A449:B449"/>
    <mergeCell ref="A450:B450"/>
    <mergeCell ref="A451:B451"/>
    <mergeCell ref="A456:B456"/>
    <mergeCell ref="A461:B461"/>
    <mergeCell ref="A466:B466"/>
    <mergeCell ref="A485:B485"/>
    <mergeCell ref="A486:B486"/>
    <mergeCell ref="A487:B487"/>
    <mergeCell ref="A467:B467"/>
    <mergeCell ref="A468:B468"/>
    <mergeCell ref="A469:B469"/>
    <mergeCell ref="A472:B472"/>
    <mergeCell ref="A473:B473"/>
    <mergeCell ref="A474:B474"/>
    <mergeCell ref="A475:B475"/>
    <mergeCell ref="A476:B476"/>
    <mergeCell ref="A479:B479"/>
  </mergeCells>
  <pageMargins left="0.70866141732283472" right="0.31496062992125984" top="0" bottom="0" header="0.31496062992125984" footer="0.31496062992125984"/>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6"/>
  <sheetViews>
    <sheetView workbookViewId="0">
      <selection activeCell="L83" sqref="L83"/>
    </sheetView>
  </sheetViews>
  <sheetFormatPr defaultRowHeight="15" x14ac:dyDescent="0.25"/>
  <cols>
    <col min="1" max="1" width="1.42578125" customWidth="1"/>
    <col min="2" max="2" width="65.28515625" customWidth="1"/>
    <col min="3" max="3" width="4.140625" hidden="1" customWidth="1"/>
    <col min="4" max="5" width="3.140625" style="40" customWidth="1"/>
    <col min="6" max="6" width="9.140625" customWidth="1"/>
    <col min="7" max="7" width="3.85546875" customWidth="1"/>
    <col min="8" max="8" width="14.28515625" hidden="1" customWidth="1"/>
    <col min="9" max="10" width="14.28515625" customWidth="1"/>
    <col min="245" max="245" width="1.42578125" customWidth="1"/>
    <col min="246" max="246" width="59.5703125" customWidth="1"/>
    <col min="247" max="247" width="0" hidden="1" customWidth="1"/>
    <col min="248" max="249" width="3.85546875" customWidth="1"/>
    <col min="250" max="250" width="10.5703125" customWidth="1"/>
    <col min="251" max="251" width="3.85546875" customWidth="1"/>
    <col min="252" max="254" width="14.42578125" customWidth="1"/>
    <col min="255" max="255" width="4.140625" customWidth="1"/>
    <col min="256" max="256" width="15" customWidth="1"/>
    <col min="257" max="258" width="0" hidden="1" customWidth="1"/>
    <col min="259" max="259" width="11.5703125" customWidth="1"/>
    <col min="260" max="260" width="18.140625" customWidth="1"/>
    <col min="261" max="261" width="13.140625" customWidth="1"/>
    <col min="262" max="262" width="12.28515625" customWidth="1"/>
    <col min="501" max="501" width="1.42578125" customWidth="1"/>
    <col min="502" max="502" width="59.5703125" customWidth="1"/>
    <col min="503" max="503" width="0" hidden="1" customWidth="1"/>
    <col min="504" max="505" width="3.85546875" customWidth="1"/>
    <col min="506" max="506" width="10.5703125" customWidth="1"/>
    <col min="507" max="507" width="3.85546875" customWidth="1"/>
    <col min="508" max="510" width="14.42578125" customWidth="1"/>
    <col min="511" max="511" width="4.140625" customWidth="1"/>
    <col min="512" max="512" width="15" customWidth="1"/>
    <col min="513" max="514" width="0" hidden="1" customWidth="1"/>
    <col min="515" max="515" width="11.5703125" customWidth="1"/>
    <col min="516" max="516" width="18.140625" customWidth="1"/>
    <col min="517" max="517" width="13.140625" customWidth="1"/>
    <col min="518" max="518" width="12.28515625" customWidth="1"/>
    <col min="757" max="757" width="1.42578125" customWidth="1"/>
    <col min="758" max="758" width="59.5703125" customWidth="1"/>
    <col min="759" max="759" width="0" hidden="1" customWidth="1"/>
    <col min="760" max="761" width="3.85546875" customWidth="1"/>
    <col min="762" max="762" width="10.5703125" customWidth="1"/>
    <col min="763" max="763" width="3.85546875" customWidth="1"/>
    <col min="764" max="766" width="14.42578125" customWidth="1"/>
    <col min="767" max="767" width="4.140625" customWidth="1"/>
    <col min="768" max="768" width="15" customWidth="1"/>
    <col min="769" max="770" width="0" hidden="1" customWidth="1"/>
    <col min="771" max="771" width="11.5703125" customWidth="1"/>
    <col min="772" max="772" width="18.140625" customWidth="1"/>
    <col min="773" max="773" width="13.140625" customWidth="1"/>
    <col min="774" max="774" width="12.28515625" customWidth="1"/>
    <col min="1013" max="1013" width="1.42578125" customWidth="1"/>
    <col min="1014" max="1014" width="59.5703125" customWidth="1"/>
    <col min="1015" max="1015" width="0" hidden="1" customWidth="1"/>
    <col min="1016" max="1017" width="3.85546875" customWidth="1"/>
    <col min="1018" max="1018" width="10.5703125" customWidth="1"/>
    <col min="1019" max="1019" width="3.85546875" customWidth="1"/>
    <col min="1020" max="1022" width="14.42578125" customWidth="1"/>
    <col min="1023" max="1023" width="4.140625" customWidth="1"/>
    <col min="1024" max="1024" width="15" customWidth="1"/>
    <col min="1025" max="1026" width="0" hidden="1" customWidth="1"/>
    <col min="1027" max="1027" width="11.5703125" customWidth="1"/>
    <col min="1028" max="1028" width="18.140625" customWidth="1"/>
    <col min="1029" max="1029" width="13.140625" customWidth="1"/>
    <col min="1030" max="1030" width="12.28515625" customWidth="1"/>
    <col min="1269" max="1269" width="1.42578125" customWidth="1"/>
    <col min="1270" max="1270" width="59.5703125" customWidth="1"/>
    <col min="1271" max="1271" width="0" hidden="1" customWidth="1"/>
    <col min="1272" max="1273" width="3.85546875" customWidth="1"/>
    <col min="1274" max="1274" width="10.5703125" customWidth="1"/>
    <col min="1275" max="1275" width="3.85546875" customWidth="1"/>
    <col min="1276" max="1278" width="14.42578125" customWidth="1"/>
    <col min="1279" max="1279" width="4.140625" customWidth="1"/>
    <col min="1280" max="1280" width="15" customWidth="1"/>
    <col min="1281" max="1282" width="0" hidden="1" customWidth="1"/>
    <col min="1283" max="1283" width="11.5703125" customWidth="1"/>
    <col min="1284" max="1284" width="18.140625" customWidth="1"/>
    <col min="1285" max="1285" width="13.140625" customWidth="1"/>
    <col min="1286" max="1286" width="12.28515625" customWidth="1"/>
    <col min="1525" max="1525" width="1.42578125" customWidth="1"/>
    <col min="1526" max="1526" width="59.5703125" customWidth="1"/>
    <col min="1527" max="1527" width="0" hidden="1" customWidth="1"/>
    <col min="1528" max="1529" width="3.85546875" customWidth="1"/>
    <col min="1530" max="1530" width="10.5703125" customWidth="1"/>
    <col min="1531" max="1531" width="3.85546875" customWidth="1"/>
    <col min="1532" max="1534" width="14.42578125" customWidth="1"/>
    <col min="1535" max="1535" width="4.140625" customWidth="1"/>
    <col min="1536" max="1536" width="15" customWidth="1"/>
    <col min="1537" max="1538" width="0" hidden="1" customWidth="1"/>
    <col min="1539" max="1539" width="11.5703125" customWidth="1"/>
    <col min="1540" max="1540" width="18.140625" customWidth="1"/>
    <col min="1541" max="1541" width="13.140625" customWidth="1"/>
    <col min="1542" max="1542" width="12.28515625" customWidth="1"/>
    <col min="1781" max="1781" width="1.42578125" customWidth="1"/>
    <col min="1782" max="1782" width="59.5703125" customWidth="1"/>
    <col min="1783" max="1783" width="0" hidden="1" customWidth="1"/>
    <col min="1784" max="1785" width="3.85546875" customWidth="1"/>
    <col min="1786" max="1786" width="10.5703125" customWidth="1"/>
    <col min="1787" max="1787" width="3.85546875" customWidth="1"/>
    <col min="1788" max="1790" width="14.42578125" customWidth="1"/>
    <col min="1791" max="1791" width="4.140625" customWidth="1"/>
    <col min="1792" max="1792" width="15" customWidth="1"/>
    <col min="1793" max="1794" width="0" hidden="1" customWidth="1"/>
    <col min="1795" max="1795" width="11.5703125" customWidth="1"/>
    <col min="1796" max="1796" width="18.140625" customWidth="1"/>
    <col min="1797" max="1797" width="13.140625" customWidth="1"/>
    <col min="1798" max="1798" width="12.28515625" customWidth="1"/>
    <col min="2037" max="2037" width="1.42578125" customWidth="1"/>
    <col min="2038" max="2038" width="59.5703125" customWidth="1"/>
    <col min="2039" max="2039" width="0" hidden="1" customWidth="1"/>
    <col min="2040" max="2041" width="3.85546875" customWidth="1"/>
    <col min="2042" max="2042" width="10.5703125" customWidth="1"/>
    <col min="2043" max="2043" width="3.85546875" customWidth="1"/>
    <col min="2044" max="2046" width="14.42578125" customWidth="1"/>
    <col min="2047" max="2047" width="4.140625" customWidth="1"/>
    <col min="2048" max="2048" width="15" customWidth="1"/>
    <col min="2049" max="2050" width="0" hidden="1" customWidth="1"/>
    <col min="2051" max="2051" width="11.5703125" customWidth="1"/>
    <col min="2052" max="2052" width="18.140625" customWidth="1"/>
    <col min="2053" max="2053" width="13.140625" customWidth="1"/>
    <col min="2054" max="2054" width="12.28515625" customWidth="1"/>
    <col min="2293" max="2293" width="1.42578125" customWidth="1"/>
    <col min="2294" max="2294" width="59.5703125" customWidth="1"/>
    <col min="2295" max="2295" width="0" hidden="1" customWidth="1"/>
    <col min="2296" max="2297" width="3.85546875" customWidth="1"/>
    <col min="2298" max="2298" width="10.5703125" customWidth="1"/>
    <col min="2299" max="2299" width="3.85546875" customWidth="1"/>
    <col min="2300" max="2302" width="14.42578125" customWidth="1"/>
    <col min="2303" max="2303" width="4.140625" customWidth="1"/>
    <col min="2304" max="2304" width="15" customWidth="1"/>
    <col min="2305" max="2306" width="0" hidden="1" customWidth="1"/>
    <col min="2307" max="2307" width="11.5703125" customWidth="1"/>
    <col min="2308" max="2308" width="18.140625" customWidth="1"/>
    <col min="2309" max="2309" width="13.140625" customWidth="1"/>
    <col min="2310" max="2310" width="12.28515625" customWidth="1"/>
    <col min="2549" max="2549" width="1.42578125" customWidth="1"/>
    <col min="2550" max="2550" width="59.5703125" customWidth="1"/>
    <col min="2551" max="2551" width="0" hidden="1" customWidth="1"/>
    <col min="2552" max="2553" width="3.85546875" customWidth="1"/>
    <col min="2554" max="2554" width="10.5703125" customWidth="1"/>
    <col min="2555" max="2555" width="3.85546875" customWidth="1"/>
    <col min="2556" max="2558" width="14.42578125" customWidth="1"/>
    <col min="2559" max="2559" width="4.140625" customWidth="1"/>
    <col min="2560" max="2560" width="15" customWidth="1"/>
    <col min="2561" max="2562" width="0" hidden="1" customWidth="1"/>
    <col min="2563" max="2563" width="11.5703125" customWidth="1"/>
    <col min="2564" max="2564" width="18.140625" customWidth="1"/>
    <col min="2565" max="2565" width="13.140625" customWidth="1"/>
    <col min="2566" max="2566" width="12.28515625" customWidth="1"/>
    <col min="2805" max="2805" width="1.42578125" customWidth="1"/>
    <col min="2806" max="2806" width="59.5703125" customWidth="1"/>
    <col min="2807" max="2807" width="0" hidden="1" customWidth="1"/>
    <col min="2808" max="2809" width="3.85546875" customWidth="1"/>
    <col min="2810" max="2810" width="10.5703125" customWidth="1"/>
    <col min="2811" max="2811" width="3.85546875" customWidth="1"/>
    <col min="2812" max="2814" width="14.42578125" customWidth="1"/>
    <col min="2815" max="2815" width="4.140625" customWidth="1"/>
    <col min="2816" max="2816" width="15" customWidth="1"/>
    <col min="2817" max="2818" width="0" hidden="1" customWidth="1"/>
    <col min="2819" max="2819" width="11.5703125" customWidth="1"/>
    <col min="2820" max="2820" width="18.140625" customWidth="1"/>
    <col min="2821" max="2821" width="13.140625" customWidth="1"/>
    <col min="2822" max="2822" width="12.28515625" customWidth="1"/>
    <col min="3061" max="3061" width="1.42578125" customWidth="1"/>
    <col min="3062" max="3062" width="59.5703125" customWidth="1"/>
    <col min="3063" max="3063" width="0" hidden="1" customWidth="1"/>
    <col min="3064" max="3065" width="3.85546875" customWidth="1"/>
    <col min="3066" max="3066" width="10.5703125" customWidth="1"/>
    <col min="3067" max="3067" width="3.85546875" customWidth="1"/>
    <col min="3068" max="3070" width="14.42578125" customWidth="1"/>
    <col min="3071" max="3071" width="4.140625" customWidth="1"/>
    <col min="3072" max="3072" width="15" customWidth="1"/>
    <col min="3073" max="3074" width="0" hidden="1" customWidth="1"/>
    <col min="3075" max="3075" width="11.5703125" customWidth="1"/>
    <col min="3076" max="3076" width="18.140625" customWidth="1"/>
    <col min="3077" max="3077" width="13.140625" customWidth="1"/>
    <col min="3078" max="3078" width="12.28515625" customWidth="1"/>
    <col min="3317" max="3317" width="1.42578125" customWidth="1"/>
    <col min="3318" max="3318" width="59.5703125" customWidth="1"/>
    <col min="3319" max="3319" width="0" hidden="1" customWidth="1"/>
    <col min="3320" max="3321" width="3.85546875" customWidth="1"/>
    <col min="3322" max="3322" width="10.5703125" customWidth="1"/>
    <col min="3323" max="3323" width="3.85546875" customWidth="1"/>
    <col min="3324" max="3326" width="14.42578125" customWidth="1"/>
    <col min="3327" max="3327" width="4.140625" customWidth="1"/>
    <col min="3328" max="3328" width="15" customWidth="1"/>
    <col min="3329" max="3330" width="0" hidden="1" customWidth="1"/>
    <col min="3331" max="3331" width="11.5703125" customWidth="1"/>
    <col min="3332" max="3332" width="18.140625" customWidth="1"/>
    <col min="3333" max="3333" width="13.140625" customWidth="1"/>
    <col min="3334" max="3334" width="12.28515625" customWidth="1"/>
    <col min="3573" max="3573" width="1.42578125" customWidth="1"/>
    <col min="3574" max="3574" width="59.5703125" customWidth="1"/>
    <col min="3575" max="3575" width="0" hidden="1" customWidth="1"/>
    <col min="3576" max="3577" width="3.85546875" customWidth="1"/>
    <col min="3578" max="3578" width="10.5703125" customWidth="1"/>
    <col min="3579" max="3579" width="3.85546875" customWidth="1"/>
    <col min="3580" max="3582" width="14.42578125" customWidth="1"/>
    <col min="3583" max="3583" width="4.140625" customWidth="1"/>
    <col min="3584" max="3584" width="15" customWidth="1"/>
    <col min="3585" max="3586" width="0" hidden="1" customWidth="1"/>
    <col min="3587" max="3587" width="11.5703125" customWidth="1"/>
    <col min="3588" max="3588" width="18.140625" customWidth="1"/>
    <col min="3589" max="3589" width="13.140625" customWidth="1"/>
    <col min="3590" max="3590" width="12.28515625" customWidth="1"/>
    <col min="3829" max="3829" width="1.42578125" customWidth="1"/>
    <col min="3830" max="3830" width="59.5703125" customWidth="1"/>
    <col min="3831" max="3831" width="0" hidden="1" customWidth="1"/>
    <col min="3832" max="3833" width="3.85546875" customWidth="1"/>
    <col min="3834" max="3834" width="10.5703125" customWidth="1"/>
    <col min="3835" max="3835" width="3.85546875" customWidth="1"/>
    <col min="3836" max="3838" width="14.42578125" customWidth="1"/>
    <col min="3839" max="3839" width="4.140625" customWidth="1"/>
    <col min="3840" max="3840" width="15" customWidth="1"/>
    <col min="3841" max="3842" width="0" hidden="1" customWidth="1"/>
    <col min="3843" max="3843" width="11.5703125" customWidth="1"/>
    <col min="3844" max="3844" width="18.140625" customWidth="1"/>
    <col min="3845" max="3845" width="13.140625" customWidth="1"/>
    <col min="3846" max="3846" width="12.28515625" customWidth="1"/>
    <col min="4085" max="4085" width="1.42578125" customWidth="1"/>
    <col min="4086" max="4086" width="59.5703125" customWidth="1"/>
    <col min="4087" max="4087" width="0" hidden="1" customWidth="1"/>
    <col min="4088" max="4089" width="3.85546875" customWidth="1"/>
    <col min="4090" max="4090" width="10.5703125" customWidth="1"/>
    <col min="4091" max="4091" width="3.85546875" customWidth="1"/>
    <col min="4092" max="4094" width="14.42578125" customWidth="1"/>
    <col min="4095" max="4095" width="4.140625" customWidth="1"/>
    <col min="4096" max="4096" width="15" customWidth="1"/>
    <col min="4097" max="4098" width="0" hidden="1" customWidth="1"/>
    <col min="4099" max="4099" width="11.5703125" customWidth="1"/>
    <col min="4100" max="4100" width="18.140625" customWidth="1"/>
    <col min="4101" max="4101" width="13.140625" customWidth="1"/>
    <col min="4102" max="4102" width="12.28515625" customWidth="1"/>
    <col min="4341" max="4341" width="1.42578125" customWidth="1"/>
    <col min="4342" max="4342" width="59.5703125" customWidth="1"/>
    <col min="4343" max="4343" width="0" hidden="1" customWidth="1"/>
    <col min="4344" max="4345" width="3.85546875" customWidth="1"/>
    <col min="4346" max="4346" width="10.5703125" customWidth="1"/>
    <col min="4347" max="4347" width="3.85546875" customWidth="1"/>
    <col min="4348" max="4350" width="14.42578125" customWidth="1"/>
    <col min="4351" max="4351" width="4.140625" customWidth="1"/>
    <col min="4352" max="4352" width="15" customWidth="1"/>
    <col min="4353" max="4354" width="0" hidden="1" customWidth="1"/>
    <col min="4355" max="4355" width="11.5703125" customWidth="1"/>
    <col min="4356" max="4356" width="18.140625" customWidth="1"/>
    <col min="4357" max="4357" width="13.140625" customWidth="1"/>
    <col min="4358" max="4358" width="12.28515625" customWidth="1"/>
    <col min="4597" max="4597" width="1.42578125" customWidth="1"/>
    <col min="4598" max="4598" width="59.5703125" customWidth="1"/>
    <col min="4599" max="4599" width="0" hidden="1" customWidth="1"/>
    <col min="4600" max="4601" width="3.85546875" customWidth="1"/>
    <col min="4602" max="4602" width="10.5703125" customWidth="1"/>
    <col min="4603" max="4603" width="3.85546875" customWidth="1"/>
    <col min="4604" max="4606" width="14.42578125" customWidth="1"/>
    <col min="4607" max="4607" width="4.140625" customWidth="1"/>
    <col min="4608" max="4608" width="15" customWidth="1"/>
    <col min="4609" max="4610" width="0" hidden="1" customWidth="1"/>
    <col min="4611" max="4611" width="11.5703125" customWidth="1"/>
    <col min="4612" max="4612" width="18.140625" customWidth="1"/>
    <col min="4613" max="4613" width="13.140625" customWidth="1"/>
    <col min="4614" max="4614" width="12.28515625" customWidth="1"/>
    <col min="4853" max="4853" width="1.42578125" customWidth="1"/>
    <col min="4854" max="4854" width="59.5703125" customWidth="1"/>
    <col min="4855" max="4855" width="0" hidden="1" customWidth="1"/>
    <col min="4856" max="4857" width="3.85546875" customWidth="1"/>
    <col min="4858" max="4858" width="10.5703125" customWidth="1"/>
    <col min="4859" max="4859" width="3.85546875" customWidth="1"/>
    <col min="4860" max="4862" width="14.42578125" customWidth="1"/>
    <col min="4863" max="4863" width="4.140625" customWidth="1"/>
    <col min="4864" max="4864" width="15" customWidth="1"/>
    <col min="4865" max="4866" width="0" hidden="1" customWidth="1"/>
    <col min="4867" max="4867" width="11.5703125" customWidth="1"/>
    <col min="4868" max="4868" width="18.140625" customWidth="1"/>
    <col min="4869" max="4869" width="13.140625" customWidth="1"/>
    <col min="4870" max="4870" width="12.28515625" customWidth="1"/>
    <col min="5109" max="5109" width="1.42578125" customWidth="1"/>
    <col min="5110" max="5110" width="59.5703125" customWidth="1"/>
    <col min="5111" max="5111" width="0" hidden="1" customWidth="1"/>
    <col min="5112" max="5113" width="3.85546875" customWidth="1"/>
    <col min="5114" max="5114" width="10.5703125" customWidth="1"/>
    <col min="5115" max="5115" width="3.85546875" customWidth="1"/>
    <col min="5116" max="5118" width="14.42578125" customWidth="1"/>
    <col min="5119" max="5119" width="4.140625" customWidth="1"/>
    <col min="5120" max="5120" width="15" customWidth="1"/>
    <col min="5121" max="5122" width="0" hidden="1" customWidth="1"/>
    <col min="5123" max="5123" width="11.5703125" customWidth="1"/>
    <col min="5124" max="5124" width="18.140625" customWidth="1"/>
    <col min="5125" max="5125" width="13.140625" customWidth="1"/>
    <col min="5126" max="5126" width="12.28515625" customWidth="1"/>
    <col min="5365" max="5365" width="1.42578125" customWidth="1"/>
    <col min="5366" max="5366" width="59.5703125" customWidth="1"/>
    <col min="5367" max="5367" width="0" hidden="1" customWidth="1"/>
    <col min="5368" max="5369" width="3.85546875" customWidth="1"/>
    <col min="5370" max="5370" width="10.5703125" customWidth="1"/>
    <col min="5371" max="5371" width="3.85546875" customWidth="1"/>
    <col min="5372" max="5374" width="14.42578125" customWidth="1"/>
    <col min="5375" max="5375" width="4.140625" customWidth="1"/>
    <col min="5376" max="5376" width="15" customWidth="1"/>
    <col min="5377" max="5378" width="0" hidden="1" customWidth="1"/>
    <col min="5379" max="5379" width="11.5703125" customWidth="1"/>
    <col min="5380" max="5380" width="18.140625" customWidth="1"/>
    <col min="5381" max="5381" width="13.140625" customWidth="1"/>
    <col min="5382" max="5382" width="12.28515625" customWidth="1"/>
    <col min="5621" max="5621" width="1.42578125" customWidth="1"/>
    <col min="5622" max="5622" width="59.5703125" customWidth="1"/>
    <col min="5623" max="5623" width="0" hidden="1" customWidth="1"/>
    <col min="5624" max="5625" width="3.85546875" customWidth="1"/>
    <col min="5626" max="5626" width="10.5703125" customWidth="1"/>
    <col min="5627" max="5627" width="3.85546875" customWidth="1"/>
    <col min="5628" max="5630" width="14.42578125" customWidth="1"/>
    <col min="5631" max="5631" width="4.140625" customWidth="1"/>
    <col min="5632" max="5632" width="15" customWidth="1"/>
    <col min="5633" max="5634" width="0" hidden="1" customWidth="1"/>
    <col min="5635" max="5635" width="11.5703125" customWidth="1"/>
    <col min="5636" max="5636" width="18.140625" customWidth="1"/>
    <col min="5637" max="5637" width="13.140625" customWidth="1"/>
    <col min="5638" max="5638" width="12.28515625" customWidth="1"/>
    <col min="5877" max="5877" width="1.42578125" customWidth="1"/>
    <col min="5878" max="5878" width="59.5703125" customWidth="1"/>
    <col min="5879" max="5879" width="0" hidden="1" customWidth="1"/>
    <col min="5880" max="5881" width="3.85546875" customWidth="1"/>
    <col min="5882" max="5882" width="10.5703125" customWidth="1"/>
    <col min="5883" max="5883" width="3.85546875" customWidth="1"/>
    <col min="5884" max="5886" width="14.42578125" customWidth="1"/>
    <col min="5887" max="5887" width="4.140625" customWidth="1"/>
    <col min="5888" max="5888" width="15" customWidth="1"/>
    <col min="5889" max="5890" width="0" hidden="1" customWidth="1"/>
    <col min="5891" max="5891" width="11.5703125" customWidth="1"/>
    <col min="5892" max="5892" width="18.140625" customWidth="1"/>
    <col min="5893" max="5893" width="13.140625" customWidth="1"/>
    <col min="5894" max="5894" width="12.28515625" customWidth="1"/>
    <col min="6133" max="6133" width="1.42578125" customWidth="1"/>
    <col min="6134" max="6134" width="59.5703125" customWidth="1"/>
    <col min="6135" max="6135" width="0" hidden="1" customWidth="1"/>
    <col min="6136" max="6137" width="3.85546875" customWidth="1"/>
    <col min="6138" max="6138" width="10.5703125" customWidth="1"/>
    <col min="6139" max="6139" width="3.85546875" customWidth="1"/>
    <col min="6140" max="6142" width="14.42578125" customWidth="1"/>
    <col min="6143" max="6143" width="4.140625" customWidth="1"/>
    <col min="6144" max="6144" width="15" customWidth="1"/>
    <col min="6145" max="6146" width="0" hidden="1" customWidth="1"/>
    <col min="6147" max="6147" width="11.5703125" customWidth="1"/>
    <col min="6148" max="6148" width="18.140625" customWidth="1"/>
    <col min="6149" max="6149" width="13.140625" customWidth="1"/>
    <col min="6150" max="6150" width="12.28515625" customWidth="1"/>
    <col min="6389" max="6389" width="1.42578125" customWidth="1"/>
    <col min="6390" max="6390" width="59.5703125" customWidth="1"/>
    <col min="6391" max="6391" width="0" hidden="1" customWidth="1"/>
    <col min="6392" max="6393" width="3.85546875" customWidth="1"/>
    <col min="6394" max="6394" width="10.5703125" customWidth="1"/>
    <col min="6395" max="6395" width="3.85546875" customWidth="1"/>
    <col min="6396" max="6398" width="14.42578125" customWidth="1"/>
    <col min="6399" max="6399" width="4.140625" customWidth="1"/>
    <col min="6400" max="6400" width="15" customWidth="1"/>
    <col min="6401" max="6402" width="0" hidden="1" customWidth="1"/>
    <col min="6403" max="6403" width="11.5703125" customWidth="1"/>
    <col min="6404" max="6404" width="18.140625" customWidth="1"/>
    <col min="6405" max="6405" width="13.140625" customWidth="1"/>
    <col min="6406" max="6406" width="12.28515625" customWidth="1"/>
    <col min="6645" max="6645" width="1.42578125" customWidth="1"/>
    <col min="6646" max="6646" width="59.5703125" customWidth="1"/>
    <col min="6647" max="6647" width="0" hidden="1" customWidth="1"/>
    <col min="6648" max="6649" width="3.85546875" customWidth="1"/>
    <col min="6650" max="6650" width="10.5703125" customWidth="1"/>
    <col min="6651" max="6651" width="3.85546875" customWidth="1"/>
    <col min="6652" max="6654" width="14.42578125" customWidth="1"/>
    <col min="6655" max="6655" width="4.140625" customWidth="1"/>
    <col min="6656" max="6656" width="15" customWidth="1"/>
    <col min="6657" max="6658" width="0" hidden="1" customWidth="1"/>
    <col min="6659" max="6659" width="11.5703125" customWidth="1"/>
    <col min="6660" max="6660" width="18.140625" customWidth="1"/>
    <col min="6661" max="6661" width="13.140625" customWidth="1"/>
    <col min="6662" max="6662" width="12.28515625" customWidth="1"/>
    <col min="6901" max="6901" width="1.42578125" customWidth="1"/>
    <col min="6902" max="6902" width="59.5703125" customWidth="1"/>
    <col min="6903" max="6903" width="0" hidden="1" customWidth="1"/>
    <col min="6904" max="6905" width="3.85546875" customWidth="1"/>
    <col min="6906" max="6906" width="10.5703125" customWidth="1"/>
    <col min="6907" max="6907" width="3.85546875" customWidth="1"/>
    <col min="6908" max="6910" width="14.42578125" customWidth="1"/>
    <col min="6911" max="6911" width="4.140625" customWidth="1"/>
    <col min="6912" max="6912" width="15" customWidth="1"/>
    <col min="6913" max="6914" width="0" hidden="1" customWidth="1"/>
    <col min="6915" max="6915" width="11.5703125" customWidth="1"/>
    <col min="6916" max="6916" width="18.140625" customWidth="1"/>
    <col min="6917" max="6917" width="13.140625" customWidth="1"/>
    <col min="6918" max="6918" width="12.28515625" customWidth="1"/>
    <col min="7157" max="7157" width="1.42578125" customWidth="1"/>
    <col min="7158" max="7158" width="59.5703125" customWidth="1"/>
    <col min="7159" max="7159" width="0" hidden="1" customWidth="1"/>
    <col min="7160" max="7161" width="3.85546875" customWidth="1"/>
    <col min="7162" max="7162" width="10.5703125" customWidth="1"/>
    <col min="7163" max="7163" width="3.85546875" customWidth="1"/>
    <col min="7164" max="7166" width="14.42578125" customWidth="1"/>
    <col min="7167" max="7167" width="4.140625" customWidth="1"/>
    <col min="7168" max="7168" width="15" customWidth="1"/>
    <col min="7169" max="7170" width="0" hidden="1" customWidth="1"/>
    <col min="7171" max="7171" width="11.5703125" customWidth="1"/>
    <col min="7172" max="7172" width="18.140625" customWidth="1"/>
    <col min="7173" max="7173" width="13.140625" customWidth="1"/>
    <col min="7174" max="7174" width="12.28515625" customWidth="1"/>
    <col min="7413" max="7413" width="1.42578125" customWidth="1"/>
    <col min="7414" max="7414" width="59.5703125" customWidth="1"/>
    <col min="7415" max="7415" width="0" hidden="1" customWidth="1"/>
    <col min="7416" max="7417" width="3.85546875" customWidth="1"/>
    <col min="7418" max="7418" width="10.5703125" customWidth="1"/>
    <col min="7419" max="7419" width="3.85546875" customWidth="1"/>
    <col min="7420" max="7422" width="14.42578125" customWidth="1"/>
    <col min="7423" max="7423" width="4.140625" customWidth="1"/>
    <col min="7424" max="7424" width="15" customWidth="1"/>
    <col min="7425" max="7426" width="0" hidden="1" customWidth="1"/>
    <col min="7427" max="7427" width="11.5703125" customWidth="1"/>
    <col min="7428" max="7428" width="18.140625" customWidth="1"/>
    <col min="7429" max="7429" width="13.140625" customWidth="1"/>
    <col min="7430" max="7430" width="12.28515625" customWidth="1"/>
    <col min="7669" max="7669" width="1.42578125" customWidth="1"/>
    <col min="7670" max="7670" width="59.5703125" customWidth="1"/>
    <col min="7671" max="7671" width="0" hidden="1" customWidth="1"/>
    <col min="7672" max="7673" width="3.85546875" customWidth="1"/>
    <col min="7674" max="7674" width="10.5703125" customWidth="1"/>
    <col min="7675" max="7675" width="3.85546875" customWidth="1"/>
    <col min="7676" max="7678" width="14.42578125" customWidth="1"/>
    <col min="7679" max="7679" width="4.140625" customWidth="1"/>
    <col min="7680" max="7680" width="15" customWidth="1"/>
    <col min="7681" max="7682" width="0" hidden="1" customWidth="1"/>
    <col min="7683" max="7683" width="11.5703125" customWidth="1"/>
    <col min="7684" max="7684" width="18.140625" customWidth="1"/>
    <col min="7685" max="7685" width="13.140625" customWidth="1"/>
    <col min="7686" max="7686" width="12.28515625" customWidth="1"/>
    <col min="7925" max="7925" width="1.42578125" customWidth="1"/>
    <col min="7926" max="7926" width="59.5703125" customWidth="1"/>
    <col min="7927" max="7927" width="0" hidden="1" customWidth="1"/>
    <col min="7928" max="7929" width="3.85546875" customWidth="1"/>
    <col min="7930" max="7930" width="10.5703125" customWidth="1"/>
    <col min="7931" max="7931" width="3.85546875" customWidth="1"/>
    <col min="7932" max="7934" width="14.42578125" customWidth="1"/>
    <col min="7935" max="7935" width="4.140625" customWidth="1"/>
    <col min="7936" max="7936" width="15" customWidth="1"/>
    <col min="7937" max="7938" width="0" hidden="1" customWidth="1"/>
    <col min="7939" max="7939" width="11.5703125" customWidth="1"/>
    <col min="7940" max="7940" width="18.140625" customWidth="1"/>
    <col min="7941" max="7941" width="13.140625" customWidth="1"/>
    <col min="7942" max="7942" width="12.28515625" customWidth="1"/>
    <col min="8181" max="8181" width="1.42578125" customWidth="1"/>
    <col min="8182" max="8182" width="59.5703125" customWidth="1"/>
    <col min="8183" max="8183" width="0" hidden="1" customWidth="1"/>
    <col min="8184" max="8185" width="3.85546875" customWidth="1"/>
    <col min="8186" max="8186" width="10.5703125" customWidth="1"/>
    <col min="8187" max="8187" width="3.85546875" customWidth="1"/>
    <col min="8188" max="8190" width="14.42578125" customWidth="1"/>
    <col min="8191" max="8191" width="4.140625" customWidth="1"/>
    <col min="8192" max="8192" width="15" customWidth="1"/>
    <col min="8193" max="8194" width="0" hidden="1" customWidth="1"/>
    <col min="8195" max="8195" width="11.5703125" customWidth="1"/>
    <col min="8196" max="8196" width="18.140625" customWidth="1"/>
    <col min="8197" max="8197" width="13.140625" customWidth="1"/>
    <col min="8198" max="8198" width="12.28515625" customWidth="1"/>
    <col min="8437" max="8437" width="1.42578125" customWidth="1"/>
    <col min="8438" max="8438" width="59.5703125" customWidth="1"/>
    <col min="8439" max="8439" width="0" hidden="1" customWidth="1"/>
    <col min="8440" max="8441" width="3.85546875" customWidth="1"/>
    <col min="8442" max="8442" width="10.5703125" customWidth="1"/>
    <col min="8443" max="8443" width="3.85546875" customWidth="1"/>
    <col min="8444" max="8446" width="14.42578125" customWidth="1"/>
    <col min="8447" max="8447" width="4.140625" customWidth="1"/>
    <col min="8448" max="8448" width="15" customWidth="1"/>
    <col min="8449" max="8450" width="0" hidden="1" customWidth="1"/>
    <col min="8451" max="8451" width="11.5703125" customWidth="1"/>
    <col min="8452" max="8452" width="18.140625" customWidth="1"/>
    <col min="8453" max="8453" width="13.140625" customWidth="1"/>
    <col min="8454" max="8454" width="12.28515625" customWidth="1"/>
    <col min="8693" max="8693" width="1.42578125" customWidth="1"/>
    <col min="8694" max="8694" width="59.5703125" customWidth="1"/>
    <col min="8695" max="8695" width="0" hidden="1" customWidth="1"/>
    <col min="8696" max="8697" width="3.85546875" customWidth="1"/>
    <col min="8698" max="8698" width="10.5703125" customWidth="1"/>
    <col min="8699" max="8699" width="3.85546875" customWidth="1"/>
    <col min="8700" max="8702" width="14.42578125" customWidth="1"/>
    <col min="8703" max="8703" width="4.140625" customWidth="1"/>
    <col min="8704" max="8704" width="15" customWidth="1"/>
    <col min="8705" max="8706" width="0" hidden="1" customWidth="1"/>
    <col min="8707" max="8707" width="11.5703125" customWidth="1"/>
    <col min="8708" max="8708" width="18.140625" customWidth="1"/>
    <col min="8709" max="8709" width="13.140625" customWidth="1"/>
    <col min="8710" max="8710" width="12.28515625" customWidth="1"/>
    <col min="8949" max="8949" width="1.42578125" customWidth="1"/>
    <col min="8950" max="8950" width="59.5703125" customWidth="1"/>
    <col min="8951" max="8951" width="0" hidden="1" customWidth="1"/>
    <col min="8952" max="8953" width="3.85546875" customWidth="1"/>
    <col min="8954" max="8954" width="10.5703125" customWidth="1"/>
    <col min="8955" max="8955" width="3.85546875" customWidth="1"/>
    <col min="8956" max="8958" width="14.42578125" customWidth="1"/>
    <col min="8959" max="8959" width="4.140625" customWidth="1"/>
    <col min="8960" max="8960" width="15" customWidth="1"/>
    <col min="8961" max="8962" width="0" hidden="1" customWidth="1"/>
    <col min="8963" max="8963" width="11.5703125" customWidth="1"/>
    <col min="8964" max="8964" width="18.140625" customWidth="1"/>
    <col min="8965" max="8965" width="13.140625" customWidth="1"/>
    <col min="8966" max="8966" width="12.28515625" customWidth="1"/>
    <col min="9205" max="9205" width="1.42578125" customWidth="1"/>
    <col min="9206" max="9206" width="59.5703125" customWidth="1"/>
    <col min="9207" max="9207" width="0" hidden="1" customWidth="1"/>
    <col min="9208" max="9209" width="3.85546875" customWidth="1"/>
    <col min="9210" max="9210" width="10.5703125" customWidth="1"/>
    <col min="9211" max="9211" width="3.85546875" customWidth="1"/>
    <col min="9212" max="9214" width="14.42578125" customWidth="1"/>
    <col min="9215" max="9215" width="4.140625" customWidth="1"/>
    <col min="9216" max="9216" width="15" customWidth="1"/>
    <col min="9217" max="9218" width="0" hidden="1" customWidth="1"/>
    <col min="9219" max="9219" width="11.5703125" customWidth="1"/>
    <col min="9220" max="9220" width="18.140625" customWidth="1"/>
    <col min="9221" max="9221" width="13.140625" customWidth="1"/>
    <col min="9222" max="9222" width="12.28515625" customWidth="1"/>
    <col min="9461" max="9461" width="1.42578125" customWidth="1"/>
    <col min="9462" max="9462" width="59.5703125" customWidth="1"/>
    <col min="9463" max="9463" width="0" hidden="1" customWidth="1"/>
    <col min="9464" max="9465" width="3.85546875" customWidth="1"/>
    <col min="9466" max="9466" width="10.5703125" customWidth="1"/>
    <col min="9467" max="9467" width="3.85546875" customWidth="1"/>
    <col min="9468" max="9470" width="14.42578125" customWidth="1"/>
    <col min="9471" max="9471" width="4.140625" customWidth="1"/>
    <col min="9472" max="9472" width="15" customWidth="1"/>
    <col min="9473" max="9474" width="0" hidden="1" customWidth="1"/>
    <col min="9475" max="9475" width="11.5703125" customWidth="1"/>
    <col min="9476" max="9476" width="18.140625" customWidth="1"/>
    <col min="9477" max="9477" width="13.140625" customWidth="1"/>
    <col min="9478" max="9478" width="12.28515625" customWidth="1"/>
    <col min="9717" max="9717" width="1.42578125" customWidth="1"/>
    <col min="9718" max="9718" width="59.5703125" customWidth="1"/>
    <col min="9719" max="9719" width="0" hidden="1" customWidth="1"/>
    <col min="9720" max="9721" width="3.85546875" customWidth="1"/>
    <col min="9722" max="9722" width="10.5703125" customWidth="1"/>
    <col min="9723" max="9723" width="3.85546875" customWidth="1"/>
    <col min="9724" max="9726" width="14.42578125" customWidth="1"/>
    <col min="9727" max="9727" width="4.140625" customWidth="1"/>
    <col min="9728" max="9728" width="15" customWidth="1"/>
    <col min="9729" max="9730" width="0" hidden="1" customWidth="1"/>
    <col min="9731" max="9731" width="11.5703125" customWidth="1"/>
    <col min="9732" max="9732" width="18.140625" customWidth="1"/>
    <col min="9733" max="9733" width="13.140625" customWidth="1"/>
    <col min="9734" max="9734" width="12.28515625" customWidth="1"/>
    <col min="9973" max="9973" width="1.42578125" customWidth="1"/>
    <col min="9974" max="9974" width="59.5703125" customWidth="1"/>
    <col min="9975" max="9975" width="0" hidden="1" customWidth="1"/>
    <col min="9976" max="9977" width="3.85546875" customWidth="1"/>
    <col min="9978" max="9978" width="10.5703125" customWidth="1"/>
    <col min="9979" max="9979" width="3.85546875" customWidth="1"/>
    <col min="9980" max="9982" width="14.42578125" customWidth="1"/>
    <col min="9983" max="9983" width="4.140625" customWidth="1"/>
    <col min="9984" max="9984" width="15" customWidth="1"/>
    <col min="9985" max="9986" width="0" hidden="1" customWidth="1"/>
    <col min="9987" max="9987" width="11.5703125" customWidth="1"/>
    <col min="9988" max="9988" width="18.140625" customWidth="1"/>
    <col min="9989" max="9989" width="13.140625" customWidth="1"/>
    <col min="9990" max="9990" width="12.28515625" customWidth="1"/>
    <col min="10229" max="10229" width="1.42578125" customWidth="1"/>
    <col min="10230" max="10230" width="59.5703125" customWidth="1"/>
    <col min="10231" max="10231" width="0" hidden="1" customWidth="1"/>
    <col min="10232" max="10233" width="3.85546875" customWidth="1"/>
    <col min="10234" max="10234" width="10.5703125" customWidth="1"/>
    <col min="10235" max="10235" width="3.85546875" customWidth="1"/>
    <col min="10236" max="10238" width="14.42578125" customWidth="1"/>
    <col min="10239" max="10239" width="4.140625" customWidth="1"/>
    <col min="10240" max="10240" width="15" customWidth="1"/>
    <col min="10241" max="10242" width="0" hidden="1" customWidth="1"/>
    <col min="10243" max="10243" width="11.5703125" customWidth="1"/>
    <col min="10244" max="10244" width="18.140625" customWidth="1"/>
    <col min="10245" max="10245" width="13.140625" customWidth="1"/>
    <col min="10246" max="10246" width="12.28515625" customWidth="1"/>
    <col min="10485" max="10485" width="1.42578125" customWidth="1"/>
    <col min="10486" max="10486" width="59.5703125" customWidth="1"/>
    <col min="10487" max="10487" width="0" hidden="1" customWidth="1"/>
    <col min="10488" max="10489" width="3.85546875" customWidth="1"/>
    <col min="10490" max="10490" width="10.5703125" customWidth="1"/>
    <col min="10491" max="10491" width="3.85546875" customWidth="1"/>
    <col min="10492" max="10494" width="14.42578125" customWidth="1"/>
    <col min="10495" max="10495" width="4.140625" customWidth="1"/>
    <col min="10496" max="10496" width="15" customWidth="1"/>
    <col min="10497" max="10498" width="0" hidden="1" customWidth="1"/>
    <col min="10499" max="10499" width="11.5703125" customWidth="1"/>
    <col min="10500" max="10500" width="18.140625" customWidth="1"/>
    <col min="10501" max="10501" width="13.140625" customWidth="1"/>
    <col min="10502" max="10502" width="12.28515625" customWidth="1"/>
    <col min="10741" max="10741" width="1.42578125" customWidth="1"/>
    <col min="10742" max="10742" width="59.5703125" customWidth="1"/>
    <col min="10743" max="10743" width="0" hidden="1" customWidth="1"/>
    <col min="10744" max="10745" width="3.85546875" customWidth="1"/>
    <col min="10746" max="10746" width="10.5703125" customWidth="1"/>
    <col min="10747" max="10747" width="3.85546875" customWidth="1"/>
    <col min="10748" max="10750" width="14.42578125" customWidth="1"/>
    <col min="10751" max="10751" width="4.140625" customWidth="1"/>
    <col min="10752" max="10752" width="15" customWidth="1"/>
    <col min="10753" max="10754" width="0" hidden="1" customWidth="1"/>
    <col min="10755" max="10755" width="11.5703125" customWidth="1"/>
    <col min="10756" max="10756" width="18.140625" customWidth="1"/>
    <col min="10757" max="10757" width="13.140625" customWidth="1"/>
    <col min="10758" max="10758" width="12.28515625" customWidth="1"/>
    <col min="10997" max="10997" width="1.42578125" customWidth="1"/>
    <col min="10998" max="10998" width="59.5703125" customWidth="1"/>
    <col min="10999" max="10999" width="0" hidden="1" customWidth="1"/>
    <col min="11000" max="11001" width="3.85546875" customWidth="1"/>
    <col min="11002" max="11002" width="10.5703125" customWidth="1"/>
    <col min="11003" max="11003" width="3.85546875" customWidth="1"/>
    <col min="11004" max="11006" width="14.42578125" customWidth="1"/>
    <col min="11007" max="11007" width="4.140625" customWidth="1"/>
    <col min="11008" max="11008" width="15" customWidth="1"/>
    <col min="11009" max="11010" width="0" hidden="1" customWidth="1"/>
    <col min="11011" max="11011" width="11.5703125" customWidth="1"/>
    <col min="11012" max="11012" width="18.140625" customWidth="1"/>
    <col min="11013" max="11013" width="13.140625" customWidth="1"/>
    <col min="11014" max="11014" width="12.28515625" customWidth="1"/>
    <col min="11253" max="11253" width="1.42578125" customWidth="1"/>
    <col min="11254" max="11254" width="59.5703125" customWidth="1"/>
    <col min="11255" max="11255" width="0" hidden="1" customWidth="1"/>
    <col min="11256" max="11257" width="3.85546875" customWidth="1"/>
    <col min="11258" max="11258" width="10.5703125" customWidth="1"/>
    <col min="11259" max="11259" width="3.85546875" customWidth="1"/>
    <col min="11260" max="11262" width="14.42578125" customWidth="1"/>
    <col min="11263" max="11263" width="4.140625" customWidth="1"/>
    <col min="11264" max="11264" width="15" customWidth="1"/>
    <col min="11265" max="11266" width="0" hidden="1" customWidth="1"/>
    <col min="11267" max="11267" width="11.5703125" customWidth="1"/>
    <col min="11268" max="11268" width="18.140625" customWidth="1"/>
    <col min="11269" max="11269" width="13.140625" customWidth="1"/>
    <col min="11270" max="11270" width="12.28515625" customWidth="1"/>
    <col min="11509" max="11509" width="1.42578125" customWidth="1"/>
    <col min="11510" max="11510" width="59.5703125" customWidth="1"/>
    <col min="11511" max="11511" width="0" hidden="1" customWidth="1"/>
    <col min="11512" max="11513" width="3.85546875" customWidth="1"/>
    <col min="11514" max="11514" width="10.5703125" customWidth="1"/>
    <col min="11515" max="11515" width="3.85546875" customWidth="1"/>
    <col min="11516" max="11518" width="14.42578125" customWidth="1"/>
    <col min="11519" max="11519" width="4.140625" customWidth="1"/>
    <col min="11520" max="11520" width="15" customWidth="1"/>
    <col min="11521" max="11522" width="0" hidden="1" customWidth="1"/>
    <col min="11523" max="11523" width="11.5703125" customWidth="1"/>
    <col min="11524" max="11524" width="18.140625" customWidth="1"/>
    <col min="11525" max="11525" width="13.140625" customWidth="1"/>
    <col min="11526" max="11526" width="12.28515625" customWidth="1"/>
    <col min="11765" max="11765" width="1.42578125" customWidth="1"/>
    <col min="11766" max="11766" width="59.5703125" customWidth="1"/>
    <col min="11767" max="11767" width="0" hidden="1" customWidth="1"/>
    <col min="11768" max="11769" width="3.85546875" customWidth="1"/>
    <col min="11770" max="11770" width="10.5703125" customWidth="1"/>
    <col min="11771" max="11771" width="3.85546875" customWidth="1"/>
    <col min="11772" max="11774" width="14.42578125" customWidth="1"/>
    <col min="11775" max="11775" width="4.140625" customWidth="1"/>
    <col min="11776" max="11776" width="15" customWidth="1"/>
    <col min="11777" max="11778" width="0" hidden="1" customWidth="1"/>
    <col min="11779" max="11779" width="11.5703125" customWidth="1"/>
    <col min="11780" max="11780" width="18.140625" customWidth="1"/>
    <col min="11781" max="11781" width="13.140625" customWidth="1"/>
    <col min="11782" max="11782" width="12.28515625" customWidth="1"/>
    <col min="12021" max="12021" width="1.42578125" customWidth="1"/>
    <col min="12022" max="12022" width="59.5703125" customWidth="1"/>
    <col min="12023" max="12023" width="0" hidden="1" customWidth="1"/>
    <col min="12024" max="12025" width="3.85546875" customWidth="1"/>
    <col min="12026" max="12026" width="10.5703125" customWidth="1"/>
    <col min="12027" max="12027" width="3.85546875" customWidth="1"/>
    <col min="12028" max="12030" width="14.42578125" customWidth="1"/>
    <col min="12031" max="12031" width="4.140625" customWidth="1"/>
    <col min="12032" max="12032" width="15" customWidth="1"/>
    <col min="12033" max="12034" width="0" hidden="1" customWidth="1"/>
    <col min="12035" max="12035" width="11.5703125" customWidth="1"/>
    <col min="12036" max="12036" width="18.140625" customWidth="1"/>
    <col min="12037" max="12037" width="13.140625" customWidth="1"/>
    <col min="12038" max="12038" width="12.28515625" customWidth="1"/>
    <col min="12277" max="12277" width="1.42578125" customWidth="1"/>
    <col min="12278" max="12278" width="59.5703125" customWidth="1"/>
    <col min="12279" max="12279" width="0" hidden="1" customWidth="1"/>
    <col min="12280" max="12281" width="3.85546875" customWidth="1"/>
    <col min="12282" max="12282" width="10.5703125" customWidth="1"/>
    <col min="12283" max="12283" width="3.85546875" customWidth="1"/>
    <col min="12284" max="12286" width="14.42578125" customWidth="1"/>
    <col min="12287" max="12287" width="4.140625" customWidth="1"/>
    <col min="12288" max="12288" width="15" customWidth="1"/>
    <col min="12289" max="12290" width="0" hidden="1" customWidth="1"/>
    <col min="12291" max="12291" width="11.5703125" customWidth="1"/>
    <col min="12292" max="12292" width="18.140625" customWidth="1"/>
    <col min="12293" max="12293" width="13.140625" customWidth="1"/>
    <col min="12294" max="12294" width="12.28515625" customWidth="1"/>
    <col min="12533" max="12533" width="1.42578125" customWidth="1"/>
    <col min="12534" max="12534" width="59.5703125" customWidth="1"/>
    <col min="12535" max="12535" width="0" hidden="1" customWidth="1"/>
    <col min="12536" max="12537" width="3.85546875" customWidth="1"/>
    <col min="12538" max="12538" width="10.5703125" customWidth="1"/>
    <col min="12539" max="12539" width="3.85546875" customWidth="1"/>
    <col min="12540" max="12542" width="14.42578125" customWidth="1"/>
    <col min="12543" max="12543" width="4.140625" customWidth="1"/>
    <col min="12544" max="12544" width="15" customWidth="1"/>
    <col min="12545" max="12546" width="0" hidden="1" customWidth="1"/>
    <col min="12547" max="12547" width="11.5703125" customWidth="1"/>
    <col min="12548" max="12548" width="18.140625" customWidth="1"/>
    <col min="12549" max="12549" width="13.140625" customWidth="1"/>
    <col min="12550" max="12550" width="12.28515625" customWidth="1"/>
    <col min="12789" max="12789" width="1.42578125" customWidth="1"/>
    <col min="12790" max="12790" width="59.5703125" customWidth="1"/>
    <col min="12791" max="12791" width="0" hidden="1" customWidth="1"/>
    <col min="12792" max="12793" width="3.85546875" customWidth="1"/>
    <col min="12794" max="12794" width="10.5703125" customWidth="1"/>
    <col min="12795" max="12795" width="3.85546875" customWidth="1"/>
    <col min="12796" max="12798" width="14.42578125" customWidth="1"/>
    <col min="12799" max="12799" width="4.140625" customWidth="1"/>
    <col min="12800" max="12800" width="15" customWidth="1"/>
    <col min="12801" max="12802" width="0" hidden="1" customWidth="1"/>
    <col min="12803" max="12803" width="11.5703125" customWidth="1"/>
    <col min="12804" max="12804" width="18.140625" customWidth="1"/>
    <col min="12805" max="12805" width="13.140625" customWidth="1"/>
    <col min="12806" max="12806" width="12.28515625" customWidth="1"/>
    <col min="13045" max="13045" width="1.42578125" customWidth="1"/>
    <col min="13046" max="13046" width="59.5703125" customWidth="1"/>
    <col min="13047" max="13047" width="0" hidden="1" customWidth="1"/>
    <col min="13048" max="13049" width="3.85546875" customWidth="1"/>
    <col min="13050" max="13050" width="10.5703125" customWidth="1"/>
    <col min="13051" max="13051" width="3.85546875" customWidth="1"/>
    <col min="13052" max="13054" width="14.42578125" customWidth="1"/>
    <col min="13055" max="13055" width="4.140625" customWidth="1"/>
    <col min="13056" max="13056" width="15" customWidth="1"/>
    <col min="13057" max="13058" width="0" hidden="1" customWidth="1"/>
    <col min="13059" max="13059" width="11.5703125" customWidth="1"/>
    <col min="13060" max="13060" width="18.140625" customWidth="1"/>
    <col min="13061" max="13061" width="13.140625" customWidth="1"/>
    <col min="13062" max="13062" width="12.28515625" customWidth="1"/>
    <col min="13301" max="13301" width="1.42578125" customWidth="1"/>
    <col min="13302" max="13302" width="59.5703125" customWidth="1"/>
    <col min="13303" max="13303" width="0" hidden="1" customWidth="1"/>
    <col min="13304" max="13305" width="3.85546875" customWidth="1"/>
    <col min="13306" max="13306" width="10.5703125" customWidth="1"/>
    <col min="13307" max="13307" width="3.85546875" customWidth="1"/>
    <col min="13308" max="13310" width="14.42578125" customWidth="1"/>
    <col min="13311" max="13311" width="4.140625" customWidth="1"/>
    <col min="13312" max="13312" width="15" customWidth="1"/>
    <col min="13313" max="13314" width="0" hidden="1" customWidth="1"/>
    <col min="13315" max="13315" width="11.5703125" customWidth="1"/>
    <col min="13316" max="13316" width="18.140625" customWidth="1"/>
    <col min="13317" max="13317" width="13.140625" customWidth="1"/>
    <col min="13318" max="13318" width="12.28515625" customWidth="1"/>
    <col min="13557" max="13557" width="1.42578125" customWidth="1"/>
    <col min="13558" max="13558" width="59.5703125" customWidth="1"/>
    <col min="13559" max="13559" width="0" hidden="1" customWidth="1"/>
    <col min="13560" max="13561" width="3.85546875" customWidth="1"/>
    <col min="13562" max="13562" width="10.5703125" customWidth="1"/>
    <col min="13563" max="13563" width="3.85546875" customWidth="1"/>
    <col min="13564" max="13566" width="14.42578125" customWidth="1"/>
    <col min="13567" max="13567" width="4.140625" customWidth="1"/>
    <col min="13568" max="13568" width="15" customWidth="1"/>
    <col min="13569" max="13570" width="0" hidden="1" customWidth="1"/>
    <col min="13571" max="13571" width="11.5703125" customWidth="1"/>
    <col min="13572" max="13572" width="18.140625" customWidth="1"/>
    <col min="13573" max="13573" width="13.140625" customWidth="1"/>
    <col min="13574" max="13574" width="12.28515625" customWidth="1"/>
    <col min="13813" max="13813" width="1.42578125" customWidth="1"/>
    <col min="13814" max="13814" width="59.5703125" customWidth="1"/>
    <col min="13815" max="13815" width="0" hidden="1" customWidth="1"/>
    <col min="13816" max="13817" width="3.85546875" customWidth="1"/>
    <col min="13818" max="13818" width="10.5703125" customWidth="1"/>
    <col min="13819" max="13819" width="3.85546875" customWidth="1"/>
    <col min="13820" max="13822" width="14.42578125" customWidth="1"/>
    <col min="13823" max="13823" width="4.140625" customWidth="1"/>
    <col min="13824" max="13824" width="15" customWidth="1"/>
    <col min="13825" max="13826" width="0" hidden="1" customWidth="1"/>
    <col min="13827" max="13827" width="11.5703125" customWidth="1"/>
    <col min="13828" max="13828" width="18.140625" customWidth="1"/>
    <col min="13829" max="13829" width="13.140625" customWidth="1"/>
    <col min="13830" max="13830" width="12.28515625" customWidth="1"/>
    <col min="14069" max="14069" width="1.42578125" customWidth="1"/>
    <col min="14070" max="14070" width="59.5703125" customWidth="1"/>
    <col min="14071" max="14071" width="0" hidden="1" customWidth="1"/>
    <col min="14072" max="14073" width="3.85546875" customWidth="1"/>
    <col min="14074" max="14074" width="10.5703125" customWidth="1"/>
    <col min="14075" max="14075" width="3.85546875" customWidth="1"/>
    <col min="14076" max="14078" width="14.42578125" customWidth="1"/>
    <col min="14079" max="14079" width="4.140625" customWidth="1"/>
    <col min="14080" max="14080" width="15" customWidth="1"/>
    <col min="14081" max="14082" width="0" hidden="1" customWidth="1"/>
    <col min="14083" max="14083" width="11.5703125" customWidth="1"/>
    <col min="14084" max="14084" width="18.140625" customWidth="1"/>
    <col min="14085" max="14085" width="13.140625" customWidth="1"/>
    <col min="14086" max="14086" width="12.28515625" customWidth="1"/>
    <col min="14325" max="14325" width="1.42578125" customWidth="1"/>
    <col min="14326" max="14326" width="59.5703125" customWidth="1"/>
    <col min="14327" max="14327" width="0" hidden="1" customWidth="1"/>
    <col min="14328" max="14329" width="3.85546875" customWidth="1"/>
    <col min="14330" max="14330" width="10.5703125" customWidth="1"/>
    <col min="14331" max="14331" width="3.85546875" customWidth="1"/>
    <col min="14332" max="14334" width="14.42578125" customWidth="1"/>
    <col min="14335" max="14335" width="4.140625" customWidth="1"/>
    <col min="14336" max="14336" width="15" customWidth="1"/>
    <col min="14337" max="14338" width="0" hidden="1" customWidth="1"/>
    <col min="14339" max="14339" width="11.5703125" customWidth="1"/>
    <col min="14340" max="14340" width="18.140625" customWidth="1"/>
    <col min="14341" max="14341" width="13.140625" customWidth="1"/>
    <col min="14342" max="14342" width="12.28515625" customWidth="1"/>
    <col min="14581" max="14581" width="1.42578125" customWidth="1"/>
    <col min="14582" max="14582" width="59.5703125" customWidth="1"/>
    <col min="14583" max="14583" width="0" hidden="1" customWidth="1"/>
    <col min="14584" max="14585" width="3.85546875" customWidth="1"/>
    <col min="14586" max="14586" width="10.5703125" customWidth="1"/>
    <col min="14587" max="14587" width="3.85546875" customWidth="1"/>
    <col min="14588" max="14590" width="14.42578125" customWidth="1"/>
    <col min="14591" max="14591" width="4.140625" customWidth="1"/>
    <col min="14592" max="14592" width="15" customWidth="1"/>
    <col min="14593" max="14594" width="0" hidden="1" customWidth="1"/>
    <col min="14595" max="14595" width="11.5703125" customWidth="1"/>
    <col min="14596" max="14596" width="18.140625" customWidth="1"/>
    <col min="14597" max="14597" width="13.140625" customWidth="1"/>
    <col min="14598" max="14598" width="12.28515625" customWidth="1"/>
    <col min="14837" max="14837" width="1.42578125" customWidth="1"/>
    <col min="14838" max="14838" width="59.5703125" customWidth="1"/>
    <col min="14839" max="14839" width="0" hidden="1" customWidth="1"/>
    <col min="14840" max="14841" width="3.85546875" customWidth="1"/>
    <col min="14842" max="14842" width="10.5703125" customWidth="1"/>
    <col min="14843" max="14843" width="3.85546875" customWidth="1"/>
    <col min="14844" max="14846" width="14.42578125" customWidth="1"/>
    <col min="14847" max="14847" width="4.140625" customWidth="1"/>
    <col min="14848" max="14848" width="15" customWidth="1"/>
    <col min="14849" max="14850" width="0" hidden="1" customWidth="1"/>
    <col min="14851" max="14851" width="11.5703125" customWidth="1"/>
    <col min="14852" max="14852" width="18.140625" customWidth="1"/>
    <col min="14853" max="14853" width="13.140625" customWidth="1"/>
    <col min="14854" max="14854" width="12.28515625" customWidth="1"/>
    <col min="15093" max="15093" width="1.42578125" customWidth="1"/>
    <col min="15094" max="15094" width="59.5703125" customWidth="1"/>
    <col min="15095" max="15095" width="0" hidden="1" customWidth="1"/>
    <col min="15096" max="15097" width="3.85546875" customWidth="1"/>
    <col min="15098" max="15098" width="10.5703125" customWidth="1"/>
    <col min="15099" max="15099" width="3.85546875" customWidth="1"/>
    <col min="15100" max="15102" width="14.42578125" customWidth="1"/>
    <col min="15103" max="15103" width="4.140625" customWidth="1"/>
    <col min="15104" max="15104" width="15" customWidth="1"/>
    <col min="15105" max="15106" width="0" hidden="1" customWidth="1"/>
    <col min="15107" max="15107" width="11.5703125" customWidth="1"/>
    <col min="15108" max="15108" width="18.140625" customWidth="1"/>
    <col min="15109" max="15109" width="13.140625" customWidth="1"/>
    <col min="15110" max="15110" width="12.28515625" customWidth="1"/>
    <col min="15349" max="15349" width="1.42578125" customWidth="1"/>
    <col min="15350" max="15350" width="59.5703125" customWidth="1"/>
    <col min="15351" max="15351" width="0" hidden="1" customWidth="1"/>
    <col min="15352" max="15353" width="3.85546875" customWidth="1"/>
    <col min="15354" max="15354" width="10.5703125" customWidth="1"/>
    <col min="15355" max="15355" width="3.85546875" customWidth="1"/>
    <col min="15356" max="15358" width="14.42578125" customWidth="1"/>
    <col min="15359" max="15359" width="4.140625" customWidth="1"/>
    <col min="15360" max="15360" width="15" customWidth="1"/>
    <col min="15361" max="15362" width="0" hidden="1" customWidth="1"/>
    <col min="15363" max="15363" width="11.5703125" customWidth="1"/>
    <col min="15364" max="15364" width="18.140625" customWidth="1"/>
    <col min="15365" max="15365" width="13.140625" customWidth="1"/>
    <col min="15366" max="15366" width="12.28515625" customWidth="1"/>
    <col min="15605" max="15605" width="1.42578125" customWidth="1"/>
    <col min="15606" max="15606" width="59.5703125" customWidth="1"/>
    <col min="15607" max="15607" width="0" hidden="1" customWidth="1"/>
    <col min="15608" max="15609" width="3.85546875" customWidth="1"/>
    <col min="15610" max="15610" width="10.5703125" customWidth="1"/>
    <col min="15611" max="15611" width="3.85546875" customWidth="1"/>
    <col min="15612" max="15614" width="14.42578125" customWidth="1"/>
    <col min="15615" max="15615" width="4.140625" customWidth="1"/>
    <col min="15616" max="15616" width="15" customWidth="1"/>
    <col min="15617" max="15618" width="0" hidden="1" customWidth="1"/>
    <col min="15619" max="15619" width="11.5703125" customWidth="1"/>
    <col min="15620" max="15620" width="18.140625" customWidth="1"/>
    <col min="15621" max="15621" width="13.140625" customWidth="1"/>
    <col min="15622" max="15622" width="12.28515625" customWidth="1"/>
    <col min="15861" max="15861" width="1.42578125" customWidth="1"/>
    <col min="15862" max="15862" width="59.5703125" customWidth="1"/>
    <col min="15863" max="15863" width="0" hidden="1" customWidth="1"/>
    <col min="15864" max="15865" width="3.85546875" customWidth="1"/>
    <col min="15866" max="15866" width="10.5703125" customWidth="1"/>
    <col min="15867" max="15867" width="3.85546875" customWidth="1"/>
    <col min="15868" max="15870" width="14.42578125" customWidth="1"/>
    <col min="15871" max="15871" width="4.140625" customWidth="1"/>
    <col min="15872" max="15872" width="15" customWidth="1"/>
    <col min="15873" max="15874" width="0" hidden="1" customWidth="1"/>
    <col min="15875" max="15875" width="11.5703125" customWidth="1"/>
    <col min="15876" max="15876" width="18.140625" customWidth="1"/>
    <col min="15877" max="15877" width="13.140625" customWidth="1"/>
    <col min="15878" max="15878" width="12.28515625" customWidth="1"/>
    <col min="16117" max="16117" width="1.42578125" customWidth="1"/>
    <col min="16118" max="16118" width="59.5703125" customWidth="1"/>
    <col min="16119" max="16119" width="0" hidden="1" customWidth="1"/>
    <col min="16120" max="16121" width="3.85546875" customWidth="1"/>
    <col min="16122" max="16122" width="10.5703125" customWidth="1"/>
    <col min="16123" max="16123" width="3.85546875" customWidth="1"/>
    <col min="16124" max="16126" width="14.42578125" customWidth="1"/>
    <col min="16127" max="16127" width="4.140625" customWidth="1"/>
    <col min="16128" max="16128" width="15" customWidth="1"/>
    <col min="16129" max="16130" width="0" hidden="1" customWidth="1"/>
    <col min="16131" max="16131" width="11.5703125" customWidth="1"/>
    <col min="16132" max="16132" width="18.140625" customWidth="1"/>
    <col min="16133" max="16133" width="13.140625" customWidth="1"/>
    <col min="16134" max="16134" width="12.28515625" customWidth="1"/>
  </cols>
  <sheetData>
    <row r="1" spans="1:10" s="1" customFormat="1" ht="12.75" customHeight="1" x14ac:dyDescent="0.25">
      <c r="B1" s="2"/>
      <c r="C1" s="2"/>
      <c r="D1" s="465" t="s">
        <v>665</v>
      </c>
      <c r="E1" s="465"/>
      <c r="F1" s="465"/>
      <c r="G1" s="465"/>
      <c r="H1" s="465"/>
    </row>
    <row r="2" spans="1:10" s="1" customFormat="1" ht="36" customHeight="1" x14ac:dyDescent="0.25">
      <c r="B2" s="2"/>
      <c r="C2" s="2"/>
      <c r="D2" s="424" t="s">
        <v>306</v>
      </c>
      <c r="E2" s="424"/>
      <c r="F2" s="424"/>
      <c r="G2" s="424"/>
      <c r="H2" s="424"/>
      <c r="I2" s="424"/>
      <c r="J2" s="424"/>
    </row>
    <row r="3" spans="1:10" s="1" customFormat="1" ht="25.5" customHeight="1" x14ac:dyDescent="0.25">
      <c r="A3" s="422" t="s">
        <v>666</v>
      </c>
      <c r="B3" s="422"/>
      <c r="C3" s="422"/>
      <c r="D3" s="422"/>
      <c r="E3" s="422"/>
      <c r="F3" s="422"/>
      <c r="G3" s="422"/>
      <c r="H3" s="422"/>
      <c r="I3" s="422"/>
      <c r="J3" s="422"/>
    </row>
    <row r="4" spans="1:10" s="1" customFormat="1" ht="14.25" customHeight="1" x14ac:dyDescent="0.25">
      <c r="A4" s="3"/>
      <c r="B4" s="3"/>
      <c r="C4" s="3"/>
      <c r="D4" s="4"/>
      <c r="E4" s="4"/>
      <c r="F4" s="3"/>
      <c r="G4" s="3"/>
      <c r="H4" s="4"/>
      <c r="I4" s="4"/>
      <c r="J4" s="243" t="s">
        <v>679</v>
      </c>
    </row>
    <row r="5" spans="1:10" s="6" customFormat="1" ht="23.25" customHeight="1" x14ac:dyDescent="0.25">
      <c r="A5" s="469" t="s">
        <v>1</v>
      </c>
      <c r="B5" s="469"/>
      <c r="C5" s="143"/>
      <c r="D5" s="5" t="s">
        <v>2</v>
      </c>
      <c r="E5" s="5" t="s">
        <v>3</v>
      </c>
      <c r="F5" s="5" t="s">
        <v>4</v>
      </c>
      <c r="G5" s="5" t="s">
        <v>5</v>
      </c>
      <c r="H5" s="143" t="s">
        <v>6</v>
      </c>
      <c r="I5" s="143" t="s">
        <v>7</v>
      </c>
      <c r="J5" s="143" t="s">
        <v>8</v>
      </c>
    </row>
    <row r="6" spans="1:10" s="10" customFormat="1" ht="12.75" customHeight="1" x14ac:dyDescent="0.25">
      <c r="A6" s="470" t="s">
        <v>9</v>
      </c>
      <c r="B6" s="470"/>
      <c r="C6" s="145"/>
      <c r="D6" s="7" t="s">
        <v>10</v>
      </c>
      <c r="E6" s="7"/>
      <c r="F6" s="7"/>
      <c r="G6" s="7"/>
      <c r="H6" s="8" t="e">
        <f>H7+H17+H38+H56+H61</f>
        <v>#REF!</v>
      </c>
      <c r="I6" s="8">
        <f>I7+I17+I38+I56+I61</f>
        <v>16507069</v>
      </c>
      <c r="J6" s="8">
        <f>J7+J17+J38+J56+J61</f>
        <v>17366700</v>
      </c>
    </row>
    <row r="7" spans="1:10" s="13" customFormat="1" ht="42" customHeight="1" x14ac:dyDescent="0.25">
      <c r="A7" s="468" t="s">
        <v>11</v>
      </c>
      <c r="B7" s="468"/>
      <c r="C7" s="155"/>
      <c r="D7" s="11" t="s">
        <v>10</v>
      </c>
      <c r="E7" s="11" t="s">
        <v>12</v>
      </c>
      <c r="F7" s="11"/>
      <c r="G7" s="11"/>
      <c r="H7" s="12" t="e">
        <f>H8+#REF!</f>
        <v>#REF!</v>
      </c>
      <c r="I7" s="12">
        <f>I8</f>
        <v>619226</v>
      </c>
      <c r="J7" s="12">
        <f>J8</f>
        <v>655100</v>
      </c>
    </row>
    <row r="8" spans="1:10" s="1" customFormat="1" ht="40.5" customHeight="1" x14ac:dyDescent="0.25">
      <c r="A8" s="467" t="s">
        <v>13</v>
      </c>
      <c r="B8" s="467"/>
      <c r="C8" s="144"/>
      <c r="D8" s="14" t="s">
        <v>10</v>
      </c>
      <c r="E8" s="14" t="s">
        <v>12</v>
      </c>
      <c r="F8" s="14" t="s">
        <v>14</v>
      </c>
      <c r="G8" s="14"/>
      <c r="H8" s="15">
        <f>H9</f>
        <v>604700</v>
      </c>
      <c r="I8" s="15">
        <f>I9</f>
        <v>619226</v>
      </c>
      <c r="J8" s="15">
        <f>J9</f>
        <v>655100</v>
      </c>
    </row>
    <row r="9" spans="1:10" s="1" customFormat="1" ht="12.75" customHeight="1" x14ac:dyDescent="0.25">
      <c r="A9" s="467" t="s">
        <v>15</v>
      </c>
      <c r="B9" s="467"/>
      <c r="C9" s="144"/>
      <c r="D9" s="14" t="s">
        <v>10</v>
      </c>
      <c r="E9" s="14" t="s">
        <v>12</v>
      </c>
      <c r="F9" s="14" t="s">
        <v>16</v>
      </c>
      <c r="G9" s="14"/>
      <c r="H9" s="15">
        <f>H10+H12+H14</f>
        <v>604700</v>
      </c>
      <c r="I9" s="15">
        <f>I10+I12+I14</f>
        <v>619226</v>
      </c>
      <c r="J9" s="15">
        <f>J10+J12+J14</f>
        <v>655100</v>
      </c>
    </row>
    <row r="10" spans="1:10" s="1" customFormat="1" ht="27" customHeight="1" x14ac:dyDescent="0.25">
      <c r="A10" s="144"/>
      <c r="B10" s="144" t="s">
        <v>17</v>
      </c>
      <c r="C10" s="144"/>
      <c r="D10" s="14" t="s">
        <v>18</v>
      </c>
      <c r="E10" s="14" t="s">
        <v>12</v>
      </c>
      <c r="F10" s="14" t="s">
        <v>16</v>
      </c>
      <c r="G10" s="14" t="s">
        <v>19</v>
      </c>
      <c r="H10" s="15">
        <f>H11</f>
        <v>432300</v>
      </c>
      <c r="I10" s="15">
        <f>I11</f>
        <v>438273</v>
      </c>
      <c r="J10" s="15">
        <f>J11</f>
        <v>463700</v>
      </c>
    </row>
    <row r="11" spans="1:10" s="1" customFormat="1" ht="12.75" x14ac:dyDescent="0.25">
      <c r="A11" s="16"/>
      <c r="B11" s="150" t="s">
        <v>20</v>
      </c>
      <c r="C11" s="150"/>
      <c r="D11" s="14" t="s">
        <v>10</v>
      </c>
      <c r="E11" s="14" t="s">
        <v>12</v>
      </c>
      <c r="F11" s="14" t="s">
        <v>16</v>
      </c>
      <c r="G11" s="14" t="s">
        <v>21</v>
      </c>
      <c r="H11" s="15">
        <f>432329-29</f>
        <v>432300</v>
      </c>
      <c r="I11" s="15">
        <v>438273</v>
      </c>
      <c r="J11" s="15">
        <v>463700</v>
      </c>
    </row>
    <row r="12" spans="1:10" s="1" customFormat="1" ht="12.75" x14ac:dyDescent="0.25">
      <c r="A12" s="16"/>
      <c r="B12" s="150" t="s">
        <v>22</v>
      </c>
      <c r="C12" s="150"/>
      <c r="D12" s="14" t="s">
        <v>10</v>
      </c>
      <c r="E12" s="14" t="s">
        <v>12</v>
      </c>
      <c r="F12" s="14" t="s">
        <v>16</v>
      </c>
      <c r="G12" s="14" t="s">
        <v>23</v>
      </c>
      <c r="H12" s="15">
        <f>H13</f>
        <v>171700</v>
      </c>
      <c r="I12" s="15">
        <f>I13</f>
        <v>180253</v>
      </c>
      <c r="J12" s="15">
        <f>J13</f>
        <v>190700</v>
      </c>
    </row>
    <row r="13" spans="1:10" s="1" customFormat="1" ht="13.5" customHeight="1" x14ac:dyDescent="0.25">
      <c r="A13" s="16"/>
      <c r="B13" s="144" t="s">
        <v>24</v>
      </c>
      <c r="C13" s="144"/>
      <c r="D13" s="14" t="s">
        <v>10</v>
      </c>
      <c r="E13" s="14" t="s">
        <v>12</v>
      </c>
      <c r="F13" s="14" t="s">
        <v>16</v>
      </c>
      <c r="G13" s="14" t="s">
        <v>25</v>
      </c>
      <c r="H13" s="15">
        <f>171670+30</f>
        <v>171700</v>
      </c>
      <c r="I13" s="15">
        <v>180253</v>
      </c>
      <c r="J13" s="15">
        <v>190700</v>
      </c>
    </row>
    <row r="14" spans="1:10" s="1" customFormat="1" ht="12.75" x14ac:dyDescent="0.25">
      <c r="A14" s="16"/>
      <c r="B14" s="144" t="s">
        <v>26</v>
      </c>
      <c r="C14" s="144"/>
      <c r="D14" s="14" t="s">
        <v>10</v>
      </c>
      <c r="E14" s="14" t="s">
        <v>12</v>
      </c>
      <c r="F14" s="14" t="s">
        <v>16</v>
      </c>
      <c r="G14" s="14" t="s">
        <v>27</v>
      </c>
      <c r="H14" s="15">
        <f>H15+H16</f>
        <v>700</v>
      </c>
      <c r="I14" s="15">
        <f>I15+I16</f>
        <v>700</v>
      </c>
      <c r="J14" s="15">
        <f>I14</f>
        <v>700</v>
      </c>
    </row>
    <row r="15" spans="1:10" s="1" customFormat="1" ht="12.75" x14ac:dyDescent="0.25">
      <c r="A15" s="16"/>
      <c r="B15" s="144" t="s">
        <v>28</v>
      </c>
      <c r="C15" s="144"/>
      <c r="D15" s="14" t="s">
        <v>10</v>
      </c>
      <c r="E15" s="14" t="s">
        <v>12</v>
      </c>
      <c r="F15" s="14" t="s">
        <v>16</v>
      </c>
      <c r="G15" s="14" t="s">
        <v>29</v>
      </c>
      <c r="H15" s="15"/>
      <c r="I15" s="15"/>
      <c r="J15" s="15"/>
    </row>
    <row r="16" spans="1:10" s="1" customFormat="1" ht="12.75" x14ac:dyDescent="0.25">
      <c r="A16" s="16"/>
      <c r="B16" s="144" t="s">
        <v>30</v>
      </c>
      <c r="C16" s="144"/>
      <c r="D16" s="14" t="s">
        <v>10</v>
      </c>
      <c r="E16" s="14" t="s">
        <v>12</v>
      </c>
      <c r="F16" s="14" t="s">
        <v>16</v>
      </c>
      <c r="G16" s="14" t="s">
        <v>31</v>
      </c>
      <c r="H16" s="15">
        <v>700</v>
      </c>
      <c r="I16" s="15">
        <v>700</v>
      </c>
      <c r="J16" s="15">
        <v>700</v>
      </c>
    </row>
    <row r="17" spans="1:10" s="13" customFormat="1" ht="39.75" customHeight="1" x14ac:dyDescent="0.25">
      <c r="A17" s="468" t="s">
        <v>38</v>
      </c>
      <c r="B17" s="468"/>
      <c r="C17" s="155"/>
      <c r="D17" s="11" t="s">
        <v>10</v>
      </c>
      <c r="E17" s="11" t="s">
        <v>39</v>
      </c>
      <c r="F17" s="11"/>
      <c r="G17" s="11"/>
      <c r="H17" s="12">
        <f>H18+H30</f>
        <v>10238700</v>
      </c>
      <c r="I17" s="12">
        <f>I18+I30</f>
        <v>10482184</v>
      </c>
      <c r="J17" s="12">
        <f>J18+J30</f>
        <v>11075900</v>
      </c>
    </row>
    <row r="18" spans="1:10" s="1" customFormat="1" ht="39" customHeight="1" x14ac:dyDescent="0.25">
      <c r="A18" s="467" t="s">
        <v>13</v>
      </c>
      <c r="B18" s="467"/>
      <c r="C18" s="144"/>
      <c r="D18" s="14" t="s">
        <v>10</v>
      </c>
      <c r="E18" s="14" t="s">
        <v>39</v>
      </c>
      <c r="F18" s="14" t="s">
        <v>40</v>
      </c>
      <c r="G18" s="14"/>
      <c r="H18" s="15">
        <f>H19+H27</f>
        <v>10238700</v>
      </c>
      <c r="I18" s="15">
        <f>I19+I27</f>
        <v>10482184</v>
      </c>
      <c r="J18" s="15">
        <f>J19+J27</f>
        <v>11075900</v>
      </c>
    </row>
    <row r="19" spans="1:10" s="1" customFormat="1" ht="12.75" customHeight="1" x14ac:dyDescent="0.25">
      <c r="A19" s="467" t="s">
        <v>15</v>
      </c>
      <c r="B19" s="467"/>
      <c r="C19" s="144"/>
      <c r="D19" s="14" t="s">
        <v>10</v>
      </c>
      <c r="E19" s="14" t="s">
        <v>39</v>
      </c>
      <c r="F19" s="14" t="s">
        <v>16</v>
      </c>
      <c r="G19" s="14"/>
      <c r="H19" s="15">
        <f>H20+H22+H24</f>
        <v>9520900</v>
      </c>
      <c r="I19" s="15">
        <f>I20+I22+I24</f>
        <v>9754575</v>
      </c>
      <c r="J19" s="15">
        <f>J20+J22+J24</f>
        <v>10306100</v>
      </c>
    </row>
    <row r="20" spans="1:10" s="1" customFormat="1" ht="30" customHeight="1" x14ac:dyDescent="0.25">
      <c r="A20" s="144"/>
      <c r="B20" s="144" t="s">
        <v>17</v>
      </c>
      <c r="C20" s="144"/>
      <c r="D20" s="14" t="s">
        <v>18</v>
      </c>
      <c r="E20" s="14" t="s">
        <v>39</v>
      </c>
      <c r="F20" s="14" t="s">
        <v>16</v>
      </c>
      <c r="G20" s="14" t="s">
        <v>19</v>
      </c>
      <c r="H20" s="15">
        <f>H21</f>
        <v>6346500</v>
      </c>
      <c r="I20" s="15">
        <f t="shared" ref="I20:J20" si="0">I21</f>
        <v>6433720</v>
      </c>
      <c r="J20" s="15">
        <f t="shared" si="0"/>
        <v>6806800</v>
      </c>
    </row>
    <row r="21" spans="1:10" s="1" customFormat="1" ht="15" customHeight="1" x14ac:dyDescent="0.25">
      <c r="A21" s="16"/>
      <c r="B21" s="150" t="s">
        <v>20</v>
      </c>
      <c r="C21" s="150"/>
      <c r="D21" s="14" t="s">
        <v>10</v>
      </c>
      <c r="E21" s="14" t="s">
        <v>39</v>
      </c>
      <c r="F21" s="14" t="s">
        <v>16</v>
      </c>
      <c r="G21" s="14" t="s">
        <v>21</v>
      </c>
      <c r="H21" s="15">
        <f>6346456+44</f>
        <v>6346500</v>
      </c>
      <c r="I21" s="15">
        <v>6433720</v>
      </c>
      <c r="J21" s="15">
        <v>6806800</v>
      </c>
    </row>
    <row r="22" spans="1:10" s="1" customFormat="1" ht="12.75" x14ac:dyDescent="0.25">
      <c r="A22" s="16"/>
      <c r="B22" s="150" t="s">
        <v>22</v>
      </c>
      <c r="C22" s="150"/>
      <c r="D22" s="14" t="s">
        <v>10</v>
      </c>
      <c r="E22" s="14" t="s">
        <v>39</v>
      </c>
      <c r="F22" s="14" t="s">
        <v>16</v>
      </c>
      <c r="G22" s="14" t="s">
        <v>23</v>
      </c>
      <c r="H22" s="15">
        <f>H23</f>
        <v>2929800</v>
      </c>
      <c r="I22" s="15">
        <f>I23</f>
        <v>3076255</v>
      </c>
      <c r="J22" s="15">
        <f>J23</f>
        <v>3254700</v>
      </c>
    </row>
    <row r="23" spans="1:10" s="1" customFormat="1" ht="12.75" x14ac:dyDescent="0.25">
      <c r="A23" s="16"/>
      <c r="B23" s="144" t="s">
        <v>24</v>
      </c>
      <c r="C23" s="144"/>
      <c r="D23" s="14" t="s">
        <v>10</v>
      </c>
      <c r="E23" s="14" t="s">
        <v>39</v>
      </c>
      <c r="F23" s="14" t="s">
        <v>16</v>
      </c>
      <c r="G23" s="14" t="s">
        <v>25</v>
      </c>
      <c r="H23" s="15">
        <f>2929767+33</f>
        <v>2929800</v>
      </c>
      <c r="I23" s="15">
        <v>3076255</v>
      </c>
      <c r="J23" s="15">
        <v>3254700</v>
      </c>
    </row>
    <row r="24" spans="1:10" s="1" customFormat="1" ht="12.75" x14ac:dyDescent="0.25">
      <c r="A24" s="16"/>
      <c r="B24" s="144" t="s">
        <v>26</v>
      </c>
      <c r="C24" s="144"/>
      <c r="D24" s="14" t="s">
        <v>10</v>
      </c>
      <c r="E24" s="14" t="s">
        <v>39</v>
      </c>
      <c r="F24" s="14" t="s">
        <v>16</v>
      </c>
      <c r="G24" s="14" t="s">
        <v>27</v>
      </c>
      <c r="H24" s="15">
        <f>H25+H26</f>
        <v>244600</v>
      </c>
      <c r="I24" s="15">
        <f>I25+I26</f>
        <v>244600</v>
      </c>
      <c r="J24" s="15">
        <f>J25+J26</f>
        <v>244600</v>
      </c>
    </row>
    <row r="25" spans="1:10" s="1" customFormat="1" ht="12.75" x14ac:dyDescent="0.25">
      <c r="A25" s="16"/>
      <c r="B25" s="144" t="s">
        <v>28</v>
      </c>
      <c r="C25" s="144"/>
      <c r="D25" s="14" t="s">
        <v>10</v>
      </c>
      <c r="E25" s="14" t="s">
        <v>39</v>
      </c>
      <c r="F25" s="14" t="s">
        <v>16</v>
      </c>
      <c r="G25" s="14" t="s">
        <v>29</v>
      </c>
      <c r="H25" s="15">
        <v>150000</v>
      </c>
      <c r="I25" s="15">
        <v>150000</v>
      </c>
      <c r="J25" s="15">
        <v>150000</v>
      </c>
    </row>
    <row r="26" spans="1:10" s="1" customFormat="1" ht="12.75" x14ac:dyDescent="0.25">
      <c r="A26" s="16"/>
      <c r="B26" s="144" t="s">
        <v>30</v>
      </c>
      <c r="C26" s="144"/>
      <c r="D26" s="14" t="s">
        <v>10</v>
      </c>
      <c r="E26" s="14" t="s">
        <v>39</v>
      </c>
      <c r="F26" s="14" t="s">
        <v>16</v>
      </c>
      <c r="G26" s="14" t="s">
        <v>31</v>
      </c>
      <c r="H26" s="15">
        <v>94600</v>
      </c>
      <c r="I26" s="15">
        <v>94600</v>
      </c>
      <c r="J26" s="15">
        <v>94600</v>
      </c>
    </row>
    <row r="27" spans="1:10" s="1" customFormat="1" ht="25.5" customHeight="1" x14ac:dyDescent="0.25">
      <c r="A27" s="467" t="s">
        <v>41</v>
      </c>
      <c r="B27" s="467"/>
      <c r="C27" s="144"/>
      <c r="D27" s="14" t="s">
        <v>10</v>
      </c>
      <c r="E27" s="14" t="s">
        <v>39</v>
      </c>
      <c r="F27" s="14" t="s">
        <v>42</v>
      </c>
      <c r="G27" s="14"/>
      <c r="H27" s="15">
        <f t="shared" ref="H27:J28" si="1">H28</f>
        <v>717800</v>
      </c>
      <c r="I27" s="15">
        <f t="shared" si="1"/>
        <v>727609</v>
      </c>
      <c r="J27" s="15">
        <f t="shared" si="1"/>
        <v>769800</v>
      </c>
    </row>
    <row r="28" spans="1:10" s="1" customFormat="1" ht="27" customHeight="1" x14ac:dyDescent="0.25">
      <c r="A28" s="144"/>
      <c r="B28" s="144" t="s">
        <v>17</v>
      </c>
      <c r="C28" s="144"/>
      <c r="D28" s="14" t="s">
        <v>18</v>
      </c>
      <c r="E28" s="14" t="s">
        <v>39</v>
      </c>
      <c r="F28" s="14" t="s">
        <v>42</v>
      </c>
      <c r="G28" s="14" t="s">
        <v>19</v>
      </c>
      <c r="H28" s="15">
        <f t="shared" si="1"/>
        <v>717800</v>
      </c>
      <c r="I28" s="15">
        <f t="shared" si="1"/>
        <v>727609</v>
      </c>
      <c r="J28" s="15">
        <f t="shared" si="1"/>
        <v>769800</v>
      </c>
    </row>
    <row r="29" spans="1:10" s="1" customFormat="1" ht="12.75" x14ac:dyDescent="0.25">
      <c r="A29" s="16"/>
      <c r="B29" s="150" t="s">
        <v>20</v>
      </c>
      <c r="C29" s="150"/>
      <c r="D29" s="14" t="s">
        <v>10</v>
      </c>
      <c r="E29" s="14" t="s">
        <v>39</v>
      </c>
      <c r="F29" s="14" t="s">
        <v>42</v>
      </c>
      <c r="G29" s="14" t="s">
        <v>21</v>
      </c>
      <c r="H29" s="15">
        <f>717741+59</f>
        <v>717800</v>
      </c>
      <c r="I29" s="15">
        <v>727609</v>
      </c>
      <c r="J29" s="15">
        <v>769800</v>
      </c>
    </row>
    <row r="30" spans="1:10" s="1" customFormat="1" ht="28.5" hidden="1" customHeight="1" x14ac:dyDescent="0.25">
      <c r="A30" s="467" t="s">
        <v>32</v>
      </c>
      <c r="B30" s="467"/>
      <c r="C30" s="144"/>
      <c r="D30" s="14" t="s">
        <v>10</v>
      </c>
      <c r="E30" s="14" t="s">
        <v>39</v>
      </c>
      <c r="F30" s="14" t="s">
        <v>33</v>
      </c>
      <c r="G30" s="14"/>
      <c r="H30" s="15">
        <f>H31</f>
        <v>0</v>
      </c>
      <c r="I30" s="15"/>
      <c r="J30" s="15"/>
    </row>
    <row r="31" spans="1:10" s="1" customFormat="1" ht="51.75" hidden="1" customHeight="1" x14ac:dyDescent="0.25">
      <c r="A31" s="443" t="s">
        <v>34</v>
      </c>
      <c r="B31" s="444"/>
      <c r="C31" s="144"/>
      <c r="D31" s="14" t="s">
        <v>10</v>
      </c>
      <c r="E31" s="14" t="s">
        <v>39</v>
      </c>
      <c r="F31" s="14" t="s">
        <v>35</v>
      </c>
      <c r="G31" s="17"/>
      <c r="H31" s="15"/>
      <c r="I31" s="15"/>
      <c r="J31" s="15"/>
    </row>
    <row r="32" spans="1:10" s="1" customFormat="1" ht="30.75" hidden="1" customHeight="1" x14ac:dyDescent="0.25">
      <c r="A32" s="467" t="s">
        <v>43</v>
      </c>
      <c r="B32" s="467"/>
      <c r="C32" s="144"/>
      <c r="D32" s="14" t="s">
        <v>10</v>
      </c>
      <c r="E32" s="14" t="s">
        <v>39</v>
      </c>
      <c r="F32" s="14" t="s">
        <v>37</v>
      </c>
      <c r="G32" s="14"/>
      <c r="H32" s="15">
        <f>H33+H35</f>
        <v>0</v>
      </c>
      <c r="I32" s="15">
        <f>I33+I35</f>
        <v>0</v>
      </c>
      <c r="J32" s="15">
        <f>J33+J35</f>
        <v>0</v>
      </c>
    </row>
    <row r="33" spans="1:10" s="1" customFormat="1" ht="25.5" hidden="1" x14ac:dyDescent="0.25">
      <c r="A33" s="144"/>
      <c r="B33" s="144" t="s">
        <v>17</v>
      </c>
      <c r="C33" s="144"/>
      <c r="D33" s="14" t="s">
        <v>18</v>
      </c>
      <c r="E33" s="14" t="s">
        <v>39</v>
      </c>
      <c r="F33" s="14" t="s">
        <v>37</v>
      </c>
      <c r="G33" s="14" t="s">
        <v>19</v>
      </c>
      <c r="H33" s="15">
        <f>H34</f>
        <v>0</v>
      </c>
      <c r="I33" s="15">
        <f>I34</f>
        <v>0</v>
      </c>
      <c r="J33" s="15">
        <f>J34</f>
        <v>0</v>
      </c>
    </row>
    <row r="34" spans="1:10" s="1" customFormat="1" ht="12.75" hidden="1" x14ac:dyDescent="0.25">
      <c r="A34" s="16"/>
      <c r="B34" s="150" t="s">
        <v>20</v>
      </c>
      <c r="C34" s="150"/>
      <c r="D34" s="14" t="s">
        <v>10</v>
      </c>
      <c r="E34" s="14" t="s">
        <v>39</v>
      </c>
      <c r="F34" s="14" t="s">
        <v>37</v>
      </c>
      <c r="G34" s="14" t="s">
        <v>21</v>
      </c>
      <c r="H34" s="15"/>
      <c r="I34" s="15"/>
      <c r="J34" s="15"/>
    </row>
    <row r="35" spans="1:10" s="1" customFormat="1" ht="12.75" hidden="1" x14ac:dyDescent="0.25">
      <c r="A35" s="16"/>
      <c r="B35" s="150" t="s">
        <v>22</v>
      </c>
      <c r="C35" s="150"/>
      <c r="D35" s="14" t="s">
        <v>10</v>
      </c>
      <c r="E35" s="14" t="s">
        <v>39</v>
      </c>
      <c r="F35" s="14" t="s">
        <v>37</v>
      </c>
      <c r="G35" s="14" t="s">
        <v>23</v>
      </c>
      <c r="H35" s="15">
        <f>H36</f>
        <v>0</v>
      </c>
      <c r="I35" s="15">
        <f>I36</f>
        <v>0</v>
      </c>
      <c r="J35" s="15">
        <f>J36</f>
        <v>0</v>
      </c>
    </row>
    <row r="36" spans="1:10" s="1" customFormat="1" ht="12.75" hidden="1" x14ac:dyDescent="0.25">
      <c r="A36" s="16"/>
      <c r="B36" s="144" t="s">
        <v>24</v>
      </c>
      <c r="C36" s="144"/>
      <c r="D36" s="14" t="s">
        <v>10</v>
      </c>
      <c r="E36" s="14" t="s">
        <v>39</v>
      </c>
      <c r="F36" s="14" t="s">
        <v>37</v>
      </c>
      <c r="G36" s="14" t="s">
        <v>25</v>
      </c>
      <c r="H36" s="15"/>
      <c r="I36" s="15"/>
      <c r="J36" s="15"/>
    </row>
    <row r="37" spans="1:10" s="1" customFormat="1" ht="29.25" hidden="1" customHeight="1" x14ac:dyDescent="0.25">
      <c r="A37" s="467" t="s">
        <v>44</v>
      </c>
      <c r="B37" s="467"/>
      <c r="C37" s="144"/>
      <c r="D37" s="14" t="s">
        <v>10</v>
      </c>
      <c r="E37" s="14" t="s">
        <v>39</v>
      </c>
      <c r="F37" s="14" t="s">
        <v>45</v>
      </c>
      <c r="G37" s="14"/>
      <c r="H37" s="15" t="e">
        <f>#REF!</f>
        <v>#REF!</v>
      </c>
      <c r="I37" s="15" t="e">
        <f>#REF!</f>
        <v>#REF!</v>
      </c>
      <c r="J37" s="15" t="e">
        <f>#REF!</f>
        <v>#REF!</v>
      </c>
    </row>
    <row r="38" spans="1:10" s="13" customFormat="1" ht="27.75" customHeight="1" x14ac:dyDescent="0.25">
      <c r="A38" s="468" t="s">
        <v>46</v>
      </c>
      <c r="B38" s="468"/>
      <c r="C38" s="155"/>
      <c r="D38" s="11" t="s">
        <v>10</v>
      </c>
      <c r="E38" s="11" t="s">
        <v>47</v>
      </c>
      <c r="F38" s="11"/>
      <c r="G38" s="11"/>
      <c r="H38" s="12">
        <f>H39</f>
        <v>3644600</v>
      </c>
      <c r="I38" s="12">
        <f>I39</f>
        <v>3708459</v>
      </c>
      <c r="J38" s="12">
        <f>J39</f>
        <v>3922500</v>
      </c>
    </row>
    <row r="39" spans="1:10" s="1" customFormat="1" ht="39.75" customHeight="1" x14ac:dyDescent="0.25">
      <c r="A39" s="467" t="s">
        <v>13</v>
      </c>
      <c r="B39" s="467"/>
      <c r="C39" s="144"/>
      <c r="D39" s="14" t="s">
        <v>10</v>
      </c>
      <c r="E39" s="14" t="s">
        <v>47</v>
      </c>
      <c r="F39" s="14" t="s">
        <v>40</v>
      </c>
      <c r="G39" s="14"/>
      <c r="H39" s="15">
        <f>H40+H48</f>
        <v>3644600</v>
      </c>
      <c r="I39" s="15">
        <f>I40+I48</f>
        <v>3708459</v>
      </c>
      <c r="J39" s="15">
        <f>J40+J48</f>
        <v>3922500</v>
      </c>
    </row>
    <row r="40" spans="1:10" s="1" customFormat="1" ht="12.75" customHeight="1" x14ac:dyDescent="0.25">
      <c r="A40" s="467" t="s">
        <v>15</v>
      </c>
      <c r="B40" s="467"/>
      <c r="C40" s="144"/>
      <c r="D40" s="14" t="s">
        <v>10</v>
      </c>
      <c r="E40" s="14" t="s">
        <v>47</v>
      </c>
      <c r="F40" s="14" t="s">
        <v>16</v>
      </c>
      <c r="G40" s="14"/>
      <c r="H40" s="15">
        <f>H41+H43+H45</f>
        <v>3346300</v>
      </c>
      <c r="I40" s="15">
        <f>I41+I43+I45</f>
        <v>3406071</v>
      </c>
      <c r="J40" s="15">
        <f>J41+J43+J45</f>
        <v>3602600</v>
      </c>
    </row>
    <row r="41" spans="1:10" s="1" customFormat="1" ht="27.75" customHeight="1" x14ac:dyDescent="0.25">
      <c r="A41" s="144"/>
      <c r="B41" s="144" t="s">
        <v>17</v>
      </c>
      <c r="C41" s="144"/>
      <c r="D41" s="14" t="s">
        <v>18</v>
      </c>
      <c r="E41" s="14" t="s">
        <v>47</v>
      </c>
      <c r="F41" s="14" t="s">
        <v>16</v>
      </c>
      <c r="G41" s="14" t="s">
        <v>19</v>
      </c>
      <c r="H41" s="15">
        <f>H42</f>
        <v>2954700</v>
      </c>
      <c r="I41" s="15">
        <f>I42</f>
        <v>2995271</v>
      </c>
      <c r="J41" s="15">
        <f>J42</f>
        <v>3169000</v>
      </c>
    </row>
    <row r="42" spans="1:10" s="1" customFormat="1" ht="12.75" x14ac:dyDescent="0.25">
      <c r="A42" s="16"/>
      <c r="B42" s="150" t="s">
        <v>20</v>
      </c>
      <c r="C42" s="150"/>
      <c r="D42" s="14" t="s">
        <v>10</v>
      </c>
      <c r="E42" s="14" t="s">
        <v>47</v>
      </c>
      <c r="F42" s="14" t="s">
        <v>16</v>
      </c>
      <c r="G42" s="14" t="s">
        <v>21</v>
      </c>
      <c r="H42" s="15">
        <f>2954645+55</f>
        <v>2954700</v>
      </c>
      <c r="I42" s="15">
        <v>2995271</v>
      </c>
      <c r="J42" s="15">
        <v>3169000</v>
      </c>
    </row>
    <row r="43" spans="1:10" s="1" customFormat="1" ht="12.75" x14ac:dyDescent="0.25">
      <c r="A43" s="16"/>
      <c r="B43" s="150" t="s">
        <v>22</v>
      </c>
      <c r="C43" s="150"/>
      <c r="D43" s="14" t="s">
        <v>10</v>
      </c>
      <c r="E43" s="14" t="s">
        <v>47</v>
      </c>
      <c r="F43" s="14" t="s">
        <v>16</v>
      </c>
      <c r="G43" s="14" t="s">
        <v>23</v>
      </c>
      <c r="H43" s="15">
        <f>H44</f>
        <v>384000</v>
      </c>
      <c r="I43" s="15">
        <f>I44</f>
        <v>403200</v>
      </c>
      <c r="J43" s="15">
        <f>J44</f>
        <v>426600</v>
      </c>
    </row>
    <row r="44" spans="1:10" s="1" customFormat="1" ht="12.75" x14ac:dyDescent="0.25">
      <c r="A44" s="16"/>
      <c r="B44" s="144" t="s">
        <v>24</v>
      </c>
      <c r="C44" s="144"/>
      <c r="D44" s="14" t="s">
        <v>10</v>
      </c>
      <c r="E44" s="14" t="s">
        <v>47</v>
      </c>
      <c r="F44" s="14" t="s">
        <v>16</v>
      </c>
      <c r="G44" s="14" t="s">
        <v>25</v>
      </c>
      <c r="H44" s="15">
        <v>384000</v>
      </c>
      <c r="I44" s="15">
        <v>403200</v>
      </c>
      <c r="J44" s="15">
        <v>426600</v>
      </c>
    </row>
    <row r="45" spans="1:10" s="1" customFormat="1" ht="12.75" x14ac:dyDescent="0.25">
      <c r="A45" s="16"/>
      <c r="B45" s="144" t="s">
        <v>26</v>
      </c>
      <c r="C45" s="144"/>
      <c r="D45" s="14" t="s">
        <v>10</v>
      </c>
      <c r="E45" s="14" t="s">
        <v>47</v>
      </c>
      <c r="F45" s="14" t="s">
        <v>16</v>
      </c>
      <c r="G45" s="14" t="s">
        <v>27</v>
      </c>
      <c r="H45" s="15">
        <f>H46+H47</f>
        <v>7600</v>
      </c>
      <c r="I45" s="15">
        <f>I46+I47</f>
        <v>7600</v>
      </c>
      <c r="J45" s="15">
        <f>J46+J47</f>
        <v>7000</v>
      </c>
    </row>
    <row r="46" spans="1:10" s="1" customFormat="1" ht="12.75" x14ac:dyDescent="0.25">
      <c r="A46" s="16"/>
      <c r="B46" s="144" t="s">
        <v>28</v>
      </c>
      <c r="C46" s="144"/>
      <c r="D46" s="14" t="s">
        <v>10</v>
      </c>
      <c r="E46" s="14" t="s">
        <v>47</v>
      </c>
      <c r="F46" s="14" t="s">
        <v>16</v>
      </c>
      <c r="G46" s="14" t="s">
        <v>29</v>
      </c>
      <c r="H46" s="15">
        <v>6000</v>
      </c>
      <c r="I46" s="15">
        <v>6000</v>
      </c>
      <c r="J46" s="15">
        <v>6000</v>
      </c>
    </row>
    <row r="47" spans="1:10" s="1" customFormat="1" ht="12.75" x14ac:dyDescent="0.25">
      <c r="A47" s="16"/>
      <c r="B47" s="144" t="s">
        <v>30</v>
      </c>
      <c r="C47" s="144"/>
      <c r="D47" s="14" t="s">
        <v>10</v>
      </c>
      <c r="E47" s="14" t="s">
        <v>47</v>
      </c>
      <c r="F47" s="14" t="s">
        <v>16</v>
      </c>
      <c r="G47" s="14" t="s">
        <v>31</v>
      </c>
      <c r="H47" s="15">
        <v>1600</v>
      </c>
      <c r="I47" s="15">
        <v>1600</v>
      </c>
      <c r="J47" s="15">
        <v>1000</v>
      </c>
    </row>
    <row r="48" spans="1:10" s="1" customFormat="1" ht="15" customHeight="1" x14ac:dyDescent="0.25">
      <c r="A48" s="467" t="s">
        <v>48</v>
      </c>
      <c r="B48" s="467"/>
      <c r="C48" s="144"/>
      <c r="D48" s="14" t="s">
        <v>10</v>
      </c>
      <c r="E48" s="14" t="s">
        <v>47</v>
      </c>
      <c r="F48" s="14" t="s">
        <v>49</v>
      </c>
      <c r="G48" s="14"/>
      <c r="H48" s="15">
        <f t="shared" ref="H48:J49" si="2">H49</f>
        <v>298300</v>
      </c>
      <c r="I48" s="15">
        <f t="shared" si="2"/>
        <v>302388</v>
      </c>
      <c r="J48" s="15">
        <f t="shared" si="2"/>
        <v>319900</v>
      </c>
    </row>
    <row r="49" spans="1:10" s="1" customFormat="1" ht="27" customHeight="1" x14ac:dyDescent="0.25">
      <c r="A49" s="144"/>
      <c r="B49" s="144" t="s">
        <v>17</v>
      </c>
      <c r="C49" s="144"/>
      <c r="D49" s="14" t="s">
        <v>18</v>
      </c>
      <c r="E49" s="14" t="s">
        <v>47</v>
      </c>
      <c r="F49" s="14" t="s">
        <v>49</v>
      </c>
      <c r="G49" s="14" t="s">
        <v>19</v>
      </c>
      <c r="H49" s="15">
        <f t="shared" si="2"/>
        <v>298300</v>
      </c>
      <c r="I49" s="15">
        <f t="shared" si="2"/>
        <v>302388</v>
      </c>
      <c r="J49" s="15">
        <f t="shared" si="2"/>
        <v>319900</v>
      </c>
    </row>
    <row r="50" spans="1:10" s="1" customFormat="1" ht="12.75" x14ac:dyDescent="0.25">
      <c r="A50" s="16"/>
      <c r="B50" s="150" t="s">
        <v>20</v>
      </c>
      <c r="C50" s="150"/>
      <c r="D50" s="14" t="s">
        <v>10</v>
      </c>
      <c r="E50" s="14" t="s">
        <v>47</v>
      </c>
      <c r="F50" s="14" t="s">
        <v>49</v>
      </c>
      <c r="G50" s="14" t="s">
        <v>21</v>
      </c>
      <c r="H50" s="15">
        <f>298287+13</f>
        <v>298300</v>
      </c>
      <c r="I50" s="15">
        <v>302388</v>
      </c>
      <c r="J50" s="15">
        <v>319900</v>
      </c>
    </row>
    <row r="51" spans="1:10" s="1" customFormat="1" ht="12.75" hidden="1" x14ac:dyDescent="0.25">
      <c r="A51" s="16"/>
      <c r="B51" s="241"/>
      <c r="C51" s="241"/>
      <c r="D51" s="14"/>
      <c r="E51" s="14"/>
      <c r="F51" s="14"/>
      <c r="G51" s="14"/>
      <c r="H51" s="15"/>
      <c r="I51" s="15"/>
      <c r="J51" s="15"/>
    </row>
    <row r="52" spans="1:10" s="1" customFormat="1" ht="12.75" hidden="1" x14ac:dyDescent="0.25">
      <c r="A52" s="16"/>
      <c r="B52" s="241"/>
      <c r="C52" s="241"/>
      <c r="D52" s="14"/>
      <c r="E52" s="14"/>
      <c r="F52" s="14"/>
      <c r="G52" s="14"/>
      <c r="H52" s="15"/>
      <c r="I52" s="15"/>
      <c r="J52" s="15"/>
    </row>
    <row r="53" spans="1:10" s="1" customFormat="1" ht="12.75" hidden="1" x14ac:dyDescent="0.25">
      <c r="A53" s="16"/>
      <c r="B53" s="241"/>
      <c r="C53" s="241"/>
      <c r="D53" s="14"/>
      <c r="E53" s="14"/>
      <c r="F53" s="14"/>
      <c r="G53" s="14"/>
      <c r="H53" s="15"/>
      <c r="I53" s="15"/>
      <c r="J53" s="15"/>
    </row>
    <row r="54" spans="1:10" s="1" customFormat="1" ht="12.75" hidden="1" x14ac:dyDescent="0.25">
      <c r="A54" s="16"/>
      <c r="B54" s="241"/>
      <c r="C54" s="241"/>
      <c r="D54" s="14"/>
      <c r="E54" s="14"/>
      <c r="F54" s="14"/>
      <c r="G54" s="14"/>
      <c r="H54" s="15"/>
      <c r="I54" s="15"/>
      <c r="J54" s="15"/>
    </row>
    <row r="55" spans="1:10" s="1" customFormat="1" ht="12.75" hidden="1" x14ac:dyDescent="0.25">
      <c r="A55" s="16"/>
      <c r="B55" s="241"/>
      <c r="C55" s="241"/>
      <c r="D55" s="14"/>
      <c r="E55" s="14"/>
      <c r="F55" s="14"/>
      <c r="G55" s="14"/>
      <c r="H55" s="15"/>
      <c r="I55" s="15"/>
      <c r="J55" s="15"/>
    </row>
    <row r="56" spans="1:10" s="13" customFormat="1" ht="12.75" customHeight="1" x14ac:dyDescent="0.25">
      <c r="A56" s="468" t="s">
        <v>50</v>
      </c>
      <c r="B56" s="468"/>
      <c r="C56" s="155"/>
      <c r="D56" s="11" t="s">
        <v>10</v>
      </c>
      <c r="E56" s="11" t="s">
        <v>51</v>
      </c>
      <c r="F56" s="11"/>
      <c r="G56" s="11"/>
      <c r="H56" s="12">
        <f t="shared" ref="H56:J59" si="3">H57</f>
        <v>100000</v>
      </c>
      <c r="I56" s="12">
        <f t="shared" si="3"/>
        <v>100000</v>
      </c>
      <c r="J56" s="12">
        <f t="shared" si="3"/>
        <v>100000</v>
      </c>
    </row>
    <row r="57" spans="1:10" s="1" customFormat="1" ht="12.75" customHeight="1" x14ac:dyDescent="0.25">
      <c r="A57" s="467" t="s">
        <v>50</v>
      </c>
      <c r="B57" s="467"/>
      <c r="C57" s="144"/>
      <c r="D57" s="14" t="s">
        <v>10</v>
      </c>
      <c r="E57" s="14" t="s">
        <v>51</v>
      </c>
      <c r="F57" s="14" t="s">
        <v>52</v>
      </c>
      <c r="G57" s="14"/>
      <c r="H57" s="15">
        <f t="shared" si="3"/>
        <v>100000</v>
      </c>
      <c r="I57" s="15">
        <f t="shared" si="3"/>
        <v>100000</v>
      </c>
      <c r="J57" s="15">
        <f t="shared" si="3"/>
        <v>100000</v>
      </c>
    </row>
    <row r="58" spans="1:10" s="1" customFormat="1" ht="12.75" customHeight="1" x14ac:dyDescent="0.25">
      <c r="A58" s="467" t="s">
        <v>53</v>
      </c>
      <c r="B58" s="467"/>
      <c r="C58" s="144"/>
      <c r="D58" s="14" t="s">
        <v>10</v>
      </c>
      <c r="E58" s="14" t="s">
        <v>51</v>
      </c>
      <c r="F58" s="14" t="s">
        <v>54</v>
      </c>
      <c r="G58" s="14"/>
      <c r="H58" s="15">
        <f t="shared" si="3"/>
        <v>100000</v>
      </c>
      <c r="I58" s="15">
        <f t="shared" si="3"/>
        <v>100000</v>
      </c>
      <c r="J58" s="15">
        <f t="shared" si="3"/>
        <v>100000</v>
      </c>
    </row>
    <row r="59" spans="1:10" s="1" customFormat="1" ht="12.75" x14ac:dyDescent="0.25">
      <c r="A59" s="16"/>
      <c r="B59" s="144" t="s">
        <v>26</v>
      </c>
      <c r="C59" s="144"/>
      <c r="D59" s="14" t="s">
        <v>10</v>
      </c>
      <c r="E59" s="14" t="s">
        <v>51</v>
      </c>
      <c r="F59" s="14" t="s">
        <v>54</v>
      </c>
      <c r="G59" s="14" t="s">
        <v>27</v>
      </c>
      <c r="H59" s="15">
        <f t="shared" si="3"/>
        <v>100000</v>
      </c>
      <c r="I59" s="15">
        <f t="shared" si="3"/>
        <v>100000</v>
      </c>
      <c r="J59" s="15">
        <f t="shared" si="3"/>
        <v>100000</v>
      </c>
    </row>
    <row r="60" spans="1:10" s="1" customFormat="1" ht="12.75" x14ac:dyDescent="0.25">
      <c r="A60" s="16"/>
      <c r="B60" s="150" t="s">
        <v>55</v>
      </c>
      <c r="C60" s="150"/>
      <c r="D60" s="14" t="s">
        <v>10</v>
      </c>
      <c r="E60" s="14" t="s">
        <v>51</v>
      </c>
      <c r="F60" s="14" t="s">
        <v>54</v>
      </c>
      <c r="G60" s="14" t="s">
        <v>56</v>
      </c>
      <c r="H60" s="15">
        <v>100000</v>
      </c>
      <c r="I60" s="15">
        <v>100000</v>
      </c>
      <c r="J60" s="15">
        <v>100000</v>
      </c>
    </row>
    <row r="61" spans="1:10" s="13" customFormat="1" ht="12.75" customHeight="1" x14ac:dyDescent="0.25">
      <c r="A61" s="468" t="s">
        <v>57</v>
      </c>
      <c r="B61" s="468"/>
      <c r="C61" s="155"/>
      <c r="D61" s="11" t="s">
        <v>10</v>
      </c>
      <c r="E61" s="11" t="s">
        <v>58</v>
      </c>
      <c r="F61" s="11"/>
      <c r="G61" s="11"/>
      <c r="H61" s="12">
        <f>H62+H69+H79+H82</f>
        <v>2347200</v>
      </c>
      <c r="I61" s="12">
        <f t="shared" ref="I61:J61" si="4">I62+I69+I79+I82</f>
        <v>1597200</v>
      </c>
      <c r="J61" s="12">
        <f t="shared" si="4"/>
        <v>1613200</v>
      </c>
    </row>
    <row r="62" spans="1:10" s="1" customFormat="1" ht="30" customHeight="1" x14ac:dyDescent="0.25">
      <c r="A62" s="467" t="s">
        <v>59</v>
      </c>
      <c r="B62" s="467"/>
      <c r="C62" s="144"/>
      <c r="D62" s="14" t="s">
        <v>10</v>
      </c>
      <c r="E62" s="14" t="s">
        <v>58</v>
      </c>
      <c r="F62" s="14" t="s">
        <v>60</v>
      </c>
      <c r="G62" s="14"/>
      <c r="H62" s="15">
        <f>H63+H66</f>
        <v>325000</v>
      </c>
      <c r="I62" s="15">
        <f>I63+I66</f>
        <v>275000</v>
      </c>
      <c r="J62" s="15">
        <f>J63+J66</f>
        <v>291000</v>
      </c>
    </row>
    <row r="63" spans="1:10" s="1" customFormat="1" ht="12.75" customHeight="1" x14ac:dyDescent="0.25">
      <c r="A63" s="443" t="s">
        <v>61</v>
      </c>
      <c r="B63" s="444"/>
      <c r="C63" s="148"/>
      <c r="D63" s="14" t="s">
        <v>10</v>
      </c>
      <c r="E63" s="14" t="s">
        <v>58</v>
      </c>
      <c r="F63" s="14" t="s">
        <v>62</v>
      </c>
      <c r="G63" s="14"/>
      <c r="H63" s="15">
        <f>H64</f>
        <v>75000</v>
      </c>
      <c r="I63" s="15">
        <f>I64</f>
        <v>75000</v>
      </c>
      <c r="J63" s="15">
        <f>J64</f>
        <v>79400</v>
      </c>
    </row>
    <row r="64" spans="1:10" s="1" customFormat="1" ht="12.75" x14ac:dyDescent="0.25">
      <c r="A64" s="16"/>
      <c r="B64" s="150" t="s">
        <v>22</v>
      </c>
      <c r="C64" s="150"/>
      <c r="D64" s="14" t="s">
        <v>10</v>
      </c>
      <c r="E64" s="14" t="s">
        <v>58</v>
      </c>
      <c r="F64" s="14" t="s">
        <v>62</v>
      </c>
      <c r="G64" s="14" t="s">
        <v>23</v>
      </c>
      <c r="H64" s="15">
        <f t="shared" ref="H64:J67" si="5">H65</f>
        <v>75000</v>
      </c>
      <c r="I64" s="15">
        <f t="shared" si="5"/>
        <v>75000</v>
      </c>
      <c r="J64" s="15">
        <f t="shared" si="5"/>
        <v>79400</v>
      </c>
    </row>
    <row r="65" spans="1:10" s="1" customFormat="1" ht="12.75" x14ac:dyDescent="0.25">
      <c r="A65" s="16"/>
      <c r="B65" s="144" t="s">
        <v>24</v>
      </c>
      <c r="C65" s="144"/>
      <c r="D65" s="14" t="s">
        <v>10</v>
      </c>
      <c r="E65" s="14" t="s">
        <v>58</v>
      </c>
      <c r="F65" s="14" t="s">
        <v>62</v>
      </c>
      <c r="G65" s="14" t="s">
        <v>25</v>
      </c>
      <c r="H65" s="15">
        <v>75000</v>
      </c>
      <c r="I65" s="15">
        <v>75000</v>
      </c>
      <c r="J65" s="15">
        <v>79400</v>
      </c>
    </row>
    <row r="66" spans="1:10" s="1" customFormat="1" ht="30.75" customHeight="1" x14ac:dyDescent="0.25">
      <c r="A66" s="467" t="s">
        <v>300</v>
      </c>
      <c r="B66" s="467"/>
      <c r="C66" s="144"/>
      <c r="D66" s="14" t="s">
        <v>18</v>
      </c>
      <c r="E66" s="14" t="s">
        <v>58</v>
      </c>
      <c r="F66" s="14" t="s">
        <v>63</v>
      </c>
      <c r="G66" s="14"/>
      <c r="H66" s="15">
        <f t="shared" si="5"/>
        <v>250000</v>
      </c>
      <c r="I66" s="15">
        <f t="shared" si="5"/>
        <v>200000</v>
      </c>
      <c r="J66" s="15">
        <f t="shared" si="5"/>
        <v>211600</v>
      </c>
    </row>
    <row r="67" spans="1:10" s="1" customFormat="1" ht="12.75" x14ac:dyDescent="0.25">
      <c r="A67" s="16"/>
      <c r="B67" s="150" t="s">
        <v>22</v>
      </c>
      <c r="C67" s="150"/>
      <c r="D67" s="14" t="s">
        <v>10</v>
      </c>
      <c r="E67" s="14" t="s">
        <v>58</v>
      </c>
      <c r="F67" s="14" t="s">
        <v>63</v>
      </c>
      <c r="G67" s="14" t="s">
        <v>23</v>
      </c>
      <c r="H67" s="15">
        <f t="shared" si="5"/>
        <v>250000</v>
      </c>
      <c r="I67" s="15">
        <f t="shared" si="5"/>
        <v>200000</v>
      </c>
      <c r="J67" s="15">
        <f t="shared" si="5"/>
        <v>211600</v>
      </c>
    </row>
    <row r="68" spans="1:10" s="1" customFormat="1" ht="12.75" x14ac:dyDescent="0.25">
      <c r="A68" s="16"/>
      <c r="B68" s="144" t="s">
        <v>24</v>
      </c>
      <c r="C68" s="144"/>
      <c r="D68" s="14" t="s">
        <v>10</v>
      </c>
      <c r="E68" s="14" t="s">
        <v>58</v>
      </c>
      <c r="F68" s="14" t="s">
        <v>63</v>
      </c>
      <c r="G68" s="14" t="s">
        <v>25</v>
      </c>
      <c r="H68" s="15">
        <v>250000</v>
      </c>
      <c r="I68" s="15">
        <v>200000</v>
      </c>
      <c r="J68" s="15">
        <v>211600</v>
      </c>
    </row>
    <row r="69" spans="1:10" s="18" customFormat="1" ht="12.75" customHeight="1" x14ac:dyDescent="0.25">
      <c r="A69" s="467" t="s">
        <v>64</v>
      </c>
      <c r="B69" s="467"/>
      <c r="C69" s="144"/>
      <c r="D69" s="14" t="s">
        <v>10</v>
      </c>
      <c r="E69" s="14" t="s">
        <v>58</v>
      </c>
      <c r="F69" s="14" t="s">
        <v>65</v>
      </c>
      <c r="G69" s="5"/>
      <c r="H69" s="15">
        <f>H70</f>
        <v>287400</v>
      </c>
      <c r="I69" s="15">
        <f>I70</f>
        <v>287400</v>
      </c>
      <c r="J69" s="15">
        <f>J70</f>
        <v>287400</v>
      </c>
    </row>
    <row r="70" spans="1:10" s="1" customFormat="1" ht="55.5" customHeight="1" x14ac:dyDescent="0.25">
      <c r="A70" s="467" t="s">
        <v>66</v>
      </c>
      <c r="B70" s="467"/>
      <c r="C70" s="144"/>
      <c r="D70" s="19" t="s">
        <v>10</v>
      </c>
      <c r="E70" s="19" t="s">
        <v>58</v>
      </c>
      <c r="F70" s="19" t="s">
        <v>67</v>
      </c>
      <c r="G70" s="20"/>
      <c r="H70" s="15">
        <f t="shared" ref="H70:J70" si="6">H71+H76</f>
        <v>287400</v>
      </c>
      <c r="I70" s="15">
        <f t="shared" si="6"/>
        <v>287400</v>
      </c>
      <c r="J70" s="15">
        <f t="shared" si="6"/>
        <v>287400</v>
      </c>
    </row>
    <row r="71" spans="1:10" s="1" customFormat="1" ht="52.5" customHeight="1" x14ac:dyDescent="0.25">
      <c r="A71" s="467" t="s">
        <v>294</v>
      </c>
      <c r="B71" s="467"/>
      <c r="C71" s="144"/>
      <c r="D71" s="19" t="s">
        <v>10</v>
      </c>
      <c r="E71" s="19" t="s">
        <v>58</v>
      </c>
      <c r="F71" s="19" t="s">
        <v>68</v>
      </c>
      <c r="G71" s="19"/>
      <c r="H71" s="15">
        <f>H72+H74</f>
        <v>287200</v>
      </c>
      <c r="I71" s="15">
        <f>I72+I74</f>
        <v>287200</v>
      </c>
      <c r="J71" s="15">
        <f>J72+J74</f>
        <v>287200</v>
      </c>
    </row>
    <row r="72" spans="1:10" s="1" customFormat="1" ht="27.75" customHeight="1" x14ac:dyDescent="0.25">
      <c r="A72" s="144"/>
      <c r="B72" s="144" t="s">
        <v>17</v>
      </c>
      <c r="C72" s="144"/>
      <c r="D72" s="14" t="s">
        <v>18</v>
      </c>
      <c r="E72" s="14" t="s">
        <v>58</v>
      </c>
      <c r="F72" s="19" t="s">
        <v>68</v>
      </c>
      <c r="G72" s="14" t="s">
        <v>19</v>
      </c>
      <c r="H72" s="15">
        <f>H73</f>
        <v>168000</v>
      </c>
      <c r="I72" s="15">
        <f>I73</f>
        <v>168036</v>
      </c>
      <c r="J72" s="15">
        <f>J73</f>
        <v>168036</v>
      </c>
    </row>
    <row r="73" spans="1:10" s="1" customFormat="1" ht="12.75" x14ac:dyDescent="0.25">
      <c r="A73" s="16"/>
      <c r="B73" s="150" t="s">
        <v>20</v>
      </c>
      <c r="C73" s="150"/>
      <c r="D73" s="14" t="s">
        <v>10</v>
      </c>
      <c r="E73" s="14" t="s">
        <v>58</v>
      </c>
      <c r="F73" s="19" t="s">
        <v>68</v>
      </c>
      <c r="G73" s="14" t="s">
        <v>21</v>
      </c>
      <c r="H73" s="15">
        <f>168036-36</f>
        <v>168000</v>
      </c>
      <c r="I73" s="15">
        <v>168036</v>
      </c>
      <c r="J73" s="15">
        <v>168036</v>
      </c>
    </row>
    <row r="74" spans="1:10" s="1" customFormat="1" ht="12.75" x14ac:dyDescent="0.25">
      <c r="A74" s="16"/>
      <c r="B74" s="150" t="s">
        <v>22</v>
      </c>
      <c r="C74" s="150"/>
      <c r="D74" s="14" t="s">
        <v>10</v>
      </c>
      <c r="E74" s="14" t="s">
        <v>58</v>
      </c>
      <c r="F74" s="19" t="s">
        <v>68</v>
      </c>
      <c r="G74" s="14" t="s">
        <v>23</v>
      </c>
      <c r="H74" s="15">
        <f>H75</f>
        <v>119200</v>
      </c>
      <c r="I74" s="15">
        <f>I75</f>
        <v>119164</v>
      </c>
      <c r="J74" s="15">
        <f>J75</f>
        <v>119164</v>
      </c>
    </row>
    <row r="75" spans="1:10" s="1" customFormat="1" ht="12.75" x14ac:dyDescent="0.25">
      <c r="A75" s="16"/>
      <c r="B75" s="144" t="s">
        <v>24</v>
      </c>
      <c r="C75" s="144"/>
      <c r="D75" s="14" t="s">
        <v>10</v>
      </c>
      <c r="E75" s="14" t="s">
        <v>58</v>
      </c>
      <c r="F75" s="19" t="s">
        <v>68</v>
      </c>
      <c r="G75" s="14" t="s">
        <v>25</v>
      </c>
      <c r="H75" s="15">
        <f>119164+36</f>
        <v>119200</v>
      </c>
      <c r="I75" s="15">
        <v>119164</v>
      </c>
      <c r="J75" s="15">
        <v>119164</v>
      </c>
    </row>
    <row r="76" spans="1:10" s="2" customFormat="1" ht="78.75" customHeight="1" x14ac:dyDescent="0.25">
      <c r="A76" s="467" t="s">
        <v>69</v>
      </c>
      <c r="B76" s="467"/>
      <c r="C76" s="144"/>
      <c r="D76" s="19" t="s">
        <v>10</v>
      </c>
      <c r="E76" s="19" t="s">
        <v>58</v>
      </c>
      <c r="F76" s="19" t="s">
        <v>70</v>
      </c>
      <c r="G76" s="19"/>
      <c r="H76" s="21">
        <f t="shared" ref="H76:J77" si="7">H77</f>
        <v>200</v>
      </c>
      <c r="I76" s="21">
        <f t="shared" si="7"/>
        <v>200</v>
      </c>
      <c r="J76" s="21">
        <f t="shared" si="7"/>
        <v>200</v>
      </c>
    </row>
    <row r="77" spans="1:10" s="1" customFormat="1" ht="12.75" x14ac:dyDescent="0.25">
      <c r="A77" s="16"/>
      <c r="B77" s="150" t="s">
        <v>64</v>
      </c>
      <c r="C77" s="150"/>
      <c r="D77" s="14" t="s">
        <v>10</v>
      </c>
      <c r="E77" s="19" t="s">
        <v>58</v>
      </c>
      <c r="F77" s="19" t="s">
        <v>70</v>
      </c>
      <c r="G77" s="14" t="s">
        <v>71</v>
      </c>
      <c r="H77" s="15">
        <f t="shared" si="7"/>
        <v>200</v>
      </c>
      <c r="I77" s="15">
        <f t="shared" si="7"/>
        <v>200</v>
      </c>
      <c r="J77" s="15">
        <f t="shared" si="7"/>
        <v>200</v>
      </c>
    </row>
    <row r="78" spans="1:10" s="1" customFormat="1" ht="12.75" x14ac:dyDescent="0.25">
      <c r="A78" s="16"/>
      <c r="B78" s="150" t="s">
        <v>72</v>
      </c>
      <c r="C78" s="150"/>
      <c r="D78" s="14" t="s">
        <v>10</v>
      </c>
      <c r="E78" s="19" t="s">
        <v>58</v>
      </c>
      <c r="F78" s="19" t="s">
        <v>70</v>
      </c>
      <c r="G78" s="14" t="s">
        <v>73</v>
      </c>
      <c r="H78" s="15">
        <v>200</v>
      </c>
      <c r="I78" s="15">
        <v>200</v>
      </c>
      <c r="J78" s="15">
        <v>200</v>
      </c>
    </row>
    <row r="79" spans="1:10" s="1" customFormat="1" ht="27.75" customHeight="1" x14ac:dyDescent="0.25">
      <c r="A79" s="467" t="s">
        <v>74</v>
      </c>
      <c r="B79" s="467"/>
      <c r="C79" s="144"/>
      <c r="D79" s="14" t="s">
        <v>10</v>
      </c>
      <c r="E79" s="14" t="s">
        <v>58</v>
      </c>
      <c r="F79" s="141" t="s">
        <v>75</v>
      </c>
      <c r="G79" s="14"/>
      <c r="H79" s="15">
        <f t="shared" ref="H79:J80" si="8">H80</f>
        <v>1200000</v>
      </c>
      <c r="I79" s="15">
        <f t="shared" si="8"/>
        <v>500000</v>
      </c>
      <c r="J79" s="15">
        <f t="shared" si="8"/>
        <v>500000</v>
      </c>
    </row>
    <row r="80" spans="1:10" s="1" customFormat="1" ht="12.75" x14ac:dyDescent="0.25">
      <c r="A80" s="16"/>
      <c r="B80" s="150" t="s">
        <v>22</v>
      </c>
      <c r="C80" s="150"/>
      <c r="D80" s="14" t="s">
        <v>10</v>
      </c>
      <c r="E80" s="19" t="s">
        <v>58</v>
      </c>
      <c r="F80" s="141" t="s">
        <v>75</v>
      </c>
      <c r="G80" s="14" t="s">
        <v>23</v>
      </c>
      <c r="H80" s="15">
        <f t="shared" si="8"/>
        <v>1200000</v>
      </c>
      <c r="I80" s="15">
        <f t="shared" si="8"/>
        <v>500000</v>
      </c>
      <c r="J80" s="15">
        <f t="shared" si="8"/>
        <v>500000</v>
      </c>
    </row>
    <row r="81" spans="1:10" s="1" customFormat="1" ht="12.75" x14ac:dyDescent="0.25">
      <c r="A81" s="16"/>
      <c r="B81" s="144" t="s">
        <v>24</v>
      </c>
      <c r="C81" s="144"/>
      <c r="D81" s="14" t="s">
        <v>10</v>
      </c>
      <c r="E81" s="19" t="s">
        <v>58</v>
      </c>
      <c r="F81" s="141" t="s">
        <v>75</v>
      </c>
      <c r="G81" s="14" t="s">
        <v>25</v>
      </c>
      <c r="H81" s="15">
        <f>1100000+100000</f>
        <v>1200000</v>
      </c>
      <c r="I81" s="15">
        <v>500000</v>
      </c>
      <c r="J81" s="15">
        <v>500000</v>
      </c>
    </row>
    <row r="82" spans="1:10" s="1" customFormat="1" ht="26.25" customHeight="1" x14ac:dyDescent="0.25">
      <c r="A82" s="467" t="s">
        <v>76</v>
      </c>
      <c r="B82" s="467"/>
      <c r="C82" s="144"/>
      <c r="D82" s="14" t="s">
        <v>10</v>
      </c>
      <c r="E82" s="19" t="s">
        <v>58</v>
      </c>
      <c r="F82" s="19" t="s">
        <v>77</v>
      </c>
      <c r="G82" s="14"/>
      <c r="H82" s="15">
        <f t="shared" ref="H82:J83" si="9">H83</f>
        <v>534800</v>
      </c>
      <c r="I82" s="15">
        <f t="shared" si="9"/>
        <v>534800</v>
      </c>
      <c r="J82" s="15">
        <f t="shared" si="9"/>
        <v>534800</v>
      </c>
    </row>
    <row r="83" spans="1:10" s="1" customFormat="1" ht="12.75" x14ac:dyDescent="0.25">
      <c r="A83" s="16"/>
      <c r="B83" s="150" t="s">
        <v>22</v>
      </c>
      <c r="C83" s="150"/>
      <c r="D83" s="14" t="s">
        <v>10</v>
      </c>
      <c r="E83" s="19" t="s">
        <v>58</v>
      </c>
      <c r="F83" s="19" t="s">
        <v>77</v>
      </c>
      <c r="G83" s="14" t="s">
        <v>23</v>
      </c>
      <c r="H83" s="15">
        <f t="shared" si="9"/>
        <v>534800</v>
      </c>
      <c r="I83" s="15">
        <f t="shared" si="9"/>
        <v>534800</v>
      </c>
      <c r="J83" s="15">
        <f t="shared" si="9"/>
        <v>534800</v>
      </c>
    </row>
    <row r="84" spans="1:10" s="1" customFormat="1" ht="12.75" x14ac:dyDescent="0.25">
      <c r="A84" s="16"/>
      <c r="B84" s="144" t="s">
        <v>24</v>
      </c>
      <c r="C84" s="144"/>
      <c r="D84" s="14" t="s">
        <v>10</v>
      </c>
      <c r="E84" s="19" t="s">
        <v>58</v>
      </c>
      <c r="F84" s="19" t="s">
        <v>77</v>
      </c>
      <c r="G84" s="14" t="s">
        <v>25</v>
      </c>
      <c r="H84" s="15">
        <v>534800</v>
      </c>
      <c r="I84" s="15">
        <v>534800</v>
      </c>
      <c r="J84" s="15">
        <v>534800</v>
      </c>
    </row>
    <row r="85" spans="1:10" s="10" customFormat="1" ht="18" customHeight="1" x14ac:dyDescent="0.25">
      <c r="A85" s="470" t="s">
        <v>78</v>
      </c>
      <c r="B85" s="470"/>
      <c r="C85" s="145"/>
      <c r="D85" s="7" t="s">
        <v>79</v>
      </c>
      <c r="E85" s="7"/>
      <c r="F85" s="7"/>
      <c r="G85" s="7"/>
      <c r="H85" s="8">
        <f t="shared" ref="H85:J90" si="10">H86</f>
        <v>714300</v>
      </c>
      <c r="I85" s="8">
        <f t="shared" si="10"/>
        <v>728300</v>
      </c>
      <c r="J85" s="8">
        <f t="shared" si="10"/>
        <v>729700</v>
      </c>
    </row>
    <row r="86" spans="1:10" s="23" customFormat="1" ht="12.75" x14ac:dyDescent="0.25">
      <c r="A86" s="472" t="s">
        <v>80</v>
      </c>
      <c r="B86" s="472"/>
      <c r="C86" s="160"/>
      <c r="D86" s="11" t="s">
        <v>79</v>
      </c>
      <c r="E86" s="11" t="s">
        <v>12</v>
      </c>
      <c r="F86" s="11"/>
      <c r="G86" s="11"/>
      <c r="H86" s="12">
        <f t="shared" si="10"/>
        <v>714300</v>
      </c>
      <c r="I86" s="12">
        <f t="shared" si="10"/>
        <v>728300</v>
      </c>
      <c r="J86" s="12">
        <f t="shared" si="10"/>
        <v>729700</v>
      </c>
    </row>
    <row r="87" spans="1:10" s="24" customFormat="1" ht="12.75" x14ac:dyDescent="0.25">
      <c r="A87" s="467" t="s">
        <v>81</v>
      </c>
      <c r="B87" s="467"/>
      <c r="C87" s="144"/>
      <c r="D87" s="14" t="s">
        <v>79</v>
      </c>
      <c r="E87" s="14" t="s">
        <v>12</v>
      </c>
      <c r="F87" s="14" t="s">
        <v>82</v>
      </c>
      <c r="G87" s="14"/>
      <c r="H87" s="15">
        <f t="shared" si="10"/>
        <v>714300</v>
      </c>
      <c r="I87" s="15">
        <f t="shared" si="10"/>
        <v>728300</v>
      </c>
      <c r="J87" s="15">
        <f t="shared" si="10"/>
        <v>729700</v>
      </c>
    </row>
    <row r="88" spans="1:10" s="1" customFormat="1" ht="26.25" customHeight="1" x14ac:dyDescent="0.25">
      <c r="A88" s="467" t="s">
        <v>83</v>
      </c>
      <c r="B88" s="467"/>
      <c r="C88" s="144"/>
      <c r="D88" s="14" t="s">
        <v>79</v>
      </c>
      <c r="E88" s="14" t="s">
        <v>12</v>
      </c>
      <c r="F88" s="14" t="s">
        <v>84</v>
      </c>
      <c r="G88" s="14"/>
      <c r="H88" s="25">
        <f t="shared" si="10"/>
        <v>714300</v>
      </c>
      <c r="I88" s="25">
        <f t="shared" si="10"/>
        <v>728300</v>
      </c>
      <c r="J88" s="25">
        <f t="shared" si="10"/>
        <v>729700</v>
      </c>
    </row>
    <row r="89" spans="1:10" s="1" customFormat="1" ht="51.75" customHeight="1" x14ac:dyDescent="0.25">
      <c r="A89" s="471" t="s">
        <v>85</v>
      </c>
      <c r="B89" s="471"/>
      <c r="C89" s="150"/>
      <c r="D89" s="14" t="s">
        <v>79</v>
      </c>
      <c r="E89" s="14" t="s">
        <v>12</v>
      </c>
      <c r="F89" s="14" t="s">
        <v>86</v>
      </c>
      <c r="G89" s="14"/>
      <c r="H89" s="25">
        <f t="shared" si="10"/>
        <v>714300</v>
      </c>
      <c r="I89" s="25">
        <f t="shared" si="10"/>
        <v>728300</v>
      </c>
      <c r="J89" s="25">
        <f t="shared" si="10"/>
        <v>729700</v>
      </c>
    </row>
    <row r="90" spans="1:10" s="1" customFormat="1" ht="12.75" customHeight="1" x14ac:dyDescent="0.25">
      <c r="A90" s="150"/>
      <c r="B90" s="144" t="s">
        <v>64</v>
      </c>
      <c r="C90" s="144"/>
      <c r="D90" s="14" t="s">
        <v>79</v>
      </c>
      <c r="E90" s="14" t="s">
        <v>12</v>
      </c>
      <c r="F90" s="14" t="s">
        <v>87</v>
      </c>
      <c r="G90" s="14" t="s">
        <v>71</v>
      </c>
      <c r="H90" s="15">
        <f>H91</f>
        <v>714300</v>
      </c>
      <c r="I90" s="15">
        <f t="shared" si="10"/>
        <v>728300</v>
      </c>
      <c r="J90" s="15">
        <f t="shared" si="10"/>
        <v>729700</v>
      </c>
    </row>
    <row r="91" spans="1:10" s="1" customFormat="1" ht="14.25" customHeight="1" x14ac:dyDescent="0.25">
      <c r="A91" s="150"/>
      <c r="B91" s="144" t="s">
        <v>72</v>
      </c>
      <c r="C91" s="144"/>
      <c r="D91" s="14" t="s">
        <v>79</v>
      </c>
      <c r="E91" s="14" t="s">
        <v>12</v>
      </c>
      <c r="F91" s="14" t="s">
        <v>87</v>
      </c>
      <c r="G91" s="14" t="s">
        <v>73</v>
      </c>
      <c r="H91" s="15">
        <v>714300</v>
      </c>
      <c r="I91" s="15">
        <v>728300</v>
      </c>
      <c r="J91" s="15">
        <v>729700</v>
      </c>
    </row>
    <row r="92" spans="1:10" s="10" customFormat="1" ht="16.5" customHeight="1" x14ac:dyDescent="0.25">
      <c r="A92" s="470" t="s">
        <v>88</v>
      </c>
      <c r="B92" s="470"/>
      <c r="C92" s="145"/>
      <c r="D92" s="7" t="s">
        <v>12</v>
      </c>
      <c r="E92" s="7"/>
      <c r="F92" s="7"/>
      <c r="G92" s="7"/>
      <c r="H92" s="8">
        <f>H93</f>
        <v>593400</v>
      </c>
      <c r="I92" s="8">
        <f t="shared" ref="I92:J92" si="11">I93</f>
        <v>600828</v>
      </c>
      <c r="J92" s="8">
        <f t="shared" si="11"/>
        <v>635600</v>
      </c>
    </row>
    <row r="93" spans="1:10" s="13" customFormat="1" ht="12.75" x14ac:dyDescent="0.25">
      <c r="A93" s="468" t="s">
        <v>89</v>
      </c>
      <c r="B93" s="468"/>
      <c r="C93" s="155"/>
      <c r="D93" s="11" t="s">
        <v>12</v>
      </c>
      <c r="E93" s="11" t="s">
        <v>90</v>
      </c>
      <c r="F93" s="11"/>
      <c r="G93" s="11"/>
      <c r="H93" s="12">
        <f>H94+H100</f>
        <v>593400</v>
      </c>
      <c r="I93" s="12">
        <f>I94+I100</f>
        <v>600828</v>
      </c>
      <c r="J93" s="12">
        <f>J94+J100</f>
        <v>635600</v>
      </c>
    </row>
    <row r="94" spans="1:10" s="1" customFormat="1" ht="12.75" x14ac:dyDescent="0.25">
      <c r="A94" s="467" t="s">
        <v>91</v>
      </c>
      <c r="B94" s="467"/>
      <c r="C94" s="144"/>
      <c r="D94" s="14" t="s">
        <v>12</v>
      </c>
      <c r="E94" s="14" t="s">
        <v>90</v>
      </c>
      <c r="F94" s="14" t="s">
        <v>92</v>
      </c>
      <c r="G94" s="14"/>
      <c r="H94" s="15">
        <f>H95</f>
        <v>593400</v>
      </c>
      <c r="I94" s="15">
        <f>I95</f>
        <v>600828</v>
      </c>
      <c r="J94" s="15">
        <f>J95</f>
        <v>635600</v>
      </c>
    </row>
    <row r="95" spans="1:10" s="1" customFormat="1" ht="40.5" customHeight="1" x14ac:dyDescent="0.25">
      <c r="A95" s="467" t="s">
        <v>93</v>
      </c>
      <c r="B95" s="467"/>
      <c r="C95" s="144"/>
      <c r="D95" s="14" t="s">
        <v>12</v>
      </c>
      <c r="E95" s="14" t="s">
        <v>90</v>
      </c>
      <c r="F95" s="14" t="s">
        <v>94</v>
      </c>
      <c r="G95" s="14"/>
      <c r="H95" s="15">
        <f>H96+H98</f>
        <v>593400</v>
      </c>
      <c r="I95" s="15">
        <f t="shared" ref="I95:J95" si="12">I96+I98</f>
        <v>600828</v>
      </c>
      <c r="J95" s="15">
        <f t="shared" si="12"/>
        <v>635600</v>
      </c>
    </row>
    <row r="96" spans="1:10" s="1" customFormat="1" ht="26.25" customHeight="1" x14ac:dyDescent="0.25">
      <c r="A96" s="26"/>
      <c r="B96" s="144" t="s">
        <v>17</v>
      </c>
      <c r="C96" s="144"/>
      <c r="D96" s="14" t="s">
        <v>12</v>
      </c>
      <c r="E96" s="19" t="s">
        <v>90</v>
      </c>
      <c r="F96" s="14" t="s">
        <v>94</v>
      </c>
      <c r="G96" s="14" t="s">
        <v>19</v>
      </c>
      <c r="H96" s="15">
        <f>H97</f>
        <v>537700</v>
      </c>
      <c r="I96" s="15">
        <f>I97</f>
        <v>545128</v>
      </c>
      <c r="J96" s="15">
        <f>J97</f>
        <v>576700</v>
      </c>
    </row>
    <row r="97" spans="1:13" s="1" customFormat="1" ht="12.75" customHeight="1" x14ac:dyDescent="0.25">
      <c r="A97" s="27"/>
      <c r="B97" s="150" t="s">
        <v>95</v>
      </c>
      <c r="C97" s="150"/>
      <c r="D97" s="14" t="s">
        <v>12</v>
      </c>
      <c r="E97" s="19" t="s">
        <v>90</v>
      </c>
      <c r="F97" s="14" t="s">
        <v>94</v>
      </c>
      <c r="G97" s="14" t="s">
        <v>96</v>
      </c>
      <c r="H97" s="15">
        <f>537694+6</f>
        <v>537700</v>
      </c>
      <c r="I97" s="15">
        <v>545128</v>
      </c>
      <c r="J97" s="15">
        <v>576700</v>
      </c>
    </row>
    <row r="98" spans="1:13" s="1" customFormat="1" ht="17.25" customHeight="1" x14ac:dyDescent="0.25">
      <c r="A98" s="27"/>
      <c r="B98" s="150" t="s">
        <v>22</v>
      </c>
      <c r="C98" s="150"/>
      <c r="D98" s="14" t="s">
        <v>12</v>
      </c>
      <c r="E98" s="19" t="s">
        <v>90</v>
      </c>
      <c r="F98" s="14" t="s">
        <v>94</v>
      </c>
      <c r="G98" s="14" t="s">
        <v>23</v>
      </c>
      <c r="H98" s="15">
        <f>H99</f>
        <v>55700</v>
      </c>
      <c r="I98" s="15">
        <f>I99</f>
        <v>55700</v>
      </c>
      <c r="J98" s="15">
        <f>J99</f>
        <v>58900</v>
      </c>
    </row>
    <row r="99" spans="1:13" s="1" customFormat="1" ht="17.25" customHeight="1" x14ac:dyDescent="0.25">
      <c r="A99" s="27"/>
      <c r="B99" s="144" t="s">
        <v>24</v>
      </c>
      <c r="C99" s="144"/>
      <c r="D99" s="14" t="s">
        <v>12</v>
      </c>
      <c r="E99" s="19" t="s">
        <v>90</v>
      </c>
      <c r="F99" s="14" t="s">
        <v>94</v>
      </c>
      <c r="G99" s="14" t="s">
        <v>25</v>
      </c>
      <c r="H99" s="15">
        <f>55735-35</f>
        <v>55700</v>
      </c>
      <c r="I99" s="15">
        <v>55700</v>
      </c>
      <c r="J99" s="15">
        <v>58900</v>
      </c>
    </row>
    <row r="100" spans="1:13" s="1" customFormat="1" ht="12.75" hidden="1" x14ac:dyDescent="0.25">
      <c r="A100" s="467" t="s">
        <v>32</v>
      </c>
      <c r="B100" s="467"/>
      <c r="C100" s="144"/>
      <c r="D100" s="14" t="s">
        <v>12</v>
      </c>
      <c r="E100" s="19" t="s">
        <v>90</v>
      </c>
      <c r="F100" s="14" t="s">
        <v>33</v>
      </c>
      <c r="G100" s="14"/>
      <c r="H100" s="15">
        <f>H101</f>
        <v>0</v>
      </c>
      <c r="I100" s="15">
        <f t="shared" ref="I100:J102" si="13">I101</f>
        <v>0</v>
      </c>
      <c r="J100" s="15">
        <f t="shared" si="13"/>
        <v>0</v>
      </c>
    </row>
    <row r="101" spans="1:13" s="1" customFormat="1" ht="12.75" hidden="1" x14ac:dyDescent="0.25">
      <c r="A101" s="443" t="s">
        <v>34</v>
      </c>
      <c r="B101" s="444"/>
      <c r="C101" s="144"/>
      <c r="D101" s="14" t="s">
        <v>12</v>
      </c>
      <c r="E101" s="19" t="s">
        <v>90</v>
      </c>
      <c r="F101" s="14" t="s">
        <v>35</v>
      </c>
      <c r="G101" s="17"/>
      <c r="H101" s="15">
        <f>H102</f>
        <v>0</v>
      </c>
      <c r="I101" s="15">
        <f t="shared" si="13"/>
        <v>0</v>
      </c>
      <c r="J101" s="15">
        <f t="shared" si="13"/>
        <v>0</v>
      </c>
    </row>
    <row r="102" spans="1:13" s="1" customFormat="1" ht="12.75" hidden="1" x14ac:dyDescent="0.25">
      <c r="A102" s="467" t="s">
        <v>97</v>
      </c>
      <c r="B102" s="467"/>
      <c r="C102" s="144"/>
      <c r="D102" s="14" t="s">
        <v>12</v>
      </c>
      <c r="E102" s="19" t="s">
        <v>90</v>
      </c>
      <c r="F102" s="14" t="s">
        <v>37</v>
      </c>
      <c r="G102" s="14"/>
      <c r="H102" s="15">
        <f>H103</f>
        <v>0</v>
      </c>
      <c r="I102" s="15">
        <f t="shared" si="13"/>
        <v>0</v>
      </c>
      <c r="J102" s="15">
        <f t="shared" si="13"/>
        <v>0</v>
      </c>
    </row>
    <row r="103" spans="1:13" s="1" customFormat="1" ht="28.5" hidden="1" customHeight="1" x14ac:dyDescent="0.25">
      <c r="A103" s="16"/>
      <c r="B103" s="150" t="s">
        <v>22</v>
      </c>
      <c r="C103" s="150"/>
      <c r="D103" s="14" t="s">
        <v>12</v>
      </c>
      <c r="E103" s="19" t="s">
        <v>90</v>
      </c>
      <c r="F103" s="14" t="s">
        <v>37</v>
      </c>
      <c r="G103" s="14" t="s">
        <v>23</v>
      </c>
      <c r="H103" s="15">
        <f>H104</f>
        <v>0</v>
      </c>
      <c r="I103" s="15">
        <f>I104</f>
        <v>0</v>
      </c>
      <c r="J103" s="15">
        <f>J104</f>
        <v>0</v>
      </c>
    </row>
    <row r="104" spans="1:13" s="1" customFormat="1" ht="51.75" hidden="1" customHeight="1" x14ac:dyDescent="0.25">
      <c r="A104" s="16"/>
      <c r="B104" s="144" t="s">
        <v>24</v>
      </c>
      <c r="C104" s="144"/>
      <c r="D104" s="14" t="s">
        <v>12</v>
      </c>
      <c r="E104" s="19" t="s">
        <v>90</v>
      </c>
      <c r="F104" s="14" t="s">
        <v>37</v>
      </c>
      <c r="G104" s="14" t="s">
        <v>25</v>
      </c>
      <c r="H104" s="15">
        <f>[1]Свод!M213</f>
        <v>0</v>
      </c>
      <c r="I104" s="15"/>
      <c r="J104" s="15"/>
    </row>
    <row r="105" spans="1:13" s="10" customFormat="1" ht="17.25" customHeight="1" x14ac:dyDescent="0.25">
      <c r="A105" s="470" t="s">
        <v>98</v>
      </c>
      <c r="B105" s="470"/>
      <c r="C105" s="145"/>
      <c r="D105" s="7" t="s">
        <v>39</v>
      </c>
      <c r="E105" s="7"/>
      <c r="F105" s="7"/>
      <c r="G105" s="7"/>
      <c r="H105" s="8">
        <f>H106+H113+H119</f>
        <v>5282300</v>
      </c>
      <c r="I105" s="8">
        <f>I106+I113+I119</f>
        <v>5696400</v>
      </c>
      <c r="J105" s="8">
        <f>J106+J113+J119</f>
        <v>7015900</v>
      </c>
    </row>
    <row r="106" spans="1:13" s="13" customFormat="1" ht="12.75" x14ac:dyDescent="0.25">
      <c r="A106" s="468" t="s">
        <v>99</v>
      </c>
      <c r="B106" s="468"/>
      <c r="C106" s="155"/>
      <c r="D106" s="11" t="s">
        <v>39</v>
      </c>
      <c r="E106" s="11" t="s">
        <v>100</v>
      </c>
      <c r="F106" s="11"/>
      <c r="G106" s="11"/>
      <c r="H106" s="12">
        <f>H107+H110</f>
        <v>705000</v>
      </c>
      <c r="I106" s="12">
        <f t="shared" ref="I106:J106" si="14">I107+I110</f>
        <v>55000</v>
      </c>
      <c r="J106" s="12">
        <f t="shared" si="14"/>
        <v>55000</v>
      </c>
    </row>
    <row r="107" spans="1:13" s="1" customFormat="1" ht="12.75" x14ac:dyDescent="0.25">
      <c r="A107" s="467" t="s">
        <v>101</v>
      </c>
      <c r="B107" s="467"/>
      <c r="C107" s="144"/>
      <c r="D107" s="14" t="s">
        <v>39</v>
      </c>
      <c r="E107" s="14" t="s">
        <v>100</v>
      </c>
      <c r="F107" s="14" t="s">
        <v>102</v>
      </c>
      <c r="G107" s="14"/>
      <c r="H107" s="15">
        <f t="shared" ref="H107:J108" si="15">H108</f>
        <v>55000</v>
      </c>
      <c r="I107" s="15">
        <f t="shared" si="15"/>
        <v>55000</v>
      </c>
      <c r="J107" s="15">
        <f t="shared" si="15"/>
        <v>55000</v>
      </c>
    </row>
    <row r="108" spans="1:13" s="1" customFormat="1" ht="12.75" customHeight="1" x14ac:dyDescent="0.25">
      <c r="A108" s="27"/>
      <c r="B108" s="150" t="s">
        <v>22</v>
      </c>
      <c r="C108" s="150"/>
      <c r="D108" s="14" t="s">
        <v>39</v>
      </c>
      <c r="E108" s="14" t="s">
        <v>100</v>
      </c>
      <c r="F108" s="14" t="s">
        <v>102</v>
      </c>
      <c r="G108" s="14" t="s">
        <v>23</v>
      </c>
      <c r="H108" s="15">
        <f t="shared" si="15"/>
        <v>55000</v>
      </c>
      <c r="I108" s="15">
        <f t="shared" si="15"/>
        <v>55000</v>
      </c>
      <c r="J108" s="15">
        <f t="shared" si="15"/>
        <v>55000</v>
      </c>
    </row>
    <row r="109" spans="1:13" s="1" customFormat="1" ht="12.75" customHeight="1" x14ac:dyDescent="0.25">
      <c r="A109" s="27"/>
      <c r="B109" s="144" t="s">
        <v>24</v>
      </c>
      <c r="C109" s="144"/>
      <c r="D109" s="14" t="s">
        <v>39</v>
      </c>
      <c r="E109" s="14" t="s">
        <v>100</v>
      </c>
      <c r="F109" s="14" t="s">
        <v>102</v>
      </c>
      <c r="G109" s="14" t="s">
        <v>25</v>
      </c>
      <c r="H109" s="15">
        <v>55000</v>
      </c>
      <c r="I109" s="15">
        <v>55000</v>
      </c>
      <c r="J109" s="15">
        <v>55000</v>
      </c>
    </row>
    <row r="110" spans="1:13" s="125" customFormat="1" ht="27.75" hidden="1" customHeight="1" x14ac:dyDescent="0.25">
      <c r="A110" s="473" t="s">
        <v>627</v>
      </c>
      <c r="B110" s="474"/>
      <c r="C110" s="142">
        <v>851</v>
      </c>
      <c r="D110" s="14" t="s">
        <v>39</v>
      </c>
      <c r="E110" s="14" t="s">
        <v>100</v>
      </c>
      <c r="F110" s="141" t="s">
        <v>600</v>
      </c>
      <c r="G110" s="128"/>
      <c r="H110" s="129">
        <f>H111</f>
        <v>650000</v>
      </c>
      <c r="I110" s="128"/>
      <c r="J110" s="128"/>
    </row>
    <row r="111" spans="1:13" s="1" customFormat="1" ht="12.75" hidden="1" x14ac:dyDescent="0.25">
      <c r="A111" s="144"/>
      <c r="B111" s="144" t="s">
        <v>26</v>
      </c>
      <c r="C111" s="142">
        <v>851</v>
      </c>
      <c r="D111" s="14" t="s">
        <v>39</v>
      </c>
      <c r="E111" s="14" t="s">
        <v>100</v>
      </c>
      <c r="F111" s="141" t="s">
        <v>600</v>
      </c>
      <c r="G111" s="14" t="s">
        <v>27</v>
      </c>
      <c r="H111" s="126">
        <f>H112</f>
        <v>650000</v>
      </c>
      <c r="I111" s="126">
        <f>I112</f>
        <v>0</v>
      </c>
      <c r="J111" s="126">
        <f t="shared" ref="J111" si="16">H111+I111</f>
        <v>650000</v>
      </c>
      <c r="L111" s="127"/>
      <c r="M111" s="68"/>
    </row>
    <row r="112" spans="1:13" s="1" customFormat="1" ht="25.5" hidden="1" x14ac:dyDescent="0.25">
      <c r="A112" s="144"/>
      <c r="B112" s="144" t="s">
        <v>625</v>
      </c>
      <c r="C112" s="142">
        <v>851</v>
      </c>
      <c r="D112" s="14" t="s">
        <v>39</v>
      </c>
      <c r="E112" s="14" t="s">
        <v>100</v>
      </c>
      <c r="F112" s="141" t="s">
        <v>600</v>
      </c>
      <c r="G112" s="14" t="s">
        <v>626</v>
      </c>
      <c r="H112" s="126">
        <v>650000</v>
      </c>
      <c r="I112" s="126">
        <v>0</v>
      </c>
      <c r="J112" s="126"/>
      <c r="L112" s="127"/>
      <c r="M112" s="68"/>
    </row>
    <row r="113" spans="1:10" s="13" customFormat="1" ht="12.75" customHeight="1" x14ac:dyDescent="0.25">
      <c r="A113" s="451" t="s">
        <v>103</v>
      </c>
      <c r="B113" s="452"/>
      <c r="C113" s="157"/>
      <c r="D113" s="11" t="s">
        <v>39</v>
      </c>
      <c r="E113" s="11" t="s">
        <v>90</v>
      </c>
      <c r="F113" s="11"/>
      <c r="G113" s="11"/>
      <c r="H113" s="12">
        <f t="shared" ref="H113:J115" si="17">H114</f>
        <v>4433800</v>
      </c>
      <c r="I113" s="12">
        <f t="shared" si="17"/>
        <v>5497900</v>
      </c>
      <c r="J113" s="12">
        <f t="shared" si="17"/>
        <v>6817400</v>
      </c>
    </row>
    <row r="114" spans="1:10" s="1" customFormat="1" ht="12.75" customHeight="1" x14ac:dyDescent="0.25">
      <c r="A114" s="467" t="s">
        <v>64</v>
      </c>
      <c r="B114" s="467"/>
      <c r="C114" s="144"/>
      <c r="D114" s="14" t="s">
        <v>39</v>
      </c>
      <c r="E114" s="14" t="s">
        <v>90</v>
      </c>
      <c r="F114" s="14" t="s">
        <v>65</v>
      </c>
      <c r="G114" s="14"/>
      <c r="H114" s="15">
        <f t="shared" si="17"/>
        <v>4433800</v>
      </c>
      <c r="I114" s="15">
        <f t="shared" si="17"/>
        <v>5497900</v>
      </c>
      <c r="J114" s="15">
        <f t="shared" si="17"/>
        <v>6817400</v>
      </c>
    </row>
    <row r="115" spans="1:10" s="1" customFormat="1" ht="51" customHeight="1" x14ac:dyDescent="0.25">
      <c r="A115" s="467" t="s">
        <v>66</v>
      </c>
      <c r="B115" s="467"/>
      <c r="C115" s="144"/>
      <c r="D115" s="14" t="s">
        <v>39</v>
      </c>
      <c r="E115" s="14" t="s">
        <v>90</v>
      </c>
      <c r="F115" s="14" t="s">
        <v>67</v>
      </c>
      <c r="G115" s="14"/>
      <c r="H115" s="15">
        <f>H116</f>
        <v>4433800</v>
      </c>
      <c r="I115" s="15">
        <f t="shared" si="17"/>
        <v>5497900</v>
      </c>
      <c r="J115" s="15">
        <f t="shared" si="17"/>
        <v>6817400</v>
      </c>
    </row>
    <row r="116" spans="1:10" s="1" customFormat="1" ht="30" customHeight="1" x14ac:dyDescent="0.25">
      <c r="A116" s="443" t="s">
        <v>104</v>
      </c>
      <c r="B116" s="444"/>
      <c r="C116" s="148"/>
      <c r="D116" s="14" t="s">
        <v>39</v>
      </c>
      <c r="E116" s="14" t="s">
        <v>90</v>
      </c>
      <c r="F116" s="14" t="s">
        <v>105</v>
      </c>
      <c r="G116" s="14"/>
      <c r="H116" s="15">
        <f>H117</f>
        <v>4433800</v>
      </c>
      <c r="I116" s="15">
        <f>I117</f>
        <v>5497900</v>
      </c>
      <c r="J116" s="15">
        <f>J117</f>
        <v>6817400</v>
      </c>
    </row>
    <row r="117" spans="1:10" s="1" customFormat="1" ht="12.75" x14ac:dyDescent="0.25">
      <c r="A117" s="144"/>
      <c r="B117" s="144" t="s">
        <v>64</v>
      </c>
      <c r="C117" s="144"/>
      <c r="D117" s="14" t="s">
        <v>39</v>
      </c>
      <c r="E117" s="14" t="s">
        <v>90</v>
      </c>
      <c r="F117" s="14" t="s">
        <v>105</v>
      </c>
      <c r="G117" s="14" t="s">
        <v>71</v>
      </c>
      <c r="H117" s="15">
        <f>H118</f>
        <v>4433800</v>
      </c>
      <c r="I117" s="15">
        <f>I118</f>
        <v>5497900</v>
      </c>
      <c r="J117" s="15">
        <f>J118</f>
        <v>6817400</v>
      </c>
    </row>
    <row r="118" spans="1:10" s="1" customFormat="1" ht="12.75" x14ac:dyDescent="0.25">
      <c r="A118" s="147"/>
      <c r="B118" s="148" t="s">
        <v>72</v>
      </c>
      <c r="C118" s="148"/>
      <c r="D118" s="14" t="s">
        <v>39</v>
      </c>
      <c r="E118" s="14" t="s">
        <v>90</v>
      </c>
      <c r="F118" s="14" t="s">
        <v>105</v>
      </c>
      <c r="G118" s="14" t="s">
        <v>73</v>
      </c>
      <c r="H118" s="15">
        <v>4433800</v>
      </c>
      <c r="I118" s="15">
        <v>5497900</v>
      </c>
      <c r="J118" s="15">
        <v>6817400</v>
      </c>
    </row>
    <row r="119" spans="1:10" s="13" customFormat="1" ht="12.75" customHeight="1" x14ac:dyDescent="0.25">
      <c r="A119" s="468" t="s">
        <v>106</v>
      </c>
      <c r="B119" s="468"/>
      <c r="C119" s="155"/>
      <c r="D119" s="11" t="s">
        <v>39</v>
      </c>
      <c r="E119" s="11" t="s">
        <v>107</v>
      </c>
      <c r="F119" s="11"/>
      <c r="G119" s="11"/>
      <c r="H119" s="12">
        <f t="shared" ref="H119:J121" si="18">H120</f>
        <v>143500</v>
      </c>
      <c r="I119" s="12">
        <f t="shared" si="18"/>
        <v>143500</v>
      </c>
      <c r="J119" s="12">
        <f t="shared" si="18"/>
        <v>143500</v>
      </c>
    </row>
    <row r="120" spans="1:10" s="18" customFormat="1" ht="12.75" customHeight="1" x14ac:dyDescent="0.25">
      <c r="A120" s="467" t="s">
        <v>64</v>
      </c>
      <c r="B120" s="467"/>
      <c r="C120" s="144"/>
      <c r="D120" s="14" t="s">
        <v>39</v>
      </c>
      <c r="E120" s="14" t="s">
        <v>107</v>
      </c>
      <c r="F120" s="14" t="s">
        <v>65</v>
      </c>
      <c r="G120" s="5"/>
      <c r="H120" s="15">
        <f t="shared" si="18"/>
        <v>143500</v>
      </c>
      <c r="I120" s="15">
        <f t="shared" si="18"/>
        <v>143500</v>
      </c>
      <c r="J120" s="15">
        <f t="shared" si="18"/>
        <v>143500</v>
      </c>
    </row>
    <row r="121" spans="1:10" s="1" customFormat="1" ht="12.75" customHeight="1" x14ac:dyDescent="0.25">
      <c r="A121" s="467" t="s">
        <v>66</v>
      </c>
      <c r="B121" s="467"/>
      <c r="C121" s="144"/>
      <c r="D121" s="19" t="s">
        <v>39</v>
      </c>
      <c r="E121" s="19" t="s">
        <v>107</v>
      </c>
      <c r="F121" s="19" t="s">
        <v>67</v>
      </c>
      <c r="G121" s="20"/>
      <c r="H121" s="15">
        <f t="shared" si="18"/>
        <v>143500</v>
      </c>
      <c r="I121" s="15">
        <f t="shared" si="18"/>
        <v>143500</v>
      </c>
      <c r="J121" s="15">
        <f t="shared" si="18"/>
        <v>143500</v>
      </c>
    </row>
    <row r="122" spans="1:10" s="1" customFormat="1" ht="25.5" customHeight="1" x14ac:dyDescent="0.25">
      <c r="A122" s="467" t="s">
        <v>108</v>
      </c>
      <c r="B122" s="467"/>
      <c r="C122" s="144"/>
      <c r="D122" s="19" t="s">
        <v>39</v>
      </c>
      <c r="E122" s="19" t="s">
        <v>107</v>
      </c>
      <c r="F122" s="19" t="s">
        <v>109</v>
      </c>
      <c r="G122" s="19"/>
      <c r="H122" s="15">
        <f>H123+H125</f>
        <v>143500</v>
      </c>
      <c r="I122" s="15">
        <f>I123+I125</f>
        <v>143500</v>
      </c>
      <c r="J122" s="15">
        <f>J123+J125</f>
        <v>143500</v>
      </c>
    </row>
    <row r="123" spans="1:10" s="1" customFormat="1" ht="27" customHeight="1" x14ac:dyDescent="0.25">
      <c r="A123" s="144"/>
      <c r="B123" s="144" t="s">
        <v>17</v>
      </c>
      <c r="C123" s="144"/>
      <c r="D123" s="19" t="s">
        <v>39</v>
      </c>
      <c r="E123" s="19" t="s">
        <v>107</v>
      </c>
      <c r="F123" s="19" t="s">
        <v>109</v>
      </c>
      <c r="G123" s="14" t="s">
        <v>19</v>
      </c>
      <c r="H123" s="15">
        <f>H124</f>
        <v>73900</v>
      </c>
      <c r="I123" s="15">
        <f>I124</f>
        <v>73883</v>
      </c>
      <c r="J123" s="15">
        <f>J124</f>
        <v>73883</v>
      </c>
    </row>
    <row r="124" spans="1:10" s="1" customFormat="1" ht="12.75" x14ac:dyDescent="0.25">
      <c r="A124" s="16"/>
      <c r="B124" s="150" t="s">
        <v>20</v>
      </c>
      <c r="C124" s="150"/>
      <c r="D124" s="19" t="s">
        <v>39</v>
      </c>
      <c r="E124" s="19" t="s">
        <v>107</v>
      </c>
      <c r="F124" s="19" t="s">
        <v>109</v>
      </c>
      <c r="G124" s="14" t="s">
        <v>21</v>
      </c>
      <c r="H124" s="15">
        <f>73883+17</f>
        <v>73900</v>
      </c>
      <c r="I124" s="15">
        <v>73883</v>
      </c>
      <c r="J124" s="15">
        <v>73883</v>
      </c>
    </row>
    <row r="125" spans="1:10" s="1" customFormat="1" ht="12.75" x14ac:dyDescent="0.25">
      <c r="A125" s="16"/>
      <c r="B125" s="150" t="s">
        <v>22</v>
      </c>
      <c r="C125" s="150"/>
      <c r="D125" s="19" t="s">
        <v>39</v>
      </c>
      <c r="E125" s="19" t="s">
        <v>107</v>
      </c>
      <c r="F125" s="19" t="s">
        <v>109</v>
      </c>
      <c r="G125" s="14" t="s">
        <v>23</v>
      </c>
      <c r="H125" s="15">
        <f>H126</f>
        <v>69600</v>
      </c>
      <c r="I125" s="15">
        <f>I126</f>
        <v>69617</v>
      </c>
      <c r="J125" s="15">
        <f>J126</f>
        <v>69617</v>
      </c>
    </row>
    <row r="126" spans="1:10" s="1" customFormat="1" ht="12.75" x14ac:dyDescent="0.25">
      <c r="A126" s="16"/>
      <c r="B126" s="144" t="s">
        <v>24</v>
      </c>
      <c r="C126" s="144"/>
      <c r="D126" s="19" t="s">
        <v>39</v>
      </c>
      <c r="E126" s="19" t="s">
        <v>107</v>
      </c>
      <c r="F126" s="19" t="s">
        <v>109</v>
      </c>
      <c r="G126" s="14" t="s">
        <v>25</v>
      </c>
      <c r="H126" s="15">
        <f>69617-17</f>
        <v>69600</v>
      </c>
      <c r="I126" s="15">
        <v>69617</v>
      </c>
      <c r="J126" s="15">
        <v>69617</v>
      </c>
    </row>
    <row r="127" spans="1:10" s="10" customFormat="1" ht="12.75" customHeight="1" x14ac:dyDescent="0.25">
      <c r="A127" s="470" t="s">
        <v>110</v>
      </c>
      <c r="B127" s="470"/>
      <c r="C127" s="145"/>
      <c r="D127" s="7" t="s">
        <v>111</v>
      </c>
      <c r="E127" s="7"/>
      <c r="F127" s="7"/>
      <c r="G127" s="7"/>
      <c r="H127" s="8">
        <f>H128+H148+H204+H208</f>
        <v>121161349.22999999</v>
      </c>
      <c r="I127" s="8">
        <f>I128+I148+I204+I208</f>
        <v>121627166.09999999</v>
      </c>
      <c r="J127" s="8">
        <f>J128+J148+J204+J208</f>
        <v>128193987.72999999</v>
      </c>
    </row>
    <row r="128" spans="1:10" s="13" customFormat="1" ht="12.75" customHeight="1" x14ac:dyDescent="0.25">
      <c r="A128" s="468" t="s">
        <v>112</v>
      </c>
      <c r="B128" s="468"/>
      <c r="C128" s="155"/>
      <c r="D128" s="11" t="s">
        <v>111</v>
      </c>
      <c r="E128" s="11" t="s">
        <v>10</v>
      </c>
      <c r="F128" s="11"/>
      <c r="G128" s="11"/>
      <c r="H128" s="12">
        <f>H129+H137+H145</f>
        <v>20048220</v>
      </c>
      <c r="I128" s="12">
        <f>I129+I137+I145</f>
        <v>20481720</v>
      </c>
      <c r="J128" s="12">
        <f>J129+J137+J145</f>
        <v>21618820</v>
      </c>
    </row>
    <row r="129" spans="1:10" s="1" customFormat="1" ht="12.75" customHeight="1" x14ac:dyDescent="0.25">
      <c r="A129" s="467" t="s">
        <v>113</v>
      </c>
      <c r="B129" s="467"/>
      <c r="C129" s="144"/>
      <c r="D129" s="14" t="s">
        <v>111</v>
      </c>
      <c r="E129" s="14" t="s">
        <v>10</v>
      </c>
      <c r="F129" s="14" t="s">
        <v>114</v>
      </c>
      <c r="G129" s="14"/>
      <c r="H129" s="15">
        <f>H130</f>
        <v>18669300</v>
      </c>
      <c r="I129" s="15">
        <f>I130</f>
        <v>19602800</v>
      </c>
      <c r="J129" s="15">
        <f>J130</f>
        <v>20739900</v>
      </c>
    </row>
    <row r="130" spans="1:10" s="1" customFormat="1" ht="12.75" customHeight="1" x14ac:dyDescent="0.25">
      <c r="A130" s="467" t="s">
        <v>115</v>
      </c>
      <c r="B130" s="467"/>
      <c r="C130" s="144"/>
      <c r="D130" s="14" t="s">
        <v>111</v>
      </c>
      <c r="E130" s="14" t="s">
        <v>10</v>
      </c>
      <c r="F130" s="14" t="s">
        <v>116</v>
      </c>
      <c r="G130" s="14"/>
      <c r="H130" s="15">
        <f>H131+H134</f>
        <v>18669300</v>
      </c>
      <c r="I130" s="15">
        <f>I131+I134</f>
        <v>19602800</v>
      </c>
      <c r="J130" s="15">
        <f>J131+J134</f>
        <v>20739900</v>
      </c>
    </row>
    <row r="131" spans="1:10" s="1" customFormat="1" ht="12.75" customHeight="1" x14ac:dyDescent="0.25">
      <c r="A131" s="467" t="s">
        <v>117</v>
      </c>
      <c r="B131" s="467"/>
      <c r="C131" s="144"/>
      <c r="D131" s="14" t="s">
        <v>111</v>
      </c>
      <c r="E131" s="14" t="s">
        <v>10</v>
      </c>
      <c r="F131" s="14" t="s">
        <v>118</v>
      </c>
      <c r="G131" s="14"/>
      <c r="H131" s="15">
        <f t="shared" ref="H131:J132" si="19">H132</f>
        <v>6225700</v>
      </c>
      <c r="I131" s="15">
        <f t="shared" si="19"/>
        <v>6537000</v>
      </c>
      <c r="J131" s="15">
        <f t="shared" si="19"/>
        <v>6916200</v>
      </c>
    </row>
    <row r="132" spans="1:10" s="1" customFormat="1" ht="27.75" customHeight="1" x14ac:dyDescent="0.25">
      <c r="A132" s="144"/>
      <c r="B132" s="144" t="s">
        <v>119</v>
      </c>
      <c r="C132" s="144"/>
      <c r="D132" s="14" t="s">
        <v>111</v>
      </c>
      <c r="E132" s="14" t="s">
        <v>10</v>
      </c>
      <c r="F132" s="14" t="s">
        <v>118</v>
      </c>
      <c r="G132" s="14" t="s">
        <v>120</v>
      </c>
      <c r="H132" s="15">
        <f t="shared" si="19"/>
        <v>6225700</v>
      </c>
      <c r="I132" s="15">
        <f t="shared" si="19"/>
        <v>6537000</v>
      </c>
      <c r="J132" s="15">
        <f t="shared" si="19"/>
        <v>6916200</v>
      </c>
    </row>
    <row r="133" spans="1:10" s="1" customFormat="1" ht="27" customHeight="1" x14ac:dyDescent="0.25">
      <c r="A133" s="144"/>
      <c r="B133" s="144" t="s">
        <v>121</v>
      </c>
      <c r="C133" s="144"/>
      <c r="D133" s="14" t="s">
        <v>111</v>
      </c>
      <c r="E133" s="14" t="s">
        <v>10</v>
      </c>
      <c r="F133" s="14" t="s">
        <v>118</v>
      </c>
      <c r="G133" s="14" t="s">
        <v>122</v>
      </c>
      <c r="H133" s="15">
        <f>6225757-57</f>
        <v>6225700</v>
      </c>
      <c r="I133" s="15">
        <v>6537000</v>
      </c>
      <c r="J133" s="15">
        <v>6916200</v>
      </c>
    </row>
    <row r="134" spans="1:10" s="1" customFormat="1" ht="12.75" customHeight="1" x14ac:dyDescent="0.25">
      <c r="A134" s="467" t="s">
        <v>123</v>
      </c>
      <c r="B134" s="467"/>
      <c r="C134" s="144"/>
      <c r="D134" s="14" t="s">
        <v>111</v>
      </c>
      <c r="E134" s="14" t="s">
        <v>10</v>
      </c>
      <c r="F134" s="14" t="s">
        <v>124</v>
      </c>
      <c r="G134" s="14"/>
      <c r="H134" s="15">
        <f>H136</f>
        <v>12443600</v>
      </c>
      <c r="I134" s="15">
        <f>I136</f>
        <v>13065800</v>
      </c>
      <c r="J134" s="15">
        <f>J136</f>
        <v>13823700</v>
      </c>
    </row>
    <row r="135" spans="1:10" s="1" customFormat="1" ht="27" customHeight="1" x14ac:dyDescent="0.25">
      <c r="A135" s="144"/>
      <c r="B135" s="144" t="s">
        <v>119</v>
      </c>
      <c r="C135" s="144"/>
      <c r="D135" s="14" t="s">
        <v>111</v>
      </c>
      <c r="E135" s="14" t="s">
        <v>10</v>
      </c>
      <c r="F135" s="14" t="s">
        <v>124</v>
      </c>
      <c r="G135" s="14" t="s">
        <v>120</v>
      </c>
      <c r="H135" s="15">
        <f>H136</f>
        <v>12443600</v>
      </c>
      <c r="I135" s="15">
        <f>I136</f>
        <v>13065800</v>
      </c>
      <c r="J135" s="15">
        <f>J136</f>
        <v>13823700</v>
      </c>
    </row>
    <row r="136" spans="1:10" s="1" customFormat="1" ht="27" customHeight="1" x14ac:dyDescent="0.25">
      <c r="A136" s="144"/>
      <c r="B136" s="144" t="s">
        <v>121</v>
      </c>
      <c r="C136" s="144"/>
      <c r="D136" s="14" t="s">
        <v>111</v>
      </c>
      <c r="E136" s="14" t="s">
        <v>10</v>
      </c>
      <c r="F136" s="14" t="s">
        <v>124</v>
      </c>
      <c r="G136" s="14" t="s">
        <v>122</v>
      </c>
      <c r="H136" s="15">
        <f>12443632-32</f>
        <v>12443600</v>
      </c>
      <c r="I136" s="15">
        <v>13065800</v>
      </c>
      <c r="J136" s="15">
        <v>13823700</v>
      </c>
    </row>
    <row r="137" spans="1:10" s="2" customFormat="1" ht="12.75" customHeight="1" x14ac:dyDescent="0.25">
      <c r="A137" s="467" t="s">
        <v>64</v>
      </c>
      <c r="B137" s="467"/>
      <c r="C137" s="144"/>
      <c r="D137" s="19" t="s">
        <v>111</v>
      </c>
      <c r="E137" s="19" t="s">
        <v>10</v>
      </c>
      <c r="F137" s="19" t="s">
        <v>125</v>
      </c>
      <c r="G137" s="19"/>
      <c r="H137" s="21">
        <f>H138</f>
        <v>878920</v>
      </c>
      <c r="I137" s="21">
        <f>I138</f>
        <v>878920</v>
      </c>
      <c r="J137" s="21">
        <f>J138</f>
        <v>878920</v>
      </c>
    </row>
    <row r="138" spans="1:10" s="1" customFormat="1" ht="12.75" customHeight="1" x14ac:dyDescent="0.25">
      <c r="A138" s="467" t="s">
        <v>66</v>
      </c>
      <c r="B138" s="467"/>
      <c r="C138" s="144"/>
      <c r="D138" s="14" t="s">
        <v>111</v>
      </c>
      <c r="E138" s="14" t="s">
        <v>10</v>
      </c>
      <c r="F138" s="14" t="s">
        <v>67</v>
      </c>
      <c r="G138" s="14"/>
      <c r="H138" s="15">
        <f>H142+H139</f>
        <v>878920</v>
      </c>
      <c r="I138" s="15">
        <f>I142+I139</f>
        <v>878920</v>
      </c>
      <c r="J138" s="15">
        <f>J142+J139</f>
        <v>878920</v>
      </c>
    </row>
    <row r="139" spans="1:10" s="1" customFormat="1" ht="78.75" customHeight="1" x14ac:dyDescent="0.25">
      <c r="A139" s="467" t="s">
        <v>295</v>
      </c>
      <c r="B139" s="467"/>
      <c r="C139" s="144"/>
      <c r="D139" s="14" t="s">
        <v>111</v>
      </c>
      <c r="E139" s="14" t="s">
        <v>10</v>
      </c>
      <c r="F139" s="14" t="s">
        <v>131</v>
      </c>
      <c r="G139" s="14"/>
      <c r="H139" s="15">
        <f t="shared" ref="H139:J140" si="20">H140</f>
        <v>863000</v>
      </c>
      <c r="I139" s="15">
        <f t="shared" si="20"/>
        <v>863000</v>
      </c>
      <c r="J139" s="15">
        <f t="shared" si="20"/>
        <v>863000</v>
      </c>
    </row>
    <row r="140" spans="1:10" s="1" customFormat="1" ht="12.75" x14ac:dyDescent="0.25">
      <c r="A140" s="144"/>
      <c r="B140" s="144" t="s">
        <v>127</v>
      </c>
      <c r="C140" s="144"/>
      <c r="D140" s="14" t="s">
        <v>111</v>
      </c>
      <c r="E140" s="14" t="s">
        <v>10</v>
      </c>
      <c r="F140" s="14" t="s">
        <v>131</v>
      </c>
      <c r="G140" s="14" t="s">
        <v>128</v>
      </c>
      <c r="H140" s="15">
        <f t="shared" si="20"/>
        <v>863000</v>
      </c>
      <c r="I140" s="15">
        <f t="shared" si="20"/>
        <v>863000</v>
      </c>
      <c r="J140" s="15">
        <f t="shared" si="20"/>
        <v>863000</v>
      </c>
    </row>
    <row r="141" spans="1:10" s="1" customFormat="1" ht="25.5" x14ac:dyDescent="0.25">
      <c r="A141" s="16"/>
      <c r="B141" s="144" t="s">
        <v>658</v>
      </c>
      <c r="C141" s="144"/>
      <c r="D141" s="14" t="s">
        <v>111</v>
      </c>
      <c r="E141" s="14" t="s">
        <v>10</v>
      </c>
      <c r="F141" s="14" t="s">
        <v>131</v>
      </c>
      <c r="G141" s="14" t="s">
        <v>245</v>
      </c>
      <c r="H141" s="15">
        <v>863000</v>
      </c>
      <c r="I141" s="15">
        <v>863000</v>
      </c>
      <c r="J141" s="15">
        <v>863000</v>
      </c>
    </row>
    <row r="142" spans="1:10" s="1" customFormat="1" ht="51.75" customHeight="1" x14ac:dyDescent="0.25">
      <c r="A142" s="467" t="s">
        <v>297</v>
      </c>
      <c r="B142" s="467"/>
      <c r="C142" s="144"/>
      <c r="D142" s="14" t="s">
        <v>111</v>
      </c>
      <c r="E142" s="14" t="s">
        <v>10</v>
      </c>
      <c r="F142" s="14" t="s">
        <v>298</v>
      </c>
      <c r="G142" s="14"/>
      <c r="H142" s="15">
        <f t="shared" ref="H142:J143" si="21">H143</f>
        <v>15920</v>
      </c>
      <c r="I142" s="15">
        <f t="shared" si="21"/>
        <v>15920</v>
      </c>
      <c r="J142" s="15">
        <f t="shared" si="21"/>
        <v>15920</v>
      </c>
    </row>
    <row r="143" spans="1:10" s="1" customFormat="1" ht="12.75" x14ac:dyDescent="0.25">
      <c r="A143" s="16"/>
      <c r="B143" s="144" t="s">
        <v>127</v>
      </c>
      <c r="C143" s="144"/>
      <c r="D143" s="14" t="s">
        <v>111</v>
      </c>
      <c r="E143" s="14" t="s">
        <v>10</v>
      </c>
      <c r="F143" s="14" t="s">
        <v>298</v>
      </c>
      <c r="G143" s="14" t="s">
        <v>128</v>
      </c>
      <c r="H143" s="15">
        <f t="shared" si="21"/>
        <v>15920</v>
      </c>
      <c r="I143" s="15">
        <f t="shared" si="21"/>
        <v>15920</v>
      </c>
      <c r="J143" s="15">
        <f t="shared" si="21"/>
        <v>15920</v>
      </c>
    </row>
    <row r="144" spans="1:10" s="1" customFormat="1" ht="25.5" x14ac:dyDescent="0.25">
      <c r="A144" s="16"/>
      <c r="B144" s="144" t="s">
        <v>129</v>
      </c>
      <c r="C144" s="144"/>
      <c r="D144" s="14" t="s">
        <v>111</v>
      </c>
      <c r="E144" s="14" t="s">
        <v>10</v>
      </c>
      <c r="F144" s="14" t="s">
        <v>298</v>
      </c>
      <c r="G144" s="14" t="s">
        <v>130</v>
      </c>
      <c r="H144" s="15">
        <v>15920</v>
      </c>
      <c r="I144" s="15">
        <v>15920</v>
      </c>
      <c r="J144" s="15">
        <v>15920</v>
      </c>
    </row>
    <row r="145" spans="1:10" s="13" customFormat="1" ht="12.75" hidden="1" customHeight="1" x14ac:dyDescent="0.25">
      <c r="A145" s="467" t="s">
        <v>132</v>
      </c>
      <c r="B145" s="467"/>
      <c r="C145" s="144"/>
      <c r="D145" s="14" t="s">
        <v>111</v>
      </c>
      <c r="E145" s="14" t="s">
        <v>10</v>
      </c>
      <c r="F145" s="14" t="s">
        <v>133</v>
      </c>
      <c r="G145" s="14"/>
      <c r="H145" s="15">
        <f t="shared" ref="H145:J146" si="22">H146</f>
        <v>500000</v>
      </c>
      <c r="I145" s="15">
        <f t="shared" si="22"/>
        <v>0</v>
      </c>
      <c r="J145" s="15">
        <f t="shared" si="22"/>
        <v>0</v>
      </c>
    </row>
    <row r="146" spans="1:10" s="1" customFormat="1" ht="14.25" hidden="1" customHeight="1" x14ac:dyDescent="0.25">
      <c r="A146" s="144"/>
      <c r="B146" s="144" t="s">
        <v>134</v>
      </c>
      <c r="C146" s="144"/>
      <c r="D146" s="19" t="s">
        <v>111</v>
      </c>
      <c r="E146" s="14" t="s">
        <v>10</v>
      </c>
      <c r="F146" s="19" t="s">
        <v>133</v>
      </c>
      <c r="G146" s="19" t="s">
        <v>135</v>
      </c>
      <c r="H146" s="15">
        <f t="shared" si="22"/>
        <v>500000</v>
      </c>
      <c r="I146" s="15">
        <f t="shared" si="22"/>
        <v>0</v>
      </c>
      <c r="J146" s="15">
        <f t="shared" si="22"/>
        <v>0</v>
      </c>
    </row>
    <row r="147" spans="1:10" s="1" customFormat="1" ht="25.5" hidden="1" x14ac:dyDescent="0.25">
      <c r="A147" s="144"/>
      <c r="B147" s="144" t="s">
        <v>136</v>
      </c>
      <c r="C147" s="144"/>
      <c r="D147" s="19" t="s">
        <v>111</v>
      </c>
      <c r="E147" s="14" t="s">
        <v>10</v>
      </c>
      <c r="F147" s="19" t="s">
        <v>133</v>
      </c>
      <c r="G147" s="19" t="s">
        <v>137</v>
      </c>
      <c r="H147" s="15">
        <v>500000</v>
      </c>
      <c r="I147" s="15">
        <v>0</v>
      </c>
      <c r="J147" s="15">
        <v>0</v>
      </c>
    </row>
    <row r="148" spans="1:10" s="13" customFormat="1" ht="12.75" customHeight="1" x14ac:dyDescent="0.25">
      <c r="A148" s="468" t="s">
        <v>138</v>
      </c>
      <c r="B148" s="468"/>
      <c r="C148" s="155"/>
      <c r="D148" s="11" t="s">
        <v>111</v>
      </c>
      <c r="E148" s="11" t="s">
        <v>79</v>
      </c>
      <c r="F148" s="11"/>
      <c r="G148" s="11"/>
      <c r="H148" s="12">
        <f>H149+H175+H186+H190+H201</f>
        <v>87682929.229999989</v>
      </c>
      <c r="I148" s="12">
        <f>I149+I175+I186+I190+I201</f>
        <v>87446802.099999994</v>
      </c>
      <c r="J148" s="12">
        <f>J149+J175+J186+J190+J201</f>
        <v>92293820.729999989</v>
      </c>
    </row>
    <row r="149" spans="1:10" s="1" customFormat="1" ht="12.75" customHeight="1" x14ac:dyDescent="0.25">
      <c r="A149" s="467" t="s">
        <v>139</v>
      </c>
      <c r="B149" s="467"/>
      <c r="C149" s="144"/>
      <c r="D149" s="14" t="s">
        <v>111</v>
      </c>
      <c r="E149" s="14" t="s">
        <v>79</v>
      </c>
      <c r="F149" s="14" t="s">
        <v>140</v>
      </c>
      <c r="G149" s="14"/>
      <c r="H149" s="15">
        <f>H150</f>
        <v>14409500</v>
      </c>
      <c r="I149" s="15">
        <f>I150</f>
        <v>15130000</v>
      </c>
      <c r="J149" s="15">
        <f>J150</f>
        <v>16007500</v>
      </c>
    </row>
    <row r="150" spans="1:10" s="1" customFormat="1" ht="12.75" customHeight="1" x14ac:dyDescent="0.25">
      <c r="A150" s="467" t="s">
        <v>115</v>
      </c>
      <c r="B150" s="467"/>
      <c r="C150" s="144"/>
      <c r="D150" s="19" t="s">
        <v>111</v>
      </c>
      <c r="E150" s="19" t="s">
        <v>79</v>
      </c>
      <c r="F150" s="19" t="s">
        <v>141</v>
      </c>
      <c r="G150" s="14"/>
      <c r="H150" s="15">
        <f>H151+H154+H157+H160+H163+H166+H169+H172</f>
        <v>14409500</v>
      </c>
      <c r="I150" s="15">
        <f>I151+I154+I157+I160+I163+I166+I169+I172</f>
        <v>15130000</v>
      </c>
      <c r="J150" s="15">
        <f>J151+J154+J157+J160+J163+J166+J169+J172</f>
        <v>16007500</v>
      </c>
    </row>
    <row r="151" spans="1:10" s="1" customFormat="1" ht="12.75" customHeight="1" x14ac:dyDescent="0.25">
      <c r="A151" s="467" t="s">
        <v>142</v>
      </c>
      <c r="B151" s="467"/>
      <c r="C151" s="144"/>
      <c r="D151" s="19" t="s">
        <v>111</v>
      </c>
      <c r="E151" s="19" t="s">
        <v>79</v>
      </c>
      <c r="F151" s="19" t="s">
        <v>143</v>
      </c>
      <c r="G151" s="14"/>
      <c r="H151" s="15">
        <f t="shared" ref="H151:J152" si="23">H152</f>
        <v>2159400</v>
      </c>
      <c r="I151" s="15">
        <f t="shared" si="23"/>
        <v>2267400</v>
      </c>
      <c r="J151" s="15">
        <f t="shared" si="23"/>
        <v>2398900</v>
      </c>
    </row>
    <row r="152" spans="1:10" s="1" customFormat="1" ht="29.25" customHeight="1" x14ac:dyDescent="0.25">
      <c r="A152" s="144"/>
      <c r="B152" s="144" t="s">
        <v>119</v>
      </c>
      <c r="C152" s="144"/>
      <c r="D152" s="14" t="s">
        <v>111</v>
      </c>
      <c r="E152" s="19" t="s">
        <v>79</v>
      </c>
      <c r="F152" s="19" t="s">
        <v>143</v>
      </c>
      <c r="G152" s="14" t="s">
        <v>120</v>
      </c>
      <c r="H152" s="15">
        <f t="shared" si="23"/>
        <v>2159400</v>
      </c>
      <c r="I152" s="15">
        <f t="shared" si="23"/>
        <v>2267400</v>
      </c>
      <c r="J152" s="15">
        <f t="shared" si="23"/>
        <v>2398900</v>
      </c>
    </row>
    <row r="153" spans="1:10" s="1" customFormat="1" ht="38.25" x14ac:dyDescent="0.25">
      <c r="A153" s="144"/>
      <c r="B153" s="144" t="s">
        <v>121</v>
      </c>
      <c r="C153" s="144"/>
      <c r="D153" s="14" t="s">
        <v>111</v>
      </c>
      <c r="E153" s="19" t="s">
        <v>79</v>
      </c>
      <c r="F153" s="19" t="s">
        <v>143</v>
      </c>
      <c r="G153" s="14" t="s">
        <v>122</v>
      </c>
      <c r="H153" s="15">
        <f>2159402-2</f>
        <v>2159400</v>
      </c>
      <c r="I153" s="15">
        <v>2267400</v>
      </c>
      <c r="J153" s="15">
        <v>2398900</v>
      </c>
    </row>
    <row r="154" spans="1:10" s="1" customFormat="1" ht="12.75" customHeight="1" x14ac:dyDescent="0.25">
      <c r="A154" s="467" t="s">
        <v>144</v>
      </c>
      <c r="B154" s="467"/>
      <c r="C154" s="144"/>
      <c r="D154" s="19" t="s">
        <v>111</v>
      </c>
      <c r="E154" s="19" t="s">
        <v>79</v>
      </c>
      <c r="F154" s="19" t="s">
        <v>145</v>
      </c>
      <c r="G154" s="14"/>
      <c r="H154" s="15">
        <f t="shared" ref="H154:J155" si="24">H155</f>
        <v>2515700</v>
      </c>
      <c r="I154" s="15">
        <f t="shared" si="24"/>
        <v>2641100</v>
      </c>
      <c r="J154" s="15">
        <f t="shared" si="24"/>
        <v>2733900</v>
      </c>
    </row>
    <row r="155" spans="1:10" s="1" customFormat="1" ht="26.25" customHeight="1" x14ac:dyDescent="0.25">
      <c r="A155" s="144"/>
      <c r="B155" s="144" t="s">
        <v>119</v>
      </c>
      <c r="C155" s="144"/>
      <c r="D155" s="14" t="s">
        <v>111</v>
      </c>
      <c r="E155" s="19" t="s">
        <v>79</v>
      </c>
      <c r="F155" s="19" t="s">
        <v>145</v>
      </c>
      <c r="G155" s="14" t="s">
        <v>120</v>
      </c>
      <c r="H155" s="15">
        <f t="shared" si="24"/>
        <v>2515700</v>
      </c>
      <c r="I155" s="15">
        <f t="shared" si="24"/>
        <v>2641100</v>
      </c>
      <c r="J155" s="15">
        <f t="shared" si="24"/>
        <v>2733900</v>
      </c>
    </row>
    <row r="156" spans="1:10" s="1" customFormat="1" ht="38.25" x14ac:dyDescent="0.25">
      <c r="A156" s="144"/>
      <c r="B156" s="144" t="s">
        <v>121</v>
      </c>
      <c r="C156" s="144"/>
      <c r="D156" s="14" t="s">
        <v>111</v>
      </c>
      <c r="E156" s="19" t="s">
        <v>79</v>
      </c>
      <c r="F156" s="19" t="s">
        <v>145</v>
      </c>
      <c r="G156" s="14" t="s">
        <v>122</v>
      </c>
      <c r="H156" s="15">
        <f>2461078+54622</f>
        <v>2515700</v>
      </c>
      <c r="I156" s="15">
        <f>2584100+57000</f>
        <v>2641100</v>
      </c>
      <c r="J156" s="15">
        <v>2733900</v>
      </c>
    </row>
    <row r="157" spans="1:10" s="1" customFormat="1" ht="12.75" customHeight="1" x14ac:dyDescent="0.25">
      <c r="A157" s="467" t="s">
        <v>304</v>
      </c>
      <c r="B157" s="467"/>
      <c r="C157" s="144"/>
      <c r="D157" s="19" t="s">
        <v>111</v>
      </c>
      <c r="E157" s="19" t="s">
        <v>79</v>
      </c>
      <c r="F157" s="19" t="s">
        <v>146</v>
      </c>
      <c r="G157" s="14"/>
      <c r="H157" s="15">
        <f t="shared" ref="H157:J158" si="25">H158</f>
        <v>1509100</v>
      </c>
      <c r="I157" s="15">
        <f t="shared" si="25"/>
        <v>1584800</v>
      </c>
      <c r="J157" s="15">
        <f t="shared" si="25"/>
        <v>1615400</v>
      </c>
    </row>
    <row r="158" spans="1:10" s="1" customFormat="1" ht="24.75" customHeight="1" x14ac:dyDescent="0.25">
      <c r="A158" s="144"/>
      <c r="B158" s="144" t="s">
        <v>119</v>
      </c>
      <c r="C158" s="144"/>
      <c r="D158" s="14" t="s">
        <v>111</v>
      </c>
      <c r="E158" s="19" t="s">
        <v>79</v>
      </c>
      <c r="F158" s="19" t="s">
        <v>146</v>
      </c>
      <c r="G158" s="14" t="s">
        <v>120</v>
      </c>
      <c r="H158" s="15">
        <f t="shared" si="25"/>
        <v>1509100</v>
      </c>
      <c r="I158" s="15">
        <f t="shared" si="25"/>
        <v>1584800</v>
      </c>
      <c r="J158" s="15">
        <f t="shared" si="25"/>
        <v>1615400</v>
      </c>
    </row>
    <row r="159" spans="1:10" s="1" customFormat="1" ht="38.25" x14ac:dyDescent="0.25">
      <c r="A159" s="144"/>
      <c r="B159" s="144" t="s">
        <v>121</v>
      </c>
      <c r="C159" s="144"/>
      <c r="D159" s="14" t="s">
        <v>111</v>
      </c>
      <c r="E159" s="19" t="s">
        <v>79</v>
      </c>
      <c r="F159" s="19" t="s">
        <v>146</v>
      </c>
      <c r="G159" s="14" t="s">
        <v>122</v>
      </c>
      <c r="H159" s="15">
        <f>1454139+54961</f>
        <v>1509100</v>
      </c>
      <c r="I159" s="15">
        <f>1526800+58000</f>
        <v>1584800</v>
      </c>
      <c r="J159" s="15">
        <v>1615400</v>
      </c>
    </row>
    <row r="160" spans="1:10" s="1" customFormat="1" ht="12.75" customHeight="1" x14ac:dyDescent="0.25">
      <c r="A160" s="467" t="s">
        <v>147</v>
      </c>
      <c r="B160" s="467"/>
      <c r="C160" s="144"/>
      <c r="D160" s="19" t="s">
        <v>111</v>
      </c>
      <c r="E160" s="19" t="s">
        <v>79</v>
      </c>
      <c r="F160" s="19" t="s">
        <v>148</v>
      </c>
      <c r="G160" s="14"/>
      <c r="H160" s="15">
        <f t="shared" ref="H160:J161" si="26">H161</f>
        <v>3143300</v>
      </c>
      <c r="I160" s="15">
        <f t="shared" si="26"/>
        <v>3300500</v>
      </c>
      <c r="J160" s="15">
        <f t="shared" si="26"/>
        <v>3635800</v>
      </c>
    </row>
    <row r="161" spans="1:12" s="1" customFormat="1" ht="27" customHeight="1" x14ac:dyDescent="0.25">
      <c r="A161" s="144"/>
      <c r="B161" s="144" t="s">
        <v>119</v>
      </c>
      <c r="C161" s="144"/>
      <c r="D161" s="14" t="s">
        <v>111</v>
      </c>
      <c r="E161" s="19" t="s">
        <v>79</v>
      </c>
      <c r="F161" s="19" t="s">
        <v>148</v>
      </c>
      <c r="G161" s="14" t="s">
        <v>120</v>
      </c>
      <c r="H161" s="15">
        <f t="shared" si="26"/>
        <v>3143300</v>
      </c>
      <c r="I161" s="15">
        <f t="shared" si="26"/>
        <v>3300500</v>
      </c>
      <c r="J161" s="15">
        <f t="shared" si="26"/>
        <v>3635800</v>
      </c>
    </row>
    <row r="162" spans="1:12" s="1" customFormat="1" ht="37.5" customHeight="1" x14ac:dyDescent="0.25">
      <c r="A162" s="144"/>
      <c r="B162" s="144" t="s">
        <v>121</v>
      </c>
      <c r="C162" s="144"/>
      <c r="D162" s="14" t="s">
        <v>111</v>
      </c>
      <c r="E162" s="19" t="s">
        <v>79</v>
      </c>
      <c r="F162" s="19" t="s">
        <v>148</v>
      </c>
      <c r="G162" s="14" t="s">
        <v>122</v>
      </c>
      <c r="H162" s="15">
        <f>3272821-129521</f>
        <v>3143300</v>
      </c>
      <c r="I162" s="15">
        <f>3436500-136000</f>
        <v>3300500</v>
      </c>
      <c r="J162" s="15">
        <v>3635800</v>
      </c>
    </row>
    <row r="163" spans="1:12" s="1" customFormat="1" ht="12.75" customHeight="1" x14ac:dyDescent="0.25">
      <c r="A163" s="467" t="s">
        <v>149</v>
      </c>
      <c r="B163" s="467"/>
      <c r="C163" s="144"/>
      <c r="D163" s="19" t="s">
        <v>111</v>
      </c>
      <c r="E163" s="19" t="s">
        <v>79</v>
      </c>
      <c r="F163" s="19" t="s">
        <v>150</v>
      </c>
      <c r="G163" s="14"/>
      <c r="H163" s="15">
        <f t="shared" ref="H163:J164" si="27">H164</f>
        <v>1445900</v>
      </c>
      <c r="I163" s="15">
        <f t="shared" si="27"/>
        <v>1518200</v>
      </c>
      <c r="J163" s="15">
        <f t="shared" si="27"/>
        <v>1606300</v>
      </c>
    </row>
    <row r="164" spans="1:12" s="1" customFormat="1" ht="28.5" customHeight="1" x14ac:dyDescent="0.25">
      <c r="A164" s="144"/>
      <c r="B164" s="144" t="s">
        <v>119</v>
      </c>
      <c r="C164" s="144"/>
      <c r="D164" s="14" t="s">
        <v>111</v>
      </c>
      <c r="E164" s="19" t="s">
        <v>79</v>
      </c>
      <c r="F164" s="19" t="s">
        <v>150</v>
      </c>
      <c r="G164" s="14" t="s">
        <v>120</v>
      </c>
      <c r="H164" s="15">
        <f t="shared" si="27"/>
        <v>1445900</v>
      </c>
      <c r="I164" s="15">
        <f t="shared" si="27"/>
        <v>1518200</v>
      </c>
      <c r="J164" s="15">
        <f t="shared" si="27"/>
        <v>1606300</v>
      </c>
    </row>
    <row r="165" spans="1:12" s="1" customFormat="1" ht="38.25" x14ac:dyDescent="0.25">
      <c r="A165" s="144"/>
      <c r="B165" s="144" t="s">
        <v>121</v>
      </c>
      <c r="C165" s="144"/>
      <c r="D165" s="14" t="s">
        <v>111</v>
      </c>
      <c r="E165" s="19" t="s">
        <v>79</v>
      </c>
      <c r="F165" s="19" t="s">
        <v>150</v>
      </c>
      <c r="G165" s="14" t="s">
        <v>122</v>
      </c>
      <c r="H165" s="15">
        <f>1445866+34</f>
        <v>1445900</v>
      </c>
      <c r="I165" s="15">
        <v>1518200</v>
      </c>
      <c r="J165" s="15">
        <v>1606300</v>
      </c>
    </row>
    <row r="166" spans="1:12" s="1" customFormat="1" ht="12.75" customHeight="1" x14ac:dyDescent="0.25">
      <c r="A166" s="467" t="s">
        <v>151</v>
      </c>
      <c r="B166" s="467"/>
      <c r="C166" s="144"/>
      <c r="D166" s="19" t="s">
        <v>111</v>
      </c>
      <c r="E166" s="19" t="s">
        <v>79</v>
      </c>
      <c r="F166" s="19" t="s">
        <v>152</v>
      </c>
      <c r="G166" s="14"/>
      <c r="H166" s="15">
        <f t="shared" ref="H166:J167" si="28">H167</f>
        <v>1604400</v>
      </c>
      <c r="I166" s="15">
        <f t="shared" si="28"/>
        <v>1684600</v>
      </c>
      <c r="J166" s="15">
        <f t="shared" si="28"/>
        <v>1782300</v>
      </c>
    </row>
    <row r="167" spans="1:12" s="1" customFormat="1" ht="28.5" customHeight="1" x14ac:dyDescent="0.25">
      <c r="A167" s="144"/>
      <c r="B167" s="144" t="s">
        <v>119</v>
      </c>
      <c r="C167" s="144"/>
      <c r="D167" s="14" t="s">
        <v>111</v>
      </c>
      <c r="E167" s="19" t="s">
        <v>79</v>
      </c>
      <c r="F167" s="19" t="s">
        <v>152</v>
      </c>
      <c r="G167" s="14" t="s">
        <v>120</v>
      </c>
      <c r="H167" s="15">
        <f t="shared" si="28"/>
        <v>1604400</v>
      </c>
      <c r="I167" s="15">
        <f t="shared" si="28"/>
        <v>1684600</v>
      </c>
      <c r="J167" s="15">
        <f t="shared" si="28"/>
        <v>1782300</v>
      </c>
    </row>
    <row r="168" spans="1:12" s="1" customFormat="1" ht="38.25" x14ac:dyDescent="0.25">
      <c r="A168" s="144"/>
      <c r="B168" s="144" t="s">
        <v>121</v>
      </c>
      <c r="C168" s="144"/>
      <c r="D168" s="14" t="s">
        <v>111</v>
      </c>
      <c r="E168" s="19" t="s">
        <v>79</v>
      </c>
      <c r="F168" s="19" t="s">
        <v>152</v>
      </c>
      <c r="G168" s="14" t="s">
        <v>122</v>
      </c>
      <c r="H168" s="15">
        <f>1604423-23</f>
        <v>1604400</v>
      </c>
      <c r="I168" s="15">
        <v>1684600</v>
      </c>
      <c r="J168" s="15">
        <v>1782300</v>
      </c>
    </row>
    <row r="169" spans="1:12" s="1" customFormat="1" ht="12.75" customHeight="1" x14ac:dyDescent="0.25">
      <c r="A169" s="467" t="s">
        <v>153</v>
      </c>
      <c r="B169" s="467"/>
      <c r="C169" s="144"/>
      <c r="D169" s="19" t="s">
        <v>111</v>
      </c>
      <c r="E169" s="19" t="s">
        <v>79</v>
      </c>
      <c r="F169" s="19" t="s">
        <v>154</v>
      </c>
      <c r="G169" s="14"/>
      <c r="H169" s="15">
        <f t="shared" ref="H169:J170" si="29">H170</f>
        <v>1466000</v>
      </c>
      <c r="I169" s="15">
        <f t="shared" si="29"/>
        <v>1539400</v>
      </c>
      <c r="J169" s="15">
        <f t="shared" si="29"/>
        <v>1628700</v>
      </c>
    </row>
    <row r="170" spans="1:12" s="1" customFormat="1" ht="27" customHeight="1" x14ac:dyDescent="0.25">
      <c r="A170" s="144"/>
      <c r="B170" s="144" t="s">
        <v>119</v>
      </c>
      <c r="C170" s="144"/>
      <c r="D170" s="14" t="s">
        <v>111</v>
      </c>
      <c r="E170" s="19" t="s">
        <v>79</v>
      </c>
      <c r="F170" s="19" t="s">
        <v>154</v>
      </c>
      <c r="G170" s="14" t="s">
        <v>120</v>
      </c>
      <c r="H170" s="15">
        <f t="shared" si="29"/>
        <v>1466000</v>
      </c>
      <c r="I170" s="15">
        <f t="shared" si="29"/>
        <v>1539400</v>
      </c>
      <c r="J170" s="15">
        <f t="shared" si="29"/>
        <v>1628700</v>
      </c>
    </row>
    <row r="171" spans="1:12" s="1" customFormat="1" ht="38.25" x14ac:dyDescent="0.25">
      <c r="A171" s="144"/>
      <c r="B171" s="144" t="s">
        <v>121</v>
      </c>
      <c r="C171" s="144"/>
      <c r="D171" s="14" t="s">
        <v>111</v>
      </c>
      <c r="E171" s="19" t="s">
        <v>79</v>
      </c>
      <c r="F171" s="19" t="s">
        <v>154</v>
      </c>
      <c r="G171" s="14" t="s">
        <v>122</v>
      </c>
      <c r="H171" s="15">
        <f>1466064-64</f>
        <v>1466000</v>
      </c>
      <c r="I171" s="15">
        <v>1539400</v>
      </c>
      <c r="J171" s="15">
        <v>1628700</v>
      </c>
    </row>
    <row r="172" spans="1:12" s="1" customFormat="1" ht="12.75" customHeight="1" x14ac:dyDescent="0.25">
      <c r="A172" s="467" t="s">
        <v>155</v>
      </c>
      <c r="B172" s="467"/>
      <c r="C172" s="144"/>
      <c r="D172" s="19" t="s">
        <v>111</v>
      </c>
      <c r="E172" s="19" t="s">
        <v>79</v>
      </c>
      <c r="F172" s="19" t="s">
        <v>156</v>
      </c>
      <c r="G172" s="14"/>
      <c r="H172" s="15">
        <f t="shared" ref="H172:J173" si="30">H173</f>
        <v>565700</v>
      </c>
      <c r="I172" s="15">
        <f t="shared" si="30"/>
        <v>594000</v>
      </c>
      <c r="J172" s="15">
        <f t="shared" si="30"/>
        <v>606200</v>
      </c>
    </row>
    <row r="173" spans="1:12" s="1" customFormat="1" ht="28.5" customHeight="1" x14ac:dyDescent="0.25">
      <c r="A173" s="144"/>
      <c r="B173" s="144" t="s">
        <v>119</v>
      </c>
      <c r="C173" s="144"/>
      <c r="D173" s="14" t="s">
        <v>111</v>
      </c>
      <c r="E173" s="19" t="s">
        <v>79</v>
      </c>
      <c r="F173" s="19" t="s">
        <v>156</v>
      </c>
      <c r="G173" s="14" t="s">
        <v>120</v>
      </c>
      <c r="H173" s="15">
        <f t="shared" si="30"/>
        <v>565700</v>
      </c>
      <c r="I173" s="15">
        <f t="shared" si="30"/>
        <v>594000</v>
      </c>
      <c r="J173" s="15">
        <f t="shared" si="30"/>
        <v>606200</v>
      </c>
    </row>
    <row r="174" spans="1:12" s="1" customFormat="1" ht="38.25" x14ac:dyDescent="0.25">
      <c r="A174" s="144"/>
      <c r="B174" s="144" t="s">
        <v>121</v>
      </c>
      <c r="C174" s="144"/>
      <c r="D174" s="14" t="s">
        <v>111</v>
      </c>
      <c r="E174" s="19" t="s">
        <v>79</v>
      </c>
      <c r="F174" s="19" t="s">
        <v>156</v>
      </c>
      <c r="G174" s="14" t="s">
        <v>122</v>
      </c>
      <c r="H174" s="15">
        <f>545720+19980</f>
        <v>565700</v>
      </c>
      <c r="I174" s="15">
        <f>573000+21000</f>
        <v>594000</v>
      </c>
      <c r="J174" s="15">
        <v>606200</v>
      </c>
      <c r="L174" s="132"/>
    </row>
    <row r="175" spans="1:12" s="1" customFormat="1" ht="12.75" customHeight="1" x14ac:dyDescent="0.25">
      <c r="A175" s="467" t="s">
        <v>157</v>
      </c>
      <c r="B175" s="467"/>
      <c r="C175" s="144"/>
      <c r="D175" s="14" t="s">
        <v>111</v>
      </c>
      <c r="E175" s="14" t="s">
        <v>79</v>
      </c>
      <c r="F175" s="14" t="s">
        <v>158</v>
      </c>
      <c r="G175" s="14"/>
      <c r="H175" s="15">
        <f>H176</f>
        <v>6292500</v>
      </c>
      <c r="I175" s="15">
        <f>I176</f>
        <v>6531400</v>
      </c>
      <c r="J175" s="15">
        <f>J176</f>
        <v>6910300</v>
      </c>
      <c r="L175" s="132"/>
    </row>
    <row r="176" spans="1:12" s="1" customFormat="1" ht="12.75" customHeight="1" x14ac:dyDescent="0.25">
      <c r="A176" s="467" t="s">
        <v>115</v>
      </c>
      <c r="B176" s="467"/>
      <c r="C176" s="144"/>
      <c r="D176" s="14" t="s">
        <v>111</v>
      </c>
      <c r="E176" s="14" t="s">
        <v>79</v>
      </c>
      <c r="F176" s="14" t="s">
        <v>159</v>
      </c>
      <c r="G176" s="14"/>
      <c r="H176" s="15">
        <f>H177+H180+H183</f>
        <v>6292500</v>
      </c>
      <c r="I176" s="15">
        <f>I177+I180+I183</f>
        <v>6531400</v>
      </c>
      <c r="J176" s="15">
        <f>J177+J180+J183</f>
        <v>6910300</v>
      </c>
      <c r="L176" s="132"/>
    </row>
    <row r="177" spans="1:12" s="1" customFormat="1" ht="26.25" customHeight="1" x14ac:dyDescent="0.25">
      <c r="A177" s="467" t="s">
        <v>160</v>
      </c>
      <c r="B177" s="467"/>
      <c r="C177" s="144"/>
      <c r="D177" s="19" t="s">
        <v>111</v>
      </c>
      <c r="E177" s="19" t="s">
        <v>79</v>
      </c>
      <c r="F177" s="19" t="s">
        <v>161</v>
      </c>
      <c r="G177" s="14"/>
      <c r="H177" s="15">
        <f t="shared" ref="H177:J178" si="31">H178</f>
        <v>2839100</v>
      </c>
      <c r="I177" s="15">
        <f t="shared" si="31"/>
        <v>2952000</v>
      </c>
      <c r="J177" s="15">
        <f t="shared" si="31"/>
        <v>3153900</v>
      </c>
      <c r="L177" s="132"/>
    </row>
    <row r="178" spans="1:12" s="1" customFormat="1" ht="27" customHeight="1" x14ac:dyDescent="0.25">
      <c r="A178" s="144"/>
      <c r="B178" s="144" t="s">
        <v>119</v>
      </c>
      <c r="C178" s="144"/>
      <c r="D178" s="14" t="s">
        <v>111</v>
      </c>
      <c r="E178" s="19" t="s">
        <v>79</v>
      </c>
      <c r="F178" s="19" t="s">
        <v>161</v>
      </c>
      <c r="G178" s="14" t="s">
        <v>120</v>
      </c>
      <c r="H178" s="15">
        <f t="shared" si="31"/>
        <v>2839100</v>
      </c>
      <c r="I178" s="15">
        <f t="shared" si="31"/>
        <v>2952000</v>
      </c>
      <c r="J178" s="15">
        <f t="shared" si="31"/>
        <v>3153900</v>
      </c>
      <c r="L178" s="132"/>
    </row>
    <row r="179" spans="1:12" s="1" customFormat="1" ht="38.25" x14ac:dyDescent="0.25">
      <c r="A179" s="144"/>
      <c r="B179" s="144" t="s">
        <v>121</v>
      </c>
      <c r="C179" s="144"/>
      <c r="D179" s="14" t="s">
        <v>111</v>
      </c>
      <c r="E179" s="19" t="s">
        <v>79</v>
      </c>
      <c r="F179" s="19" t="s">
        <v>161</v>
      </c>
      <c r="G179" s="14" t="s">
        <v>122</v>
      </c>
      <c r="H179" s="15">
        <f>2839079+21</f>
        <v>2839100</v>
      </c>
      <c r="I179" s="15">
        <f>2981000-29000</f>
        <v>2952000</v>
      </c>
      <c r="J179" s="15">
        <v>3153900</v>
      </c>
      <c r="L179" s="132"/>
    </row>
    <row r="180" spans="1:12" s="1" customFormat="1" ht="27" customHeight="1" x14ac:dyDescent="0.25">
      <c r="A180" s="467" t="s">
        <v>162</v>
      </c>
      <c r="B180" s="467"/>
      <c r="C180" s="144"/>
      <c r="D180" s="19" t="s">
        <v>111</v>
      </c>
      <c r="E180" s="19" t="s">
        <v>79</v>
      </c>
      <c r="F180" s="19" t="s">
        <v>163</v>
      </c>
      <c r="G180" s="14"/>
      <c r="H180" s="15">
        <f t="shared" ref="H180:J181" si="32">H181</f>
        <v>1562600</v>
      </c>
      <c r="I180" s="15">
        <f t="shared" si="32"/>
        <v>1625700</v>
      </c>
      <c r="J180" s="15">
        <f t="shared" si="32"/>
        <v>1735900</v>
      </c>
      <c r="L180" s="132"/>
    </row>
    <row r="181" spans="1:12" s="1" customFormat="1" ht="25.5" x14ac:dyDescent="0.25">
      <c r="A181" s="144"/>
      <c r="B181" s="144" t="s">
        <v>119</v>
      </c>
      <c r="C181" s="144"/>
      <c r="D181" s="14" t="s">
        <v>111</v>
      </c>
      <c r="E181" s="19" t="s">
        <v>79</v>
      </c>
      <c r="F181" s="19" t="s">
        <v>163</v>
      </c>
      <c r="G181" s="14" t="s">
        <v>120</v>
      </c>
      <c r="H181" s="15">
        <f t="shared" si="32"/>
        <v>1562600</v>
      </c>
      <c r="I181" s="15">
        <f t="shared" si="32"/>
        <v>1625700</v>
      </c>
      <c r="J181" s="15">
        <f t="shared" si="32"/>
        <v>1735900</v>
      </c>
      <c r="L181" s="132"/>
    </row>
    <row r="182" spans="1:12" s="1" customFormat="1" ht="38.25" x14ac:dyDescent="0.25">
      <c r="A182" s="144"/>
      <c r="B182" s="144" t="s">
        <v>121</v>
      </c>
      <c r="C182" s="144"/>
      <c r="D182" s="14" t="s">
        <v>111</v>
      </c>
      <c r="E182" s="19" t="s">
        <v>79</v>
      </c>
      <c r="F182" s="19" t="s">
        <v>163</v>
      </c>
      <c r="G182" s="14" t="s">
        <v>122</v>
      </c>
      <c r="H182" s="15">
        <f>1562634-34</f>
        <v>1562600</v>
      </c>
      <c r="I182" s="15">
        <f>1640700-15000</f>
        <v>1625700</v>
      </c>
      <c r="J182" s="15">
        <v>1735900</v>
      </c>
      <c r="L182" s="132"/>
    </row>
    <row r="183" spans="1:12" s="1" customFormat="1" ht="27" customHeight="1" x14ac:dyDescent="0.25">
      <c r="A183" s="475" t="s">
        <v>164</v>
      </c>
      <c r="B183" s="475"/>
      <c r="C183" s="144"/>
      <c r="D183" s="19" t="s">
        <v>111</v>
      </c>
      <c r="E183" s="19" t="s">
        <v>79</v>
      </c>
      <c r="F183" s="19" t="s">
        <v>165</v>
      </c>
      <c r="G183" s="14"/>
      <c r="H183" s="15">
        <f>H185</f>
        <v>1890800</v>
      </c>
      <c r="I183" s="15">
        <f>I185</f>
        <v>1953700</v>
      </c>
      <c r="J183" s="15">
        <f>J185</f>
        <v>2020500</v>
      </c>
      <c r="L183" s="132"/>
    </row>
    <row r="184" spans="1:12" s="1" customFormat="1" ht="25.5" x14ac:dyDescent="0.25">
      <c r="A184" s="144"/>
      <c r="B184" s="144" t="s">
        <v>119</v>
      </c>
      <c r="C184" s="144"/>
      <c r="D184" s="14" t="s">
        <v>111</v>
      </c>
      <c r="E184" s="19" t="s">
        <v>79</v>
      </c>
      <c r="F184" s="19" t="s">
        <v>165</v>
      </c>
      <c r="G184" s="14" t="s">
        <v>120</v>
      </c>
      <c r="H184" s="15">
        <f>H185</f>
        <v>1890800</v>
      </c>
      <c r="I184" s="15">
        <f>I185</f>
        <v>1953700</v>
      </c>
      <c r="J184" s="15">
        <f>J185</f>
        <v>2020500</v>
      </c>
      <c r="L184" s="132"/>
    </row>
    <row r="185" spans="1:12" s="1" customFormat="1" ht="38.25" x14ac:dyDescent="0.25">
      <c r="A185" s="144"/>
      <c r="B185" s="144" t="s">
        <v>121</v>
      </c>
      <c r="C185" s="144"/>
      <c r="D185" s="14" t="s">
        <v>111</v>
      </c>
      <c r="E185" s="19" t="s">
        <v>79</v>
      </c>
      <c r="F185" s="19" t="s">
        <v>165</v>
      </c>
      <c r="G185" s="14" t="s">
        <v>122</v>
      </c>
      <c r="H185" s="15">
        <f>1890782+18</f>
        <v>1890800</v>
      </c>
      <c r="I185" s="15">
        <f>1909700+29000+15000</f>
        <v>1953700</v>
      </c>
      <c r="J185" s="15">
        <v>2020500</v>
      </c>
      <c r="L185" s="132"/>
    </row>
    <row r="186" spans="1:12" s="1" customFormat="1" ht="12.75" customHeight="1" x14ac:dyDescent="0.25">
      <c r="A186" s="467" t="s">
        <v>166</v>
      </c>
      <c r="B186" s="467"/>
      <c r="C186" s="144"/>
      <c r="D186" s="14" t="s">
        <v>111</v>
      </c>
      <c r="E186" s="14" t="s">
        <v>79</v>
      </c>
      <c r="F186" s="14" t="s">
        <v>167</v>
      </c>
      <c r="G186" s="14"/>
      <c r="H186" s="15">
        <f>H187</f>
        <v>1172900</v>
      </c>
      <c r="I186" s="15">
        <f>I187</f>
        <v>1172900</v>
      </c>
      <c r="J186" s="15">
        <f>J187</f>
        <v>1172900</v>
      </c>
    </row>
    <row r="187" spans="1:12" s="1" customFormat="1" ht="12.75" customHeight="1" x14ac:dyDescent="0.25">
      <c r="A187" s="467" t="s">
        <v>168</v>
      </c>
      <c r="B187" s="467"/>
      <c r="C187" s="144"/>
      <c r="D187" s="14" t="s">
        <v>111</v>
      </c>
      <c r="E187" s="14" t="s">
        <v>79</v>
      </c>
      <c r="F187" s="14" t="s">
        <v>169</v>
      </c>
      <c r="G187" s="14"/>
      <c r="H187" s="15">
        <f t="shared" ref="H187:J188" si="33">H188</f>
        <v>1172900</v>
      </c>
      <c r="I187" s="15">
        <f t="shared" si="33"/>
        <v>1172900</v>
      </c>
      <c r="J187" s="15">
        <f t="shared" si="33"/>
        <v>1172900</v>
      </c>
    </row>
    <row r="188" spans="1:12" s="1" customFormat="1" ht="28.5" customHeight="1" x14ac:dyDescent="0.25">
      <c r="A188" s="150"/>
      <c r="B188" s="144" t="s">
        <v>119</v>
      </c>
      <c r="C188" s="144"/>
      <c r="D188" s="14" t="s">
        <v>111</v>
      </c>
      <c r="E188" s="14" t="s">
        <v>79</v>
      </c>
      <c r="F188" s="14" t="s">
        <v>169</v>
      </c>
      <c r="G188" s="14" t="s">
        <v>120</v>
      </c>
      <c r="H188" s="15">
        <f t="shared" si="33"/>
        <v>1172900</v>
      </c>
      <c r="I188" s="15">
        <f t="shared" si="33"/>
        <v>1172900</v>
      </c>
      <c r="J188" s="15">
        <f t="shared" si="33"/>
        <v>1172900</v>
      </c>
    </row>
    <row r="189" spans="1:12" s="1" customFormat="1" ht="12.75" x14ac:dyDescent="0.25">
      <c r="A189" s="150"/>
      <c r="B189" s="150" t="s">
        <v>170</v>
      </c>
      <c r="C189" s="150"/>
      <c r="D189" s="14" t="s">
        <v>111</v>
      </c>
      <c r="E189" s="14" t="s">
        <v>79</v>
      </c>
      <c r="F189" s="14" t="s">
        <v>169</v>
      </c>
      <c r="G189" s="14" t="s">
        <v>171</v>
      </c>
      <c r="H189" s="15">
        <v>1172900</v>
      </c>
      <c r="I189" s="15">
        <v>1172900</v>
      </c>
      <c r="J189" s="15">
        <v>1172900</v>
      </c>
    </row>
    <row r="190" spans="1:12" s="1" customFormat="1" ht="12.75" customHeight="1" x14ac:dyDescent="0.25">
      <c r="A190" s="467" t="s">
        <v>64</v>
      </c>
      <c r="B190" s="467"/>
      <c r="C190" s="144"/>
      <c r="D190" s="19" t="s">
        <v>111</v>
      </c>
      <c r="E190" s="14" t="s">
        <v>79</v>
      </c>
      <c r="F190" s="19" t="s">
        <v>65</v>
      </c>
      <c r="G190" s="19"/>
      <c r="H190" s="21">
        <f>H191</f>
        <v>63415629.229999997</v>
      </c>
      <c r="I190" s="21">
        <f>I191</f>
        <v>64612502.100000001</v>
      </c>
      <c r="J190" s="21">
        <f>J191</f>
        <v>68203120.729999989</v>
      </c>
    </row>
    <row r="191" spans="1:12" s="1" customFormat="1" ht="66" customHeight="1" x14ac:dyDescent="0.25">
      <c r="A191" s="467" t="s">
        <v>66</v>
      </c>
      <c r="B191" s="467"/>
      <c r="C191" s="144"/>
      <c r="D191" s="14" t="s">
        <v>111</v>
      </c>
      <c r="E191" s="14" t="s">
        <v>79</v>
      </c>
      <c r="F191" s="14" t="s">
        <v>67</v>
      </c>
      <c r="G191" s="14"/>
      <c r="H191" s="15">
        <f>H192+H198+H195</f>
        <v>63415629.229999997</v>
      </c>
      <c r="I191" s="15">
        <f>I192+I198+I195</f>
        <v>64612502.100000001</v>
      </c>
      <c r="J191" s="15">
        <f>J192+J198+J195</f>
        <v>68203120.729999989</v>
      </c>
    </row>
    <row r="192" spans="1:12" s="1" customFormat="1" ht="26.25" customHeight="1" x14ac:dyDescent="0.25">
      <c r="A192" s="467" t="s">
        <v>172</v>
      </c>
      <c r="B192" s="467"/>
      <c r="C192" s="144"/>
      <c r="D192" s="14" t="s">
        <v>111</v>
      </c>
      <c r="E192" s="14" t="s">
        <v>79</v>
      </c>
      <c r="F192" s="14" t="s">
        <v>173</v>
      </c>
      <c r="G192" s="14"/>
      <c r="H192" s="15">
        <f t="shared" ref="H192:J193" si="34">H193</f>
        <v>59263749.229999997</v>
      </c>
      <c r="I192" s="15">
        <f t="shared" si="34"/>
        <v>60460622.100000001</v>
      </c>
      <c r="J192" s="15">
        <f t="shared" si="34"/>
        <v>64051240.729999997</v>
      </c>
    </row>
    <row r="193" spans="1:10" s="1" customFormat="1" ht="28.5" customHeight="1" x14ac:dyDescent="0.25">
      <c r="A193" s="150"/>
      <c r="B193" s="144" t="s">
        <v>119</v>
      </c>
      <c r="C193" s="144"/>
      <c r="D193" s="14" t="s">
        <v>111</v>
      </c>
      <c r="E193" s="14" t="s">
        <v>79</v>
      </c>
      <c r="F193" s="14" t="s">
        <v>173</v>
      </c>
      <c r="G193" s="14" t="s">
        <v>120</v>
      </c>
      <c r="H193" s="15">
        <f t="shared" si="34"/>
        <v>59263749.229999997</v>
      </c>
      <c r="I193" s="15">
        <f t="shared" si="34"/>
        <v>60460622.100000001</v>
      </c>
      <c r="J193" s="15">
        <f t="shared" si="34"/>
        <v>64051240.729999997</v>
      </c>
    </row>
    <row r="194" spans="1:10" s="1" customFormat="1" ht="38.25" x14ac:dyDescent="0.25">
      <c r="A194" s="144"/>
      <c r="B194" s="144" t="s">
        <v>121</v>
      </c>
      <c r="C194" s="144"/>
      <c r="D194" s="14" t="s">
        <v>111</v>
      </c>
      <c r="E194" s="19" t="s">
        <v>79</v>
      </c>
      <c r="F194" s="19" t="s">
        <v>173</v>
      </c>
      <c r="G194" s="14" t="s">
        <v>122</v>
      </c>
      <c r="H194" s="15">
        <v>59263749.229999997</v>
      </c>
      <c r="I194" s="15">
        <v>60460622.100000001</v>
      </c>
      <c r="J194" s="15">
        <v>64051240.729999997</v>
      </c>
    </row>
    <row r="195" spans="1:10" s="1" customFormat="1" ht="78.75" customHeight="1" x14ac:dyDescent="0.25">
      <c r="A195" s="467" t="s">
        <v>295</v>
      </c>
      <c r="B195" s="467"/>
      <c r="C195" s="144"/>
      <c r="D195" s="14" t="s">
        <v>111</v>
      </c>
      <c r="E195" s="14" t="s">
        <v>79</v>
      </c>
      <c r="F195" s="14" t="s">
        <v>131</v>
      </c>
      <c r="G195" s="14"/>
      <c r="H195" s="15">
        <f t="shared" ref="H195:J196" si="35">H196</f>
        <v>4132800</v>
      </c>
      <c r="I195" s="15">
        <f t="shared" si="35"/>
        <v>4132800</v>
      </c>
      <c r="J195" s="15">
        <f t="shared" si="35"/>
        <v>4132800</v>
      </c>
    </row>
    <row r="196" spans="1:10" s="1" customFormat="1" ht="12.75" x14ac:dyDescent="0.25">
      <c r="A196" s="16"/>
      <c r="B196" s="150" t="s">
        <v>127</v>
      </c>
      <c r="C196" s="150"/>
      <c r="D196" s="14" t="s">
        <v>111</v>
      </c>
      <c r="E196" s="14" t="s">
        <v>79</v>
      </c>
      <c r="F196" s="14" t="s">
        <v>131</v>
      </c>
      <c r="G196" s="14" t="s">
        <v>128</v>
      </c>
      <c r="H196" s="15">
        <f t="shared" si="35"/>
        <v>4132800</v>
      </c>
      <c r="I196" s="15">
        <f t="shared" si="35"/>
        <v>4132800</v>
      </c>
      <c r="J196" s="15">
        <f t="shared" si="35"/>
        <v>4132800</v>
      </c>
    </row>
    <row r="197" spans="1:10" s="1" customFormat="1" ht="25.5" x14ac:dyDescent="0.25">
      <c r="A197" s="16"/>
      <c r="B197" s="144" t="s">
        <v>658</v>
      </c>
      <c r="C197" s="144"/>
      <c r="D197" s="14" t="s">
        <v>111</v>
      </c>
      <c r="E197" s="14" t="s">
        <v>79</v>
      </c>
      <c r="F197" s="14" t="s">
        <v>131</v>
      </c>
      <c r="G197" s="14" t="s">
        <v>245</v>
      </c>
      <c r="H197" s="15">
        <v>4132800</v>
      </c>
      <c r="I197" s="15">
        <v>4132800</v>
      </c>
      <c r="J197" s="15">
        <v>4132800</v>
      </c>
    </row>
    <row r="198" spans="1:10" s="1" customFormat="1" ht="52.5" customHeight="1" x14ac:dyDescent="0.25">
      <c r="A198" s="467" t="s">
        <v>297</v>
      </c>
      <c r="B198" s="467"/>
      <c r="C198" s="144"/>
      <c r="D198" s="14" t="s">
        <v>111</v>
      </c>
      <c r="E198" s="14" t="s">
        <v>79</v>
      </c>
      <c r="F198" s="14" t="s">
        <v>298</v>
      </c>
      <c r="G198" s="14"/>
      <c r="H198" s="15">
        <f t="shared" ref="H198:J199" si="36">H199</f>
        <v>19080</v>
      </c>
      <c r="I198" s="15">
        <f t="shared" si="36"/>
        <v>19080</v>
      </c>
      <c r="J198" s="15">
        <f t="shared" si="36"/>
        <v>19080</v>
      </c>
    </row>
    <row r="199" spans="1:10" s="1" customFormat="1" ht="12.75" x14ac:dyDescent="0.25">
      <c r="A199" s="16"/>
      <c r="B199" s="150" t="s">
        <v>127</v>
      </c>
      <c r="C199" s="150"/>
      <c r="D199" s="14" t="s">
        <v>111</v>
      </c>
      <c r="E199" s="14" t="s">
        <v>79</v>
      </c>
      <c r="F199" s="14" t="s">
        <v>298</v>
      </c>
      <c r="G199" s="14" t="s">
        <v>128</v>
      </c>
      <c r="H199" s="15">
        <f t="shared" si="36"/>
        <v>19080</v>
      </c>
      <c r="I199" s="15">
        <f t="shared" si="36"/>
        <v>19080</v>
      </c>
      <c r="J199" s="15">
        <f t="shared" si="36"/>
        <v>19080</v>
      </c>
    </row>
    <row r="200" spans="1:10" s="1" customFormat="1" ht="25.5" x14ac:dyDescent="0.25">
      <c r="A200" s="16"/>
      <c r="B200" s="144" t="s">
        <v>129</v>
      </c>
      <c r="C200" s="144"/>
      <c r="D200" s="14" t="s">
        <v>111</v>
      </c>
      <c r="E200" s="14" t="s">
        <v>79</v>
      </c>
      <c r="F200" s="14" t="s">
        <v>298</v>
      </c>
      <c r="G200" s="14" t="s">
        <v>130</v>
      </c>
      <c r="H200" s="15">
        <v>19080</v>
      </c>
      <c r="I200" s="15">
        <v>19080</v>
      </c>
      <c r="J200" s="15">
        <v>19080</v>
      </c>
    </row>
    <row r="201" spans="1:10" s="13" customFormat="1" ht="12.75" hidden="1" customHeight="1" x14ac:dyDescent="0.25">
      <c r="A201" s="467" t="s">
        <v>132</v>
      </c>
      <c r="B201" s="467"/>
      <c r="C201" s="144"/>
      <c r="D201" s="14" t="s">
        <v>111</v>
      </c>
      <c r="E201" s="14" t="s">
        <v>79</v>
      </c>
      <c r="F201" s="14" t="s">
        <v>133</v>
      </c>
      <c r="G201" s="14"/>
      <c r="H201" s="15">
        <f t="shared" ref="H201:J202" si="37">H202</f>
        <v>2392400</v>
      </c>
      <c r="I201" s="15">
        <f t="shared" si="37"/>
        <v>0</v>
      </c>
      <c r="J201" s="15">
        <f t="shared" si="37"/>
        <v>0</v>
      </c>
    </row>
    <row r="202" spans="1:10" s="1" customFormat="1" ht="18" hidden="1" customHeight="1" x14ac:dyDescent="0.25">
      <c r="A202" s="144"/>
      <c r="B202" s="144" t="s">
        <v>134</v>
      </c>
      <c r="C202" s="144"/>
      <c r="D202" s="19" t="s">
        <v>111</v>
      </c>
      <c r="E202" s="14" t="s">
        <v>79</v>
      </c>
      <c r="F202" s="19" t="s">
        <v>133</v>
      </c>
      <c r="G202" s="19" t="s">
        <v>135</v>
      </c>
      <c r="H202" s="15">
        <f t="shared" si="37"/>
        <v>2392400</v>
      </c>
      <c r="I202" s="15">
        <f t="shared" si="37"/>
        <v>0</v>
      </c>
      <c r="J202" s="15">
        <f t="shared" si="37"/>
        <v>0</v>
      </c>
    </row>
    <row r="203" spans="1:10" s="1" customFormat="1" ht="25.5" hidden="1" x14ac:dyDescent="0.25">
      <c r="A203" s="144"/>
      <c r="B203" s="144" t="s">
        <v>136</v>
      </c>
      <c r="C203" s="144"/>
      <c r="D203" s="19" t="s">
        <v>111</v>
      </c>
      <c r="E203" s="14" t="s">
        <v>79</v>
      </c>
      <c r="F203" s="19" t="s">
        <v>133</v>
      </c>
      <c r="G203" s="19" t="s">
        <v>137</v>
      </c>
      <c r="H203" s="15">
        <f>3842400-800000-650000</f>
        <v>2392400</v>
      </c>
      <c r="I203" s="15">
        <v>0</v>
      </c>
      <c r="J203" s="15">
        <v>0</v>
      </c>
    </row>
    <row r="204" spans="1:10" s="1" customFormat="1" ht="12.75" customHeight="1" x14ac:dyDescent="0.25">
      <c r="A204" s="468" t="s">
        <v>174</v>
      </c>
      <c r="B204" s="468"/>
      <c r="C204" s="155"/>
      <c r="D204" s="11" t="s">
        <v>111</v>
      </c>
      <c r="E204" s="11" t="s">
        <v>111</v>
      </c>
      <c r="F204" s="11"/>
      <c r="G204" s="11"/>
      <c r="H204" s="12">
        <f t="shared" ref="H204:J206" si="38">H205</f>
        <v>125300</v>
      </c>
      <c r="I204" s="12">
        <f t="shared" si="38"/>
        <v>80000</v>
      </c>
      <c r="J204" s="12">
        <f t="shared" si="38"/>
        <v>94601</v>
      </c>
    </row>
    <row r="205" spans="1:10" s="1" customFormat="1" ht="25.5" customHeight="1" x14ac:dyDescent="0.25">
      <c r="A205" s="467" t="s">
        <v>175</v>
      </c>
      <c r="B205" s="467"/>
      <c r="C205" s="144"/>
      <c r="D205" s="14" t="s">
        <v>111</v>
      </c>
      <c r="E205" s="14" t="s">
        <v>111</v>
      </c>
      <c r="F205" s="14" t="s">
        <v>292</v>
      </c>
      <c r="G205" s="14"/>
      <c r="H205" s="15">
        <f>H206</f>
        <v>125300</v>
      </c>
      <c r="I205" s="15">
        <f t="shared" si="38"/>
        <v>80000</v>
      </c>
      <c r="J205" s="15">
        <f t="shared" si="38"/>
        <v>94601</v>
      </c>
    </row>
    <row r="206" spans="1:10" s="1" customFormat="1" ht="12.75" x14ac:dyDescent="0.25">
      <c r="A206" s="16"/>
      <c r="B206" s="150" t="s">
        <v>22</v>
      </c>
      <c r="C206" s="150"/>
      <c r="D206" s="14" t="s">
        <v>111</v>
      </c>
      <c r="E206" s="14" t="s">
        <v>111</v>
      </c>
      <c r="F206" s="14" t="s">
        <v>292</v>
      </c>
      <c r="G206" s="14" t="s">
        <v>23</v>
      </c>
      <c r="H206" s="15">
        <f t="shared" si="38"/>
        <v>125300</v>
      </c>
      <c r="I206" s="15">
        <f t="shared" si="38"/>
        <v>80000</v>
      </c>
      <c r="J206" s="15">
        <f t="shared" si="38"/>
        <v>94601</v>
      </c>
    </row>
    <row r="207" spans="1:10" s="1" customFormat="1" ht="12.75" x14ac:dyDescent="0.25">
      <c r="A207" s="16"/>
      <c r="B207" s="144" t="s">
        <v>24</v>
      </c>
      <c r="C207" s="144"/>
      <c r="D207" s="14" t="s">
        <v>111</v>
      </c>
      <c r="E207" s="14" t="s">
        <v>111</v>
      </c>
      <c r="F207" s="14" t="s">
        <v>292</v>
      </c>
      <c r="G207" s="14" t="s">
        <v>25</v>
      </c>
      <c r="H207" s="15">
        <f>125350-50</f>
        <v>125300</v>
      </c>
      <c r="I207" s="15">
        <v>80000</v>
      </c>
      <c r="J207" s="15">
        <v>94601</v>
      </c>
    </row>
    <row r="208" spans="1:10" s="1" customFormat="1" ht="12.75" customHeight="1" x14ac:dyDescent="0.25">
      <c r="A208" s="468" t="s">
        <v>176</v>
      </c>
      <c r="B208" s="468"/>
      <c r="C208" s="155"/>
      <c r="D208" s="11" t="s">
        <v>111</v>
      </c>
      <c r="E208" s="11" t="s">
        <v>90</v>
      </c>
      <c r="F208" s="11"/>
      <c r="G208" s="11"/>
      <c r="H208" s="12">
        <f>H209+H214+H219+H236+H241+H244</f>
        <v>13304900</v>
      </c>
      <c r="I208" s="12">
        <f>I209+I214+I219+I236+I241+I244</f>
        <v>13618644</v>
      </c>
      <c r="J208" s="12">
        <f>J209+J214+J219+J236+J241+J244</f>
        <v>14186746</v>
      </c>
    </row>
    <row r="209" spans="1:10" s="1" customFormat="1" ht="39.75" customHeight="1" x14ac:dyDescent="0.25">
      <c r="A209" s="467" t="s">
        <v>13</v>
      </c>
      <c r="B209" s="467"/>
      <c r="C209" s="144"/>
      <c r="D209" s="14" t="s">
        <v>111</v>
      </c>
      <c r="E209" s="14" t="s">
        <v>90</v>
      </c>
      <c r="F209" s="14" t="s">
        <v>40</v>
      </c>
      <c r="G209" s="14"/>
      <c r="H209" s="15">
        <f t="shared" ref="H209:J212" si="39">H210</f>
        <v>963900</v>
      </c>
      <c r="I209" s="15">
        <f t="shared" si="39"/>
        <v>977176</v>
      </c>
      <c r="J209" s="15">
        <f t="shared" si="39"/>
        <v>1033800</v>
      </c>
    </row>
    <row r="210" spans="1:10" s="1" customFormat="1" ht="12.75" customHeight="1" x14ac:dyDescent="0.25">
      <c r="A210" s="467" t="s">
        <v>15</v>
      </c>
      <c r="B210" s="467"/>
      <c r="C210" s="144"/>
      <c r="D210" s="14" t="s">
        <v>111</v>
      </c>
      <c r="E210" s="14" t="s">
        <v>90</v>
      </c>
      <c r="F210" s="14" t="s">
        <v>16</v>
      </c>
      <c r="G210" s="14"/>
      <c r="H210" s="15">
        <f t="shared" si="39"/>
        <v>963900</v>
      </c>
      <c r="I210" s="15">
        <f t="shared" si="39"/>
        <v>977176</v>
      </c>
      <c r="J210" s="15">
        <f t="shared" si="39"/>
        <v>1033800</v>
      </c>
    </row>
    <row r="211" spans="1:10" s="1" customFormat="1" ht="12.75" customHeight="1" x14ac:dyDescent="0.25">
      <c r="A211" s="467" t="s">
        <v>177</v>
      </c>
      <c r="B211" s="467"/>
      <c r="C211" s="144"/>
      <c r="D211" s="14" t="s">
        <v>111</v>
      </c>
      <c r="E211" s="14" t="s">
        <v>90</v>
      </c>
      <c r="F211" s="14" t="s">
        <v>178</v>
      </c>
      <c r="G211" s="14"/>
      <c r="H211" s="15">
        <f t="shared" si="39"/>
        <v>963900</v>
      </c>
      <c r="I211" s="15">
        <f t="shared" si="39"/>
        <v>977176</v>
      </c>
      <c r="J211" s="15">
        <f t="shared" si="39"/>
        <v>1033800</v>
      </c>
    </row>
    <row r="212" spans="1:10" s="1" customFormat="1" ht="27.75" customHeight="1" x14ac:dyDescent="0.25">
      <c r="A212" s="144"/>
      <c r="B212" s="144" t="s">
        <v>17</v>
      </c>
      <c r="C212" s="144"/>
      <c r="D212" s="14" t="s">
        <v>111</v>
      </c>
      <c r="E212" s="14" t="s">
        <v>90</v>
      </c>
      <c r="F212" s="14" t="s">
        <v>178</v>
      </c>
      <c r="G212" s="14" t="s">
        <v>19</v>
      </c>
      <c r="H212" s="15">
        <f t="shared" si="39"/>
        <v>963900</v>
      </c>
      <c r="I212" s="15">
        <f t="shared" si="39"/>
        <v>977176</v>
      </c>
      <c r="J212" s="15">
        <f t="shared" si="39"/>
        <v>1033800</v>
      </c>
    </row>
    <row r="213" spans="1:10" s="1" customFormat="1" ht="12.75" x14ac:dyDescent="0.25">
      <c r="A213" s="16"/>
      <c r="B213" s="150" t="s">
        <v>20</v>
      </c>
      <c r="C213" s="150"/>
      <c r="D213" s="14" t="s">
        <v>111</v>
      </c>
      <c r="E213" s="14" t="s">
        <v>90</v>
      </c>
      <c r="F213" s="14" t="s">
        <v>178</v>
      </c>
      <c r="G213" s="14" t="s">
        <v>21</v>
      </c>
      <c r="H213" s="15">
        <f>963922-22</f>
        <v>963900</v>
      </c>
      <c r="I213" s="15">
        <v>977176</v>
      </c>
      <c r="J213" s="15">
        <v>1033800</v>
      </c>
    </row>
    <row r="214" spans="1:10" s="1" customFormat="1" ht="16.5" customHeight="1" x14ac:dyDescent="0.25">
      <c r="A214" s="467" t="s">
        <v>179</v>
      </c>
      <c r="B214" s="467"/>
      <c r="C214" s="144"/>
      <c r="D214" s="14" t="s">
        <v>111</v>
      </c>
      <c r="E214" s="14" t="s">
        <v>90</v>
      </c>
      <c r="F214" s="14" t="s">
        <v>180</v>
      </c>
      <c r="G214" s="14"/>
      <c r="H214" s="15">
        <f t="shared" ref="H214:J217" si="40">H215</f>
        <v>584000</v>
      </c>
      <c r="I214" s="15">
        <f t="shared" si="40"/>
        <v>589900</v>
      </c>
      <c r="J214" s="15">
        <f t="shared" si="40"/>
        <v>624100</v>
      </c>
    </row>
    <row r="215" spans="1:10" s="1" customFormat="1" ht="12.75" customHeight="1" x14ac:dyDescent="0.25">
      <c r="A215" s="467" t="s">
        <v>115</v>
      </c>
      <c r="B215" s="467"/>
      <c r="C215" s="144"/>
      <c r="D215" s="14" t="s">
        <v>111</v>
      </c>
      <c r="E215" s="14" t="s">
        <v>90</v>
      </c>
      <c r="F215" s="14" t="s">
        <v>181</v>
      </c>
      <c r="G215" s="14"/>
      <c r="H215" s="15">
        <f t="shared" si="40"/>
        <v>584000</v>
      </c>
      <c r="I215" s="15">
        <f t="shared" si="40"/>
        <v>589900</v>
      </c>
      <c r="J215" s="15">
        <f t="shared" si="40"/>
        <v>624100</v>
      </c>
    </row>
    <row r="216" spans="1:10" s="1" customFormat="1" ht="27.75" customHeight="1" x14ac:dyDescent="0.25">
      <c r="A216" s="467" t="s">
        <v>182</v>
      </c>
      <c r="B216" s="467"/>
      <c r="C216" s="144"/>
      <c r="D216" s="14" t="s">
        <v>111</v>
      </c>
      <c r="E216" s="14" t="s">
        <v>90</v>
      </c>
      <c r="F216" s="14" t="s">
        <v>183</v>
      </c>
      <c r="G216" s="14"/>
      <c r="H216" s="15">
        <f t="shared" si="40"/>
        <v>584000</v>
      </c>
      <c r="I216" s="15">
        <f t="shared" si="40"/>
        <v>589900</v>
      </c>
      <c r="J216" s="15">
        <f t="shared" si="40"/>
        <v>624100</v>
      </c>
    </row>
    <row r="217" spans="1:10" s="1" customFormat="1" ht="30" customHeight="1" x14ac:dyDescent="0.25">
      <c r="A217" s="144"/>
      <c r="B217" s="144" t="s">
        <v>119</v>
      </c>
      <c r="C217" s="144"/>
      <c r="D217" s="14" t="s">
        <v>111</v>
      </c>
      <c r="E217" s="14" t="s">
        <v>90</v>
      </c>
      <c r="F217" s="14" t="s">
        <v>183</v>
      </c>
      <c r="G217" s="14" t="s">
        <v>120</v>
      </c>
      <c r="H217" s="15">
        <f t="shared" si="40"/>
        <v>584000</v>
      </c>
      <c r="I217" s="15">
        <f t="shared" si="40"/>
        <v>589900</v>
      </c>
      <c r="J217" s="15">
        <f t="shared" si="40"/>
        <v>624100</v>
      </c>
    </row>
    <row r="218" spans="1:10" s="1" customFormat="1" ht="38.25" x14ac:dyDescent="0.25">
      <c r="A218" s="144"/>
      <c r="B218" s="144" t="s">
        <v>121</v>
      </c>
      <c r="C218" s="144"/>
      <c r="D218" s="14" t="s">
        <v>111</v>
      </c>
      <c r="E218" s="14" t="s">
        <v>90</v>
      </c>
      <c r="F218" s="14" t="s">
        <v>183</v>
      </c>
      <c r="G218" s="14" t="s">
        <v>122</v>
      </c>
      <c r="H218" s="15">
        <f>584030-30</f>
        <v>584000</v>
      </c>
      <c r="I218" s="15">
        <v>589900</v>
      </c>
      <c r="J218" s="15">
        <v>624100</v>
      </c>
    </row>
    <row r="219" spans="1:10" s="2" customFormat="1" ht="42.75" customHeight="1" x14ac:dyDescent="0.25">
      <c r="A219" s="467" t="s">
        <v>184</v>
      </c>
      <c r="B219" s="467"/>
      <c r="C219" s="144"/>
      <c r="D219" s="14" t="s">
        <v>111</v>
      </c>
      <c r="E219" s="14" t="s">
        <v>90</v>
      </c>
      <c r="F219" s="14" t="s">
        <v>185</v>
      </c>
      <c r="G219" s="14"/>
      <c r="H219" s="15">
        <f>H220</f>
        <v>9000000</v>
      </c>
      <c r="I219" s="15">
        <f>I220</f>
        <v>9091938</v>
      </c>
      <c r="J219" s="15">
        <f>J220</f>
        <v>9619200</v>
      </c>
    </row>
    <row r="220" spans="1:10" s="1" customFormat="1" ht="12.75" customHeight="1" x14ac:dyDescent="0.25">
      <c r="A220" s="467" t="s">
        <v>115</v>
      </c>
      <c r="B220" s="467"/>
      <c r="C220" s="144"/>
      <c r="D220" s="14" t="s">
        <v>111</v>
      </c>
      <c r="E220" s="14" t="s">
        <v>90</v>
      </c>
      <c r="F220" s="14" t="s">
        <v>186</v>
      </c>
      <c r="G220" s="14"/>
      <c r="H220" s="15">
        <f>H221+H228</f>
        <v>9000000</v>
      </c>
      <c r="I220" s="15">
        <f>I221+I228</f>
        <v>9091938</v>
      </c>
      <c r="J220" s="15">
        <f>J221+J228</f>
        <v>9619200</v>
      </c>
    </row>
    <row r="221" spans="1:10" s="1" customFormat="1" ht="27" customHeight="1" x14ac:dyDescent="0.25">
      <c r="A221" s="467" t="s">
        <v>187</v>
      </c>
      <c r="B221" s="467"/>
      <c r="C221" s="144"/>
      <c r="D221" s="19" t="s">
        <v>111</v>
      </c>
      <c r="E221" s="19" t="s">
        <v>90</v>
      </c>
      <c r="F221" s="14" t="s">
        <v>188</v>
      </c>
      <c r="G221" s="14"/>
      <c r="H221" s="15">
        <f>H226</f>
        <v>6946200</v>
      </c>
      <c r="I221" s="15">
        <f>I226</f>
        <v>7015700</v>
      </c>
      <c r="J221" s="15">
        <f>J226</f>
        <v>7422600</v>
      </c>
    </row>
    <row r="222" spans="1:10" s="1" customFormat="1" ht="38.25" hidden="1" customHeight="1" x14ac:dyDescent="0.25">
      <c r="A222" s="144"/>
      <c r="B222" s="144" t="s">
        <v>17</v>
      </c>
      <c r="C222" s="144"/>
      <c r="D222" s="14" t="s">
        <v>111</v>
      </c>
      <c r="E222" s="14" t="s">
        <v>90</v>
      </c>
      <c r="F222" s="14" t="s">
        <v>188</v>
      </c>
      <c r="G222" s="14" t="s">
        <v>19</v>
      </c>
      <c r="H222" s="15">
        <f>H223</f>
        <v>0</v>
      </c>
      <c r="I222" s="15">
        <f>I223</f>
        <v>0</v>
      </c>
      <c r="J222" s="15">
        <f>J223</f>
        <v>0</v>
      </c>
    </row>
    <row r="223" spans="1:10" s="1" customFormat="1" ht="12.75" hidden="1" customHeight="1" x14ac:dyDescent="0.25">
      <c r="A223" s="16"/>
      <c r="B223" s="150" t="s">
        <v>20</v>
      </c>
      <c r="C223" s="150"/>
      <c r="D223" s="14" t="s">
        <v>111</v>
      </c>
      <c r="E223" s="14" t="s">
        <v>90</v>
      </c>
      <c r="F223" s="14" t="s">
        <v>188</v>
      </c>
      <c r="G223" s="14" t="s">
        <v>21</v>
      </c>
      <c r="H223" s="15">
        <v>0</v>
      </c>
      <c r="I223" s="15">
        <v>0</v>
      </c>
      <c r="J223" s="15">
        <v>0</v>
      </c>
    </row>
    <row r="224" spans="1:10" s="1" customFormat="1" ht="12.75" hidden="1" customHeight="1" x14ac:dyDescent="0.25">
      <c r="A224" s="16"/>
      <c r="B224" s="150" t="s">
        <v>22</v>
      </c>
      <c r="C224" s="150"/>
      <c r="D224" s="14" t="s">
        <v>111</v>
      </c>
      <c r="E224" s="14" t="s">
        <v>90</v>
      </c>
      <c r="F224" s="14" t="s">
        <v>188</v>
      </c>
      <c r="G224" s="14" t="s">
        <v>23</v>
      </c>
      <c r="H224" s="15">
        <f>H225</f>
        <v>0</v>
      </c>
      <c r="I224" s="15">
        <f>I225</f>
        <v>0</v>
      </c>
      <c r="J224" s="15">
        <f>J225</f>
        <v>0</v>
      </c>
    </row>
    <row r="225" spans="1:10" s="1" customFormat="1" ht="12.75" hidden="1" customHeight="1" x14ac:dyDescent="0.25">
      <c r="A225" s="16"/>
      <c r="B225" s="144" t="s">
        <v>24</v>
      </c>
      <c r="C225" s="144"/>
      <c r="D225" s="14" t="s">
        <v>111</v>
      </c>
      <c r="E225" s="14" t="s">
        <v>90</v>
      </c>
      <c r="F225" s="14" t="s">
        <v>188</v>
      </c>
      <c r="G225" s="14" t="s">
        <v>25</v>
      </c>
      <c r="H225" s="15">
        <v>0</v>
      </c>
      <c r="I225" s="15">
        <v>0</v>
      </c>
      <c r="J225" s="15">
        <v>0</v>
      </c>
    </row>
    <row r="226" spans="1:10" s="1" customFormat="1" ht="27.75" customHeight="1" x14ac:dyDescent="0.25">
      <c r="A226" s="144"/>
      <c r="B226" s="144" t="s">
        <v>119</v>
      </c>
      <c r="C226" s="144"/>
      <c r="D226" s="14" t="s">
        <v>111</v>
      </c>
      <c r="E226" s="14" t="s">
        <v>90</v>
      </c>
      <c r="F226" s="14" t="s">
        <v>188</v>
      </c>
      <c r="G226" s="14" t="s">
        <v>120</v>
      </c>
      <c r="H226" s="15">
        <f>H227</f>
        <v>6946200</v>
      </c>
      <c r="I226" s="15">
        <f>I227</f>
        <v>7015700</v>
      </c>
      <c r="J226" s="15">
        <f>J227</f>
        <v>7422600</v>
      </c>
    </row>
    <row r="227" spans="1:10" s="1" customFormat="1" ht="38.25" x14ac:dyDescent="0.25">
      <c r="A227" s="144"/>
      <c r="B227" s="144" t="s">
        <v>121</v>
      </c>
      <c r="C227" s="144"/>
      <c r="D227" s="14" t="s">
        <v>111</v>
      </c>
      <c r="E227" s="14" t="s">
        <v>90</v>
      </c>
      <c r="F227" s="14" t="s">
        <v>188</v>
      </c>
      <c r="G227" s="14" t="s">
        <v>122</v>
      </c>
      <c r="H227" s="15">
        <f>6946249-49</f>
        <v>6946200</v>
      </c>
      <c r="I227" s="15">
        <v>7015700</v>
      </c>
      <c r="J227" s="15">
        <v>7422600</v>
      </c>
    </row>
    <row r="228" spans="1:10" s="1" customFormat="1" ht="15" customHeight="1" x14ac:dyDescent="0.25">
      <c r="A228" s="467" t="s">
        <v>189</v>
      </c>
      <c r="B228" s="467"/>
      <c r="C228" s="144"/>
      <c r="D228" s="19" t="s">
        <v>111</v>
      </c>
      <c r="E228" s="19" t="s">
        <v>90</v>
      </c>
      <c r="F228" s="14" t="s">
        <v>190</v>
      </c>
      <c r="G228" s="14"/>
      <c r="H228" s="15">
        <f>H229+H231+H233</f>
        <v>2053800</v>
      </c>
      <c r="I228" s="15">
        <f>I229+I231+I233</f>
        <v>2076238</v>
      </c>
      <c r="J228" s="15">
        <f>J229+J231+J233</f>
        <v>2196600</v>
      </c>
    </row>
    <row r="229" spans="1:10" s="1" customFormat="1" ht="26.25" customHeight="1" x14ac:dyDescent="0.25">
      <c r="A229" s="144"/>
      <c r="B229" s="144" t="s">
        <v>17</v>
      </c>
      <c r="C229" s="144"/>
      <c r="D229" s="14" t="s">
        <v>111</v>
      </c>
      <c r="E229" s="14" t="s">
        <v>90</v>
      </c>
      <c r="F229" s="14" t="s">
        <v>190</v>
      </c>
      <c r="G229" s="14" t="s">
        <v>19</v>
      </c>
      <c r="H229" s="15">
        <f>H230</f>
        <v>1634900</v>
      </c>
      <c r="I229" s="15">
        <f>I230</f>
        <v>1657345</v>
      </c>
      <c r="J229" s="15">
        <f>J230</f>
        <v>1753500</v>
      </c>
    </row>
    <row r="230" spans="1:10" s="1" customFormat="1" ht="12.75" x14ac:dyDescent="0.25">
      <c r="A230" s="16"/>
      <c r="B230" s="150" t="s">
        <v>20</v>
      </c>
      <c r="C230" s="150"/>
      <c r="D230" s="14" t="s">
        <v>111</v>
      </c>
      <c r="E230" s="14" t="s">
        <v>90</v>
      </c>
      <c r="F230" s="14" t="s">
        <v>190</v>
      </c>
      <c r="G230" s="14" t="s">
        <v>21</v>
      </c>
      <c r="H230" s="15">
        <f>1634866+34</f>
        <v>1634900</v>
      </c>
      <c r="I230" s="15">
        <v>1657345</v>
      </c>
      <c r="J230" s="15">
        <v>1753500</v>
      </c>
    </row>
    <row r="231" spans="1:10" s="1" customFormat="1" ht="12.75" x14ac:dyDescent="0.25">
      <c r="A231" s="16"/>
      <c r="B231" s="150" t="s">
        <v>22</v>
      </c>
      <c r="C231" s="150"/>
      <c r="D231" s="14" t="s">
        <v>111</v>
      </c>
      <c r="E231" s="14" t="s">
        <v>90</v>
      </c>
      <c r="F231" s="14" t="s">
        <v>190</v>
      </c>
      <c r="G231" s="14" t="s">
        <v>23</v>
      </c>
      <c r="H231" s="15">
        <f>H232</f>
        <v>381900</v>
      </c>
      <c r="I231" s="15">
        <f>I232</f>
        <v>381893</v>
      </c>
      <c r="J231" s="15">
        <f>J232</f>
        <v>404000</v>
      </c>
    </row>
    <row r="232" spans="1:10" s="1" customFormat="1" ht="12.75" x14ac:dyDescent="0.25">
      <c r="A232" s="16"/>
      <c r="B232" s="144" t="s">
        <v>24</v>
      </c>
      <c r="C232" s="144"/>
      <c r="D232" s="14" t="s">
        <v>111</v>
      </c>
      <c r="E232" s="14" t="s">
        <v>90</v>
      </c>
      <c r="F232" s="14" t="s">
        <v>190</v>
      </c>
      <c r="G232" s="14" t="s">
        <v>25</v>
      </c>
      <c r="H232" s="15">
        <f>381893+7</f>
        <v>381900</v>
      </c>
      <c r="I232" s="15">
        <v>381893</v>
      </c>
      <c r="J232" s="15">
        <v>404000</v>
      </c>
    </row>
    <row r="233" spans="1:10" s="1" customFormat="1" ht="12.75" x14ac:dyDescent="0.25">
      <c r="A233" s="144"/>
      <c r="B233" s="144" t="s">
        <v>26</v>
      </c>
      <c r="C233" s="144"/>
      <c r="D233" s="14" t="s">
        <v>111</v>
      </c>
      <c r="E233" s="14" t="s">
        <v>90</v>
      </c>
      <c r="F233" s="14" t="s">
        <v>190</v>
      </c>
      <c r="G233" s="14" t="s">
        <v>27</v>
      </c>
      <c r="H233" s="15">
        <f>H234+H235</f>
        <v>37000</v>
      </c>
      <c r="I233" s="15">
        <f>I234+I235</f>
        <v>37000</v>
      </c>
      <c r="J233" s="15">
        <f>J234+J235</f>
        <v>39100</v>
      </c>
    </row>
    <row r="234" spans="1:10" s="1" customFormat="1" ht="12.75" x14ac:dyDescent="0.25">
      <c r="A234" s="144"/>
      <c r="B234" s="144" t="s">
        <v>191</v>
      </c>
      <c r="C234" s="144"/>
      <c r="D234" s="14" t="s">
        <v>111</v>
      </c>
      <c r="E234" s="14" t="s">
        <v>90</v>
      </c>
      <c r="F234" s="14" t="s">
        <v>190</v>
      </c>
      <c r="G234" s="14" t="s">
        <v>29</v>
      </c>
      <c r="H234" s="15">
        <v>37000</v>
      </c>
      <c r="I234" s="15">
        <v>37000</v>
      </c>
      <c r="J234" s="15">
        <v>39100</v>
      </c>
    </row>
    <row r="235" spans="1:10" s="1" customFormat="1" ht="12.75" x14ac:dyDescent="0.25">
      <c r="A235" s="144"/>
      <c r="B235" s="144" t="s">
        <v>30</v>
      </c>
      <c r="C235" s="144"/>
      <c r="D235" s="14" t="s">
        <v>111</v>
      </c>
      <c r="E235" s="14" t="s">
        <v>90</v>
      </c>
      <c r="F235" s="14" t="s">
        <v>190</v>
      </c>
      <c r="G235" s="14" t="s">
        <v>31</v>
      </c>
      <c r="H235" s="15"/>
      <c r="I235" s="15"/>
      <c r="J235" s="15"/>
    </row>
    <row r="236" spans="1:10" s="1" customFormat="1" ht="12.75" customHeight="1" x14ac:dyDescent="0.25">
      <c r="A236" s="467" t="s">
        <v>64</v>
      </c>
      <c r="B236" s="467"/>
      <c r="C236" s="144"/>
      <c r="D236" s="19" t="s">
        <v>111</v>
      </c>
      <c r="E236" s="19" t="s">
        <v>90</v>
      </c>
      <c r="F236" s="19" t="s">
        <v>65</v>
      </c>
      <c r="G236" s="19"/>
      <c r="H236" s="21">
        <f t="shared" ref="H236:J239" si="41">H237</f>
        <v>81000</v>
      </c>
      <c r="I236" s="21">
        <f t="shared" si="41"/>
        <v>81000</v>
      </c>
      <c r="J236" s="21">
        <f t="shared" si="41"/>
        <v>81000</v>
      </c>
    </row>
    <row r="237" spans="1:10" s="1" customFormat="1" ht="63" customHeight="1" x14ac:dyDescent="0.25">
      <c r="A237" s="467" t="s">
        <v>66</v>
      </c>
      <c r="B237" s="467"/>
      <c r="C237" s="144"/>
      <c r="D237" s="14" t="s">
        <v>111</v>
      </c>
      <c r="E237" s="19" t="s">
        <v>90</v>
      </c>
      <c r="F237" s="14" t="s">
        <v>67</v>
      </c>
      <c r="G237" s="14"/>
      <c r="H237" s="15">
        <f t="shared" si="41"/>
        <v>81000</v>
      </c>
      <c r="I237" s="15">
        <f t="shared" si="41"/>
        <v>81000</v>
      </c>
      <c r="J237" s="15">
        <f t="shared" si="41"/>
        <v>81000</v>
      </c>
    </row>
    <row r="238" spans="1:10" s="1" customFormat="1" ht="80.25" customHeight="1" x14ac:dyDescent="0.25">
      <c r="A238" s="467" t="s">
        <v>295</v>
      </c>
      <c r="B238" s="467"/>
      <c r="C238" s="144"/>
      <c r="D238" s="14" t="s">
        <v>111</v>
      </c>
      <c r="E238" s="19" t="s">
        <v>90</v>
      </c>
      <c r="F238" s="14" t="s">
        <v>131</v>
      </c>
      <c r="G238" s="14"/>
      <c r="H238" s="15">
        <f t="shared" si="41"/>
        <v>81000</v>
      </c>
      <c r="I238" s="15">
        <f t="shared" si="41"/>
        <v>81000</v>
      </c>
      <c r="J238" s="15">
        <f t="shared" si="41"/>
        <v>81000</v>
      </c>
    </row>
    <row r="239" spans="1:10" s="1" customFormat="1" ht="12.75" x14ac:dyDescent="0.25">
      <c r="A239" s="16"/>
      <c r="B239" s="150" t="s">
        <v>127</v>
      </c>
      <c r="C239" s="150"/>
      <c r="D239" s="14" t="s">
        <v>111</v>
      </c>
      <c r="E239" s="14" t="s">
        <v>90</v>
      </c>
      <c r="F239" s="14" t="s">
        <v>131</v>
      </c>
      <c r="G239" s="14" t="s">
        <v>128</v>
      </c>
      <c r="H239" s="15">
        <f>H240</f>
        <v>81000</v>
      </c>
      <c r="I239" s="15">
        <f t="shared" si="41"/>
        <v>81000</v>
      </c>
      <c r="J239" s="15">
        <f t="shared" si="41"/>
        <v>81000</v>
      </c>
    </row>
    <row r="240" spans="1:10" s="1" customFormat="1" ht="25.5" x14ac:dyDescent="0.25">
      <c r="A240" s="16"/>
      <c r="B240" s="144" t="s">
        <v>658</v>
      </c>
      <c r="C240" s="144"/>
      <c r="D240" s="14" t="s">
        <v>111</v>
      </c>
      <c r="E240" s="14" t="s">
        <v>90</v>
      </c>
      <c r="F240" s="14" t="s">
        <v>131</v>
      </c>
      <c r="G240" s="14" t="s">
        <v>245</v>
      </c>
      <c r="H240" s="15">
        <v>81000</v>
      </c>
      <c r="I240" s="15">
        <v>81000</v>
      </c>
      <c r="J240" s="15">
        <v>81000</v>
      </c>
    </row>
    <row r="241" spans="1:10" s="1" customFormat="1" ht="16.5" customHeight="1" x14ac:dyDescent="0.25">
      <c r="A241" s="467" t="s">
        <v>132</v>
      </c>
      <c r="B241" s="467"/>
      <c r="C241" s="144"/>
      <c r="D241" s="19" t="s">
        <v>111</v>
      </c>
      <c r="E241" s="19" t="s">
        <v>90</v>
      </c>
      <c r="F241" s="19" t="s">
        <v>133</v>
      </c>
      <c r="G241" s="14"/>
      <c r="H241" s="15">
        <f t="shared" ref="H241:J242" si="42">H242</f>
        <v>1685000</v>
      </c>
      <c r="I241" s="15">
        <f t="shared" si="42"/>
        <v>1610000</v>
      </c>
      <c r="J241" s="15">
        <f t="shared" si="42"/>
        <v>1610000</v>
      </c>
    </row>
    <row r="242" spans="1:10" s="1" customFormat="1" ht="30" customHeight="1" x14ac:dyDescent="0.25">
      <c r="A242" s="144"/>
      <c r="B242" s="144" t="s">
        <v>119</v>
      </c>
      <c r="C242" s="144">
        <v>852</v>
      </c>
      <c r="D242" s="14" t="s">
        <v>111</v>
      </c>
      <c r="E242" s="14" t="s">
        <v>90</v>
      </c>
      <c r="F242" s="19" t="s">
        <v>133</v>
      </c>
      <c r="G242" s="14" t="s">
        <v>120</v>
      </c>
      <c r="H242" s="15">
        <f t="shared" si="42"/>
        <v>1685000</v>
      </c>
      <c r="I242" s="15">
        <f t="shared" si="42"/>
        <v>1610000</v>
      </c>
      <c r="J242" s="15">
        <f t="shared" si="42"/>
        <v>1610000</v>
      </c>
    </row>
    <row r="243" spans="1:10" s="1" customFormat="1" ht="12.75" x14ac:dyDescent="0.25">
      <c r="A243" s="150"/>
      <c r="B243" s="150" t="s">
        <v>170</v>
      </c>
      <c r="C243" s="144">
        <v>852</v>
      </c>
      <c r="D243" s="14" t="s">
        <v>111</v>
      </c>
      <c r="E243" s="14" t="s">
        <v>90</v>
      </c>
      <c r="F243" s="19" t="s">
        <v>133</v>
      </c>
      <c r="G243" s="14" t="s">
        <v>171</v>
      </c>
      <c r="H243" s="15">
        <v>1685000</v>
      </c>
      <c r="I243" s="15">
        <v>1610000</v>
      </c>
      <c r="J243" s="15">
        <v>1610000</v>
      </c>
    </row>
    <row r="244" spans="1:10" s="1" customFormat="1" ht="31.5" customHeight="1" x14ac:dyDescent="0.25">
      <c r="A244" s="467" t="s">
        <v>192</v>
      </c>
      <c r="B244" s="467"/>
      <c r="C244" s="144"/>
      <c r="D244" s="19" t="s">
        <v>111</v>
      </c>
      <c r="E244" s="19" t="s">
        <v>90</v>
      </c>
      <c r="F244" s="19" t="s">
        <v>193</v>
      </c>
      <c r="G244" s="14"/>
      <c r="H244" s="15">
        <f t="shared" ref="H244:J245" si="43">H245</f>
        <v>991000</v>
      </c>
      <c r="I244" s="15">
        <f t="shared" si="43"/>
        <v>1268630</v>
      </c>
      <c r="J244" s="15">
        <f t="shared" si="43"/>
        <v>1218646</v>
      </c>
    </row>
    <row r="245" spans="1:10" s="1" customFormat="1" ht="27.75" customHeight="1" x14ac:dyDescent="0.25">
      <c r="A245" s="144"/>
      <c r="B245" s="144" t="s">
        <v>119</v>
      </c>
      <c r="C245" s="144"/>
      <c r="D245" s="14" t="s">
        <v>111</v>
      </c>
      <c r="E245" s="14" t="s">
        <v>90</v>
      </c>
      <c r="F245" s="19" t="s">
        <v>193</v>
      </c>
      <c r="G245" s="14" t="s">
        <v>120</v>
      </c>
      <c r="H245" s="15">
        <f t="shared" si="43"/>
        <v>991000</v>
      </c>
      <c r="I245" s="15">
        <f t="shared" si="43"/>
        <v>1268630</v>
      </c>
      <c r="J245" s="15">
        <f t="shared" si="43"/>
        <v>1218646</v>
      </c>
    </row>
    <row r="246" spans="1:10" s="1" customFormat="1" ht="12.75" x14ac:dyDescent="0.25">
      <c r="A246" s="150"/>
      <c r="B246" s="150" t="s">
        <v>170</v>
      </c>
      <c r="C246" s="150"/>
      <c r="D246" s="14" t="s">
        <v>111</v>
      </c>
      <c r="E246" s="14" t="s">
        <v>90</v>
      </c>
      <c r="F246" s="19" t="s">
        <v>193</v>
      </c>
      <c r="G246" s="14" t="s">
        <v>171</v>
      </c>
      <c r="H246" s="15">
        <v>991000</v>
      </c>
      <c r="I246" s="15">
        <v>1268630</v>
      </c>
      <c r="J246" s="15">
        <v>1218646</v>
      </c>
    </row>
    <row r="247" spans="1:10" s="1" customFormat="1" ht="12.75" customHeight="1" x14ac:dyDescent="0.25">
      <c r="A247" s="470" t="s">
        <v>194</v>
      </c>
      <c r="B247" s="470"/>
      <c r="C247" s="145"/>
      <c r="D247" s="7" t="s">
        <v>195</v>
      </c>
      <c r="E247" s="7"/>
      <c r="F247" s="7"/>
      <c r="G247" s="7"/>
      <c r="H247" s="8" t="e">
        <f>H248+H283</f>
        <v>#REF!</v>
      </c>
      <c r="I247" s="8">
        <f>I248+I283</f>
        <v>1227699</v>
      </c>
      <c r="J247" s="8">
        <f>J248+J283</f>
        <v>1255593</v>
      </c>
    </row>
    <row r="248" spans="1:10" s="1" customFormat="1" ht="12.75" customHeight="1" x14ac:dyDescent="0.25">
      <c r="A248" s="468" t="s">
        <v>196</v>
      </c>
      <c r="B248" s="468"/>
      <c r="C248" s="155"/>
      <c r="D248" s="11" t="s">
        <v>195</v>
      </c>
      <c r="E248" s="11" t="s">
        <v>10</v>
      </c>
      <c r="F248" s="11"/>
      <c r="G248" s="11"/>
      <c r="H248" s="12">
        <f>H249+H257+H267+H277+H280</f>
        <v>966920</v>
      </c>
      <c r="I248" s="12">
        <f>I249+I257+I267+I277+I280</f>
        <v>953426</v>
      </c>
      <c r="J248" s="12">
        <f>J249+J257+J267+J277+J280</f>
        <v>981320</v>
      </c>
    </row>
    <row r="249" spans="1:10" s="1" customFormat="1" ht="15.75" customHeight="1" x14ac:dyDescent="0.25">
      <c r="A249" s="467" t="s">
        <v>197</v>
      </c>
      <c r="B249" s="467"/>
      <c r="C249" s="144"/>
      <c r="D249" s="14" t="s">
        <v>195</v>
      </c>
      <c r="E249" s="14" t="s">
        <v>10</v>
      </c>
      <c r="F249" s="14" t="s">
        <v>198</v>
      </c>
      <c r="G249" s="14"/>
      <c r="H249" s="15">
        <f>H250</f>
        <v>180000</v>
      </c>
      <c r="I249" s="15">
        <f>I250</f>
        <v>160000</v>
      </c>
      <c r="J249" s="15">
        <f>J250</f>
        <v>160000</v>
      </c>
    </row>
    <row r="250" spans="1:10" s="1" customFormat="1" ht="15.75" customHeight="1" x14ac:dyDescent="0.25">
      <c r="A250" s="467" t="s">
        <v>115</v>
      </c>
      <c r="B250" s="467"/>
      <c r="C250" s="144"/>
      <c r="D250" s="14" t="s">
        <v>195</v>
      </c>
      <c r="E250" s="14" t="s">
        <v>10</v>
      </c>
      <c r="F250" s="14" t="s">
        <v>199</v>
      </c>
      <c r="G250" s="14"/>
      <c r="H250" s="15">
        <f>H251+H254</f>
        <v>180000</v>
      </c>
      <c r="I250" s="15">
        <f>I251+I254</f>
        <v>160000</v>
      </c>
      <c r="J250" s="15">
        <f>J251+J254</f>
        <v>160000</v>
      </c>
    </row>
    <row r="251" spans="1:10" s="2" customFormat="1" ht="26.25" customHeight="1" x14ac:dyDescent="0.25">
      <c r="A251" s="467" t="s">
        <v>200</v>
      </c>
      <c r="B251" s="467"/>
      <c r="C251" s="144"/>
      <c r="D251" s="19" t="s">
        <v>195</v>
      </c>
      <c r="E251" s="19" t="s">
        <v>10</v>
      </c>
      <c r="F251" s="19" t="s">
        <v>201</v>
      </c>
      <c r="G251" s="19"/>
      <c r="H251" s="21">
        <f t="shared" ref="H251:J252" si="44">H252</f>
        <v>180000</v>
      </c>
      <c r="I251" s="21">
        <f t="shared" si="44"/>
        <v>160000</v>
      </c>
      <c r="J251" s="21">
        <f t="shared" si="44"/>
        <v>160000</v>
      </c>
    </row>
    <row r="252" spans="1:10" s="1" customFormat="1" ht="12.75" x14ac:dyDescent="0.25">
      <c r="A252" s="26"/>
      <c r="B252" s="144" t="s">
        <v>26</v>
      </c>
      <c r="C252" s="144"/>
      <c r="D252" s="14" t="s">
        <v>195</v>
      </c>
      <c r="E252" s="14" t="s">
        <v>10</v>
      </c>
      <c r="F252" s="14" t="s">
        <v>201</v>
      </c>
      <c r="G252" s="14" t="s">
        <v>27</v>
      </c>
      <c r="H252" s="15">
        <f t="shared" si="44"/>
        <v>180000</v>
      </c>
      <c r="I252" s="15">
        <f t="shared" si="44"/>
        <v>160000</v>
      </c>
      <c r="J252" s="15">
        <f t="shared" si="44"/>
        <v>160000</v>
      </c>
    </row>
    <row r="253" spans="1:10" s="1" customFormat="1" ht="12.75" x14ac:dyDescent="0.25">
      <c r="A253" s="26"/>
      <c r="B253" s="144" t="s">
        <v>191</v>
      </c>
      <c r="C253" s="144"/>
      <c r="D253" s="14" t="s">
        <v>195</v>
      </c>
      <c r="E253" s="14" t="s">
        <v>10</v>
      </c>
      <c r="F253" s="14" t="s">
        <v>201</v>
      </c>
      <c r="G253" s="14" t="s">
        <v>29</v>
      </c>
      <c r="H253" s="15">
        <v>180000</v>
      </c>
      <c r="I253" s="15">
        <v>160000</v>
      </c>
      <c r="J253" s="15">
        <v>160000</v>
      </c>
    </row>
    <row r="254" spans="1:10" s="1" customFormat="1" ht="27.75" customHeight="1" x14ac:dyDescent="0.25">
      <c r="A254" s="467" t="s">
        <v>202</v>
      </c>
      <c r="B254" s="467"/>
      <c r="C254" s="144"/>
      <c r="D254" s="19" t="s">
        <v>195</v>
      </c>
      <c r="E254" s="19" t="s">
        <v>10</v>
      </c>
      <c r="F254" s="19" t="s">
        <v>203</v>
      </c>
      <c r="G254" s="19"/>
      <c r="H254" s="21">
        <f t="shared" ref="H254:J255" si="45">H255</f>
        <v>0</v>
      </c>
      <c r="I254" s="21">
        <f t="shared" si="45"/>
        <v>0</v>
      </c>
      <c r="J254" s="21">
        <f t="shared" si="45"/>
        <v>0</v>
      </c>
    </row>
    <row r="255" spans="1:10" s="1" customFormat="1" ht="12.75" x14ac:dyDescent="0.25">
      <c r="A255" s="16"/>
      <c r="B255" s="150" t="s">
        <v>22</v>
      </c>
      <c r="C255" s="150"/>
      <c r="D255" s="19" t="s">
        <v>195</v>
      </c>
      <c r="E255" s="19" t="s">
        <v>10</v>
      </c>
      <c r="F255" s="19" t="s">
        <v>203</v>
      </c>
      <c r="G255" s="14" t="s">
        <v>23</v>
      </c>
      <c r="H255" s="15">
        <f t="shared" si="45"/>
        <v>0</v>
      </c>
      <c r="I255" s="15">
        <f t="shared" si="45"/>
        <v>0</v>
      </c>
      <c r="J255" s="15">
        <f t="shared" si="45"/>
        <v>0</v>
      </c>
    </row>
    <row r="256" spans="1:10" s="1" customFormat="1" ht="12.75" x14ac:dyDescent="0.25">
      <c r="A256" s="16"/>
      <c r="B256" s="144" t="s">
        <v>24</v>
      </c>
      <c r="C256" s="144"/>
      <c r="D256" s="19" t="s">
        <v>195</v>
      </c>
      <c r="E256" s="19" t="s">
        <v>10</v>
      </c>
      <c r="F256" s="19" t="s">
        <v>203</v>
      </c>
      <c r="G256" s="14" t="s">
        <v>25</v>
      </c>
      <c r="H256" s="15"/>
      <c r="I256" s="15"/>
      <c r="J256" s="15"/>
    </row>
    <row r="257" spans="1:10" s="1" customFormat="1" ht="12.75" customHeight="1" x14ac:dyDescent="0.25">
      <c r="A257" s="467" t="s">
        <v>204</v>
      </c>
      <c r="B257" s="467"/>
      <c r="C257" s="144"/>
      <c r="D257" s="14" t="s">
        <v>195</v>
      </c>
      <c r="E257" s="14" t="s">
        <v>10</v>
      </c>
      <c r="F257" s="14" t="s">
        <v>205</v>
      </c>
      <c r="G257" s="14"/>
      <c r="H257" s="15">
        <f>H258</f>
        <v>564200</v>
      </c>
      <c r="I257" s="15">
        <f>I258</f>
        <v>570706</v>
      </c>
      <c r="J257" s="15">
        <f>J258</f>
        <v>598600</v>
      </c>
    </row>
    <row r="258" spans="1:10" s="1" customFormat="1" ht="12.75" customHeight="1" x14ac:dyDescent="0.25">
      <c r="A258" s="467" t="s">
        <v>115</v>
      </c>
      <c r="B258" s="467"/>
      <c r="C258" s="144"/>
      <c r="D258" s="14" t="s">
        <v>195</v>
      </c>
      <c r="E258" s="14" t="s">
        <v>10</v>
      </c>
      <c r="F258" s="14" t="s">
        <v>206</v>
      </c>
      <c r="G258" s="14"/>
      <c r="H258" s="15">
        <f>H259+H264</f>
        <v>564200</v>
      </c>
      <c r="I258" s="15">
        <f>I259+I264</f>
        <v>570706</v>
      </c>
      <c r="J258" s="15">
        <f>J259+J264</f>
        <v>598600</v>
      </c>
    </row>
    <row r="259" spans="1:10" s="2" customFormat="1" ht="26.25" customHeight="1" x14ac:dyDescent="0.25">
      <c r="A259" s="467" t="s">
        <v>207</v>
      </c>
      <c r="B259" s="467"/>
      <c r="C259" s="144"/>
      <c r="D259" s="14" t="s">
        <v>195</v>
      </c>
      <c r="E259" s="14" t="s">
        <v>10</v>
      </c>
      <c r="F259" s="14" t="s">
        <v>208</v>
      </c>
      <c r="G259" s="14"/>
      <c r="H259" s="15">
        <f>H260+H262</f>
        <v>564200</v>
      </c>
      <c r="I259" s="15">
        <f>I260+I262</f>
        <v>570706</v>
      </c>
      <c r="J259" s="15">
        <f>J260+J262</f>
        <v>598600</v>
      </c>
    </row>
    <row r="260" spans="1:10" s="1" customFormat="1" ht="30.75" customHeight="1" x14ac:dyDescent="0.25">
      <c r="A260" s="144"/>
      <c r="B260" s="144" t="s">
        <v>119</v>
      </c>
      <c r="C260" s="144"/>
      <c r="D260" s="14" t="s">
        <v>195</v>
      </c>
      <c r="E260" s="14" t="s">
        <v>10</v>
      </c>
      <c r="F260" s="14" t="s">
        <v>208</v>
      </c>
      <c r="G260" s="14" t="s">
        <v>120</v>
      </c>
      <c r="H260" s="15">
        <f>H261</f>
        <v>474200</v>
      </c>
      <c r="I260" s="15">
        <f>I261</f>
        <v>480706</v>
      </c>
      <c r="J260" s="15">
        <f>J261</f>
        <v>508600</v>
      </c>
    </row>
    <row r="261" spans="1:10" s="1" customFormat="1" ht="38.25" x14ac:dyDescent="0.25">
      <c r="A261" s="144"/>
      <c r="B261" s="144" t="s">
        <v>121</v>
      </c>
      <c r="C261" s="144"/>
      <c r="D261" s="14" t="s">
        <v>195</v>
      </c>
      <c r="E261" s="14" t="s">
        <v>10</v>
      </c>
      <c r="F261" s="14" t="s">
        <v>208</v>
      </c>
      <c r="G261" s="14" t="s">
        <v>122</v>
      </c>
      <c r="H261" s="15">
        <f>474186+14</f>
        <v>474200</v>
      </c>
      <c r="I261" s="15">
        <v>480706</v>
      </c>
      <c r="J261" s="15">
        <v>508600</v>
      </c>
    </row>
    <row r="262" spans="1:10" s="1" customFormat="1" ht="12.75" x14ac:dyDescent="0.25">
      <c r="A262" s="26"/>
      <c r="B262" s="144" t="s">
        <v>26</v>
      </c>
      <c r="C262" s="144"/>
      <c r="D262" s="14" t="s">
        <v>195</v>
      </c>
      <c r="E262" s="14" t="s">
        <v>10</v>
      </c>
      <c r="F262" s="14" t="s">
        <v>208</v>
      </c>
      <c r="G262" s="14" t="s">
        <v>27</v>
      </c>
      <c r="H262" s="15">
        <f>H263</f>
        <v>90000</v>
      </c>
      <c r="I262" s="15">
        <f>I263</f>
        <v>90000</v>
      </c>
      <c r="J262" s="15">
        <f>J263</f>
        <v>90000</v>
      </c>
    </row>
    <row r="263" spans="1:10" s="1" customFormat="1" ht="12.75" x14ac:dyDescent="0.25">
      <c r="A263" s="26"/>
      <c r="B263" s="144" t="s">
        <v>191</v>
      </c>
      <c r="C263" s="144"/>
      <c r="D263" s="14" t="s">
        <v>195</v>
      </c>
      <c r="E263" s="14" t="s">
        <v>10</v>
      </c>
      <c r="F263" s="14" t="s">
        <v>208</v>
      </c>
      <c r="G263" s="14" t="s">
        <v>29</v>
      </c>
      <c r="H263" s="15">
        <v>90000</v>
      </c>
      <c r="I263" s="15">
        <v>90000</v>
      </c>
      <c r="J263" s="15">
        <v>90000</v>
      </c>
    </row>
    <row r="264" spans="1:10" s="10" customFormat="1" ht="27.75" hidden="1" customHeight="1" x14ac:dyDescent="0.25">
      <c r="A264" s="467" t="s">
        <v>209</v>
      </c>
      <c r="B264" s="467"/>
      <c r="C264" s="144"/>
      <c r="D264" s="14" t="s">
        <v>195</v>
      </c>
      <c r="E264" s="14" t="s">
        <v>10</v>
      </c>
      <c r="F264" s="14" t="s">
        <v>210</v>
      </c>
      <c r="G264" s="14"/>
      <c r="H264" s="15">
        <f t="shared" ref="H264:J265" si="46">H265</f>
        <v>0</v>
      </c>
      <c r="I264" s="15">
        <f t="shared" si="46"/>
        <v>0</v>
      </c>
      <c r="J264" s="15">
        <f t="shared" si="46"/>
        <v>0</v>
      </c>
    </row>
    <row r="265" spans="1:10" s="1" customFormat="1" ht="25.5" hidden="1" x14ac:dyDescent="0.25">
      <c r="A265" s="144"/>
      <c r="B265" s="144" t="s">
        <v>119</v>
      </c>
      <c r="C265" s="144"/>
      <c r="D265" s="14" t="s">
        <v>195</v>
      </c>
      <c r="E265" s="14" t="s">
        <v>10</v>
      </c>
      <c r="F265" s="14" t="s">
        <v>210</v>
      </c>
      <c r="G265" s="14" t="s">
        <v>120</v>
      </c>
      <c r="H265" s="15">
        <f t="shared" si="46"/>
        <v>0</v>
      </c>
      <c r="I265" s="15">
        <f t="shared" si="46"/>
        <v>0</v>
      </c>
      <c r="J265" s="15">
        <f t="shared" si="46"/>
        <v>0</v>
      </c>
    </row>
    <row r="266" spans="1:10" s="1" customFormat="1" ht="38.25" hidden="1" x14ac:dyDescent="0.25">
      <c r="A266" s="144"/>
      <c r="B266" s="144" t="s">
        <v>121</v>
      </c>
      <c r="C266" s="144"/>
      <c r="D266" s="14" t="s">
        <v>195</v>
      </c>
      <c r="E266" s="14" t="s">
        <v>10</v>
      </c>
      <c r="F266" s="14" t="s">
        <v>210</v>
      </c>
      <c r="G266" s="14" t="s">
        <v>122</v>
      </c>
      <c r="H266" s="15"/>
      <c r="I266" s="15"/>
      <c r="J266" s="15"/>
    </row>
    <row r="267" spans="1:10" s="1" customFormat="1" ht="12.75" customHeight="1" x14ac:dyDescent="0.25">
      <c r="A267" s="467" t="s">
        <v>64</v>
      </c>
      <c r="B267" s="467"/>
      <c r="C267" s="144"/>
      <c r="D267" s="19" t="s">
        <v>195</v>
      </c>
      <c r="E267" s="14" t="s">
        <v>10</v>
      </c>
      <c r="F267" s="19" t="s">
        <v>65</v>
      </c>
      <c r="G267" s="19"/>
      <c r="H267" s="21">
        <f t="shared" ref="H267:J268" si="47">H268</f>
        <v>12720</v>
      </c>
      <c r="I267" s="21">
        <f t="shared" si="47"/>
        <v>12720</v>
      </c>
      <c r="J267" s="21">
        <f t="shared" si="47"/>
        <v>12720</v>
      </c>
    </row>
    <row r="268" spans="1:10" s="1" customFormat="1" ht="66" customHeight="1" x14ac:dyDescent="0.25">
      <c r="A268" s="467" t="s">
        <v>66</v>
      </c>
      <c r="B268" s="467"/>
      <c r="C268" s="144"/>
      <c r="D268" s="14" t="s">
        <v>195</v>
      </c>
      <c r="E268" s="14" t="s">
        <v>10</v>
      </c>
      <c r="F268" s="14" t="s">
        <v>67</v>
      </c>
      <c r="G268" s="14"/>
      <c r="H268" s="15">
        <f t="shared" si="47"/>
        <v>12720</v>
      </c>
      <c r="I268" s="15">
        <f t="shared" si="47"/>
        <v>12720</v>
      </c>
      <c r="J268" s="15">
        <f t="shared" si="47"/>
        <v>12720</v>
      </c>
    </row>
    <row r="269" spans="1:10" s="1" customFormat="1" ht="54.75" customHeight="1" x14ac:dyDescent="0.25">
      <c r="A269" s="467" t="s">
        <v>296</v>
      </c>
      <c r="B269" s="467"/>
      <c r="C269" s="144"/>
      <c r="D269" s="14" t="s">
        <v>195</v>
      </c>
      <c r="E269" s="14" t="s">
        <v>10</v>
      </c>
      <c r="F269" s="14" t="s">
        <v>126</v>
      </c>
      <c r="G269" s="14"/>
      <c r="H269" s="15">
        <f>H271</f>
        <v>12720</v>
      </c>
      <c r="I269" s="15">
        <f>I271</f>
        <v>12720</v>
      </c>
      <c r="J269" s="15">
        <f>J271</f>
        <v>12720</v>
      </c>
    </row>
    <row r="270" spans="1:10" s="1" customFormat="1" ht="12.75" x14ac:dyDescent="0.25">
      <c r="A270" s="16"/>
      <c r="B270" s="150" t="s">
        <v>127</v>
      </c>
      <c r="C270" s="150"/>
      <c r="D270" s="14" t="s">
        <v>195</v>
      </c>
      <c r="E270" s="14" t="s">
        <v>10</v>
      </c>
      <c r="F270" s="14" t="s">
        <v>126</v>
      </c>
      <c r="G270" s="14" t="s">
        <v>128</v>
      </c>
      <c r="H270" s="15">
        <f>H271</f>
        <v>12720</v>
      </c>
      <c r="I270" s="15">
        <f>I271</f>
        <v>12720</v>
      </c>
      <c r="J270" s="15">
        <f>J271</f>
        <v>12720</v>
      </c>
    </row>
    <row r="271" spans="1:10" s="1" customFormat="1" ht="25.5" x14ac:dyDescent="0.25">
      <c r="A271" s="26"/>
      <c r="B271" s="144" t="s">
        <v>129</v>
      </c>
      <c r="C271" s="144"/>
      <c r="D271" s="14" t="s">
        <v>195</v>
      </c>
      <c r="E271" s="14" t="s">
        <v>10</v>
      </c>
      <c r="F271" s="14" t="s">
        <v>126</v>
      </c>
      <c r="G271" s="14" t="s">
        <v>130</v>
      </c>
      <c r="H271" s="15">
        <v>12720</v>
      </c>
      <c r="I271" s="15">
        <v>12720</v>
      </c>
      <c r="J271" s="15">
        <v>12720</v>
      </c>
    </row>
    <row r="272" spans="1:10" s="1" customFormat="1" ht="29.25" hidden="1" customHeight="1" x14ac:dyDescent="0.25">
      <c r="A272" s="467" t="s">
        <v>32</v>
      </c>
      <c r="B272" s="467"/>
      <c r="C272" s="144"/>
      <c r="D272" s="14" t="s">
        <v>195</v>
      </c>
      <c r="E272" s="14" t="s">
        <v>10</v>
      </c>
      <c r="F272" s="14" t="s">
        <v>33</v>
      </c>
      <c r="G272" s="14"/>
      <c r="H272" s="15">
        <f t="shared" ref="H272:J275" si="48">H273</f>
        <v>0</v>
      </c>
      <c r="I272" s="15">
        <f t="shared" si="48"/>
        <v>0</v>
      </c>
      <c r="J272" s="15">
        <f t="shared" si="48"/>
        <v>0</v>
      </c>
    </row>
    <row r="273" spans="1:10" s="13" customFormat="1" ht="28.5" hidden="1" customHeight="1" x14ac:dyDescent="0.25">
      <c r="A273" s="467" t="s">
        <v>211</v>
      </c>
      <c r="B273" s="467"/>
      <c r="C273" s="144"/>
      <c r="D273" s="14" t="s">
        <v>195</v>
      </c>
      <c r="E273" s="14" t="s">
        <v>10</v>
      </c>
      <c r="F273" s="14" t="s">
        <v>212</v>
      </c>
      <c r="G273" s="14"/>
      <c r="H273" s="15">
        <f t="shared" si="48"/>
        <v>0</v>
      </c>
      <c r="I273" s="15">
        <f t="shared" si="48"/>
        <v>0</v>
      </c>
      <c r="J273" s="15">
        <f t="shared" si="48"/>
        <v>0</v>
      </c>
    </row>
    <row r="274" spans="1:10" s="1" customFormat="1" ht="37.5" hidden="1" customHeight="1" x14ac:dyDescent="0.25">
      <c r="A274" s="467" t="s">
        <v>213</v>
      </c>
      <c r="B274" s="467"/>
      <c r="C274" s="144"/>
      <c r="D274" s="14" t="s">
        <v>195</v>
      </c>
      <c r="E274" s="14" t="s">
        <v>10</v>
      </c>
      <c r="F274" s="14" t="s">
        <v>214</v>
      </c>
      <c r="G274" s="14"/>
      <c r="H274" s="15">
        <f t="shared" si="48"/>
        <v>0</v>
      </c>
      <c r="I274" s="15">
        <f t="shared" si="48"/>
        <v>0</v>
      </c>
      <c r="J274" s="15">
        <f t="shared" si="48"/>
        <v>0</v>
      </c>
    </row>
    <row r="275" spans="1:10" s="1" customFormat="1" ht="12.75" hidden="1" x14ac:dyDescent="0.25">
      <c r="A275" s="16"/>
      <c r="B275" s="150" t="s">
        <v>127</v>
      </c>
      <c r="C275" s="150"/>
      <c r="D275" s="14" t="s">
        <v>195</v>
      </c>
      <c r="E275" s="14" t="s">
        <v>10</v>
      </c>
      <c r="F275" s="14" t="s">
        <v>214</v>
      </c>
      <c r="G275" s="14" t="s">
        <v>128</v>
      </c>
      <c r="H275" s="15">
        <f>H276</f>
        <v>0</v>
      </c>
      <c r="I275" s="15">
        <f t="shared" si="48"/>
        <v>0</v>
      </c>
      <c r="J275" s="15">
        <f t="shared" si="48"/>
        <v>0</v>
      </c>
    </row>
    <row r="276" spans="1:10" s="1" customFormat="1" ht="25.5" hidden="1" x14ac:dyDescent="0.25">
      <c r="A276" s="16"/>
      <c r="B276" s="144" t="s">
        <v>129</v>
      </c>
      <c r="C276" s="144"/>
      <c r="D276" s="14" t="s">
        <v>195</v>
      </c>
      <c r="E276" s="14" t="s">
        <v>10</v>
      </c>
      <c r="F276" s="14" t="s">
        <v>214</v>
      </c>
      <c r="G276" s="14" t="s">
        <v>130</v>
      </c>
      <c r="H276" s="15"/>
      <c r="I276" s="15"/>
      <c r="J276" s="15"/>
    </row>
    <row r="277" spans="1:10" s="1" customFormat="1" ht="27.75" customHeight="1" x14ac:dyDescent="0.25">
      <c r="A277" s="467" t="s">
        <v>215</v>
      </c>
      <c r="B277" s="467"/>
      <c r="C277" s="144"/>
      <c r="D277" s="14" t="s">
        <v>195</v>
      </c>
      <c r="E277" s="14" t="s">
        <v>10</v>
      </c>
      <c r="F277" s="14" t="s">
        <v>216</v>
      </c>
      <c r="G277" s="14"/>
      <c r="H277" s="15">
        <f t="shared" ref="H277:J278" si="49">H278</f>
        <v>50000</v>
      </c>
      <c r="I277" s="15">
        <f t="shared" si="49"/>
        <v>50000</v>
      </c>
      <c r="J277" s="15">
        <f t="shared" si="49"/>
        <v>50000</v>
      </c>
    </row>
    <row r="278" spans="1:10" s="1" customFormat="1" ht="12.75" x14ac:dyDescent="0.25">
      <c r="A278" s="16"/>
      <c r="B278" s="150" t="s">
        <v>22</v>
      </c>
      <c r="C278" s="150"/>
      <c r="D278" s="14" t="s">
        <v>195</v>
      </c>
      <c r="E278" s="14" t="s">
        <v>10</v>
      </c>
      <c r="F278" s="14" t="s">
        <v>216</v>
      </c>
      <c r="G278" s="14" t="s">
        <v>23</v>
      </c>
      <c r="H278" s="15">
        <f t="shared" si="49"/>
        <v>50000</v>
      </c>
      <c r="I278" s="15">
        <f t="shared" si="49"/>
        <v>50000</v>
      </c>
      <c r="J278" s="15">
        <f t="shared" si="49"/>
        <v>50000</v>
      </c>
    </row>
    <row r="279" spans="1:10" s="1" customFormat="1" ht="12.75" x14ac:dyDescent="0.25">
      <c r="A279" s="16"/>
      <c r="B279" s="144" t="s">
        <v>24</v>
      </c>
      <c r="C279" s="144"/>
      <c r="D279" s="14" t="s">
        <v>195</v>
      </c>
      <c r="E279" s="14" t="s">
        <v>10</v>
      </c>
      <c r="F279" s="14" t="s">
        <v>216</v>
      </c>
      <c r="G279" s="14" t="s">
        <v>25</v>
      </c>
      <c r="H279" s="15">
        <v>50000</v>
      </c>
      <c r="I279" s="15">
        <v>50000</v>
      </c>
      <c r="J279" s="15">
        <v>50000</v>
      </c>
    </row>
    <row r="280" spans="1:10" s="1" customFormat="1" ht="14.25" customHeight="1" x14ac:dyDescent="0.25">
      <c r="A280" s="467" t="s">
        <v>217</v>
      </c>
      <c r="B280" s="467"/>
      <c r="C280" s="144"/>
      <c r="D280" s="14" t="s">
        <v>195</v>
      </c>
      <c r="E280" s="14" t="s">
        <v>10</v>
      </c>
      <c r="F280" s="14" t="s">
        <v>218</v>
      </c>
      <c r="G280" s="14"/>
      <c r="H280" s="15">
        <f t="shared" ref="H280:J281" si="50">H281</f>
        <v>160000</v>
      </c>
      <c r="I280" s="15">
        <f t="shared" si="50"/>
        <v>160000</v>
      </c>
      <c r="J280" s="15">
        <f t="shared" si="50"/>
        <v>160000</v>
      </c>
    </row>
    <row r="281" spans="1:10" s="1" customFormat="1" ht="12.75" x14ac:dyDescent="0.25">
      <c r="A281" s="16"/>
      <c r="B281" s="150" t="s">
        <v>22</v>
      </c>
      <c r="C281" s="150"/>
      <c r="D281" s="14" t="s">
        <v>195</v>
      </c>
      <c r="E281" s="14" t="s">
        <v>10</v>
      </c>
      <c r="F281" s="14" t="s">
        <v>218</v>
      </c>
      <c r="G281" s="14" t="s">
        <v>23</v>
      </c>
      <c r="H281" s="15">
        <f t="shared" si="50"/>
        <v>160000</v>
      </c>
      <c r="I281" s="15">
        <f t="shared" si="50"/>
        <v>160000</v>
      </c>
      <c r="J281" s="15">
        <f t="shared" si="50"/>
        <v>160000</v>
      </c>
    </row>
    <row r="282" spans="1:10" s="1" customFormat="1" ht="12.75" x14ac:dyDescent="0.25">
      <c r="A282" s="16"/>
      <c r="B282" s="144" t="s">
        <v>24</v>
      </c>
      <c r="C282" s="144"/>
      <c r="D282" s="14" t="s">
        <v>195</v>
      </c>
      <c r="E282" s="14" t="s">
        <v>10</v>
      </c>
      <c r="F282" s="14" t="s">
        <v>218</v>
      </c>
      <c r="G282" s="14" t="s">
        <v>25</v>
      </c>
      <c r="H282" s="15">
        <v>160000</v>
      </c>
      <c r="I282" s="15">
        <v>160000</v>
      </c>
      <c r="J282" s="15">
        <v>160000</v>
      </c>
    </row>
    <row r="283" spans="1:10" s="1" customFormat="1" ht="12.75" customHeight="1" x14ac:dyDescent="0.25">
      <c r="A283" s="468" t="s">
        <v>219</v>
      </c>
      <c r="B283" s="468"/>
      <c r="C283" s="155"/>
      <c r="D283" s="11" t="s">
        <v>195</v>
      </c>
      <c r="E283" s="11" t="s">
        <v>39</v>
      </c>
      <c r="F283" s="11"/>
      <c r="G283" s="11"/>
      <c r="H283" s="28" t="e">
        <f>H284+H296</f>
        <v>#REF!</v>
      </c>
      <c r="I283" s="28">
        <f>I284+I296</f>
        <v>274273</v>
      </c>
      <c r="J283" s="28">
        <f>J284+J296</f>
        <v>274273</v>
      </c>
    </row>
    <row r="284" spans="1:10" s="1" customFormat="1" ht="12.75" customHeight="1" x14ac:dyDescent="0.25">
      <c r="A284" s="467" t="s">
        <v>64</v>
      </c>
      <c r="B284" s="467"/>
      <c r="C284" s="144"/>
      <c r="D284" s="19" t="s">
        <v>195</v>
      </c>
      <c r="E284" s="19" t="s">
        <v>39</v>
      </c>
      <c r="F284" s="19" t="s">
        <v>65</v>
      </c>
      <c r="G284" s="19"/>
      <c r="H284" s="21" t="e">
        <f>H285+H292</f>
        <v>#REF!</v>
      </c>
      <c r="I284" s="21">
        <f>I285+I292</f>
        <v>259273</v>
      </c>
      <c r="J284" s="21">
        <f>J285+J292</f>
        <v>259273</v>
      </c>
    </row>
    <row r="285" spans="1:10" s="1" customFormat="1" ht="66" customHeight="1" x14ac:dyDescent="0.25">
      <c r="A285" s="467" t="s">
        <v>66</v>
      </c>
      <c r="B285" s="467"/>
      <c r="C285" s="144"/>
      <c r="D285" s="14" t="s">
        <v>195</v>
      </c>
      <c r="E285" s="14" t="s">
        <v>39</v>
      </c>
      <c r="F285" s="14" t="s">
        <v>67</v>
      </c>
      <c r="G285" s="14"/>
      <c r="H285" s="15" t="e">
        <f>H289</f>
        <v>#REF!</v>
      </c>
      <c r="I285" s="15">
        <f>I289</f>
        <v>124020</v>
      </c>
      <c r="J285" s="15">
        <f>J289</f>
        <v>124020</v>
      </c>
    </row>
    <row r="286" spans="1:10" s="1" customFormat="1" ht="66" hidden="1" customHeight="1" x14ac:dyDescent="0.25">
      <c r="A286" s="240"/>
      <c r="B286" s="240"/>
      <c r="C286" s="240"/>
      <c r="D286" s="14"/>
      <c r="E286" s="14"/>
      <c r="F286" s="14"/>
      <c r="G286" s="14"/>
      <c r="H286" s="15"/>
      <c r="I286" s="15"/>
      <c r="J286" s="15"/>
    </row>
    <row r="287" spans="1:10" s="1" customFormat="1" ht="66" hidden="1" customHeight="1" x14ac:dyDescent="0.25">
      <c r="A287" s="240"/>
      <c r="B287" s="240"/>
      <c r="C287" s="240"/>
      <c r="D287" s="14"/>
      <c r="E287" s="14"/>
      <c r="F287" s="14"/>
      <c r="G287" s="14"/>
      <c r="H287" s="15"/>
      <c r="I287" s="15"/>
      <c r="J287" s="15"/>
    </row>
    <row r="288" spans="1:10" s="1" customFormat="1" ht="66" hidden="1" customHeight="1" x14ac:dyDescent="0.25">
      <c r="A288" s="240"/>
      <c r="B288" s="240"/>
      <c r="C288" s="240"/>
      <c r="D288" s="14"/>
      <c r="E288" s="14"/>
      <c r="F288" s="14"/>
      <c r="G288" s="14"/>
      <c r="H288" s="15"/>
      <c r="I288" s="15"/>
      <c r="J288" s="15"/>
    </row>
    <row r="289" spans="1:10" s="1" customFormat="1" ht="63.75" customHeight="1" x14ac:dyDescent="0.25">
      <c r="A289" s="467" t="s">
        <v>220</v>
      </c>
      <c r="B289" s="467"/>
      <c r="C289" s="144"/>
      <c r="D289" s="14" t="s">
        <v>195</v>
      </c>
      <c r="E289" s="14" t="s">
        <v>39</v>
      </c>
      <c r="F289" s="14" t="s">
        <v>221</v>
      </c>
      <c r="G289" s="14"/>
      <c r="H289" s="15" t="e">
        <f t="shared" ref="H289:J289" si="51">H290</f>
        <v>#REF!</v>
      </c>
      <c r="I289" s="15">
        <f t="shared" si="51"/>
        <v>124020</v>
      </c>
      <c r="J289" s="15">
        <f t="shared" si="51"/>
        <v>124020</v>
      </c>
    </row>
    <row r="290" spans="1:10" s="1" customFormat="1" ht="12.75" x14ac:dyDescent="0.25">
      <c r="A290" s="144"/>
      <c r="B290" s="144" t="s">
        <v>64</v>
      </c>
      <c r="C290" s="144"/>
      <c r="D290" s="14" t="s">
        <v>195</v>
      </c>
      <c r="E290" s="14" t="s">
        <v>39</v>
      </c>
      <c r="F290" s="14" t="s">
        <v>221</v>
      </c>
      <c r="G290" s="14" t="s">
        <v>71</v>
      </c>
      <c r="H290" s="15" t="e">
        <f>H291+#REF!</f>
        <v>#REF!</v>
      </c>
      <c r="I290" s="15">
        <f>I291</f>
        <v>124020</v>
      </c>
      <c r="J290" s="15">
        <f>J291</f>
        <v>124020</v>
      </c>
    </row>
    <row r="291" spans="1:10" s="1" customFormat="1" ht="12.75" x14ac:dyDescent="0.25">
      <c r="A291" s="144"/>
      <c r="B291" s="144" t="s">
        <v>72</v>
      </c>
      <c r="C291" s="144"/>
      <c r="D291" s="14" t="s">
        <v>195</v>
      </c>
      <c r="E291" s="14" t="s">
        <v>39</v>
      </c>
      <c r="F291" s="14" t="s">
        <v>221</v>
      </c>
      <c r="G291" s="14" t="s">
        <v>73</v>
      </c>
      <c r="H291" s="15">
        <v>124020</v>
      </c>
      <c r="I291" s="15">
        <v>124020</v>
      </c>
      <c r="J291" s="15">
        <v>124020</v>
      </c>
    </row>
    <row r="292" spans="1:10" s="1" customFormat="1" ht="54" customHeight="1" x14ac:dyDescent="0.25">
      <c r="A292" s="443" t="s">
        <v>224</v>
      </c>
      <c r="B292" s="444"/>
      <c r="C292" s="144"/>
      <c r="D292" s="14" t="s">
        <v>195</v>
      </c>
      <c r="E292" s="14" t="s">
        <v>39</v>
      </c>
      <c r="F292" s="14" t="s">
        <v>225</v>
      </c>
      <c r="G292" s="14"/>
      <c r="H292" s="15">
        <f t="shared" ref="H292:J294" si="52">H293</f>
        <v>133400</v>
      </c>
      <c r="I292" s="15">
        <f t="shared" si="52"/>
        <v>135253</v>
      </c>
      <c r="J292" s="15">
        <f t="shared" si="52"/>
        <v>135253</v>
      </c>
    </row>
    <row r="293" spans="1:10" s="1" customFormat="1" ht="27.75" customHeight="1" x14ac:dyDescent="0.25">
      <c r="A293" s="443" t="s">
        <v>226</v>
      </c>
      <c r="B293" s="444"/>
      <c r="C293" s="144"/>
      <c r="D293" s="14" t="s">
        <v>195</v>
      </c>
      <c r="E293" s="14" t="s">
        <v>39</v>
      </c>
      <c r="F293" s="14" t="s">
        <v>227</v>
      </c>
      <c r="G293" s="14"/>
      <c r="H293" s="15">
        <f t="shared" si="52"/>
        <v>133400</v>
      </c>
      <c r="I293" s="15">
        <f t="shared" si="52"/>
        <v>135253</v>
      </c>
      <c r="J293" s="15">
        <f t="shared" si="52"/>
        <v>135253</v>
      </c>
    </row>
    <row r="294" spans="1:10" s="1" customFormat="1" ht="12.75" x14ac:dyDescent="0.25">
      <c r="A294" s="144"/>
      <c r="B294" s="144" t="s">
        <v>64</v>
      </c>
      <c r="C294" s="144"/>
      <c r="D294" s="14" t="s">
        <v>195</v>
      </c>
      <c r="E294" s="14" t="s">
        <v>39</v>
      </c>
      <c r="F294" s="14" t="s">
        <v>227</v>
      </c>
      <c r="G294" s="14" t="s">
        <v>71</v>
      </c>
      <c r="H294" s="15">
        <f t="shared" si="52"/>
        <v>133400</v>
      </c>
      <c r="I294" s="15">
        <f t="shared" si="52"/>
        <v>135253</v>
      </c>
      <c r="J294" s="15">
        <f t="shared" si="52"/>
        <v>135253</v>
      </c>
    </row>
    <row r="295" spans="1:10" s="1" customFormat="1" ht="12.75" x14ac:dyDescent="0.25">
      <c r="A295" s="16"/>
      <c r="B295" s="144" t="s">
        <v>72</v>
      </c>
      <c r="C295" s="144"/>
      <c r="D295" s="14" t="s">
        <v>195</v>
      </c>
      <c r="E295" s="14" t="s">
        <v>39</v>
      </c>
      <c r="F295" s="14" t="s">
        <v>227</v>
      </c>
      <c r="G295" s="14" t="s">
        <v>73</v>
      </c>
      <c r="H295" s="15">
        <f>133419-19</f>
        <v>133400</v>
      </c>
      <c r="I295" s="15">
        <v>135253</v>
      </c>
      <c r="J295" s="15">
        <v>135253</v>
      </c>
    </row>
    <row r="296" spans="1:10" s="1" customFormat="1" ht="13.5" customHeight="1" x14ac:dyDescent="0.25">
      <c r="A296" s="467" t="s">
        <v>228</v>
      </c>
      <c r="B296" s="467"/>
      <c r="C296" s="144"/>
      <c r="D296" s="14" t="s">
        <v>195</v>
      </c>
      <c r="E296" s="14" t="s">
        <v>39</v>
      </c>
      <c r="F296" s="14" t="s">
        <v>229</v>
      </c>
      <c r="G296" s="14"/>
      <c r="H296" s="15">
        <f t="shared" ref="H296:J297" si="53">H297</f>
        <v>15000</v>
      </c>
      <c r="I296" s="15">
        <f t="shared" si="53"/>
        <v>15000</v>
      </c>
      <c r="J296" s="15">
        <f t="shared" si="53"/>
        <v>15000</v>
      </c>
    </row>
    <row r="297" spans="1:10" s="1" customFormat="1" ht="12.75" x14ac:dyDescent="0.25">
      <c r="A297" s="16"/>
      <c r="B297" s="150" t="s">
        <v>22</v>
      </c>
      <c r="C297" s="150"/>
      <c r="D297" s="14" t="s">
        <v>195</v>
      </c>
      <c r="E297" s="14" t="s">
        <v>39</v>
      </c>
      <c r="F297" s="14" t="s">
        <v>229</v>
      </c>
      <c r="G297" s="14" t="s">
        <v>23</v>
      </c>
      <c r="H297" s="15">
        <f t="shared" si="53"/>
        <v>15000</v>
      </c>
      <c r="I297" s="15">
        <f t="shared" si="53"/>
        <v>15000</v>
      </c>
      <c r="J297" s="15">
        <f t="shared" si="53"/>
        <v>15000</v>
      </c>
    </row>
    <row r="298" spans="1:10" s="1" customFormat="1" ht="12.75" x14ac:dyDescent="0.25">
      <c r="A298" s="16"/>
      <c r="B298" s="144" t="s">
        <v>24</v>
      </c>
      <c r="C298" s="144"/>
      <c r="D298" s="14" t="s">
        <v>195</v>
      </c>
      <c r="E298" s="14" t="s">
        <v>39</v>
      </c>
      <c r="F298" s="14" t="s">
        <v>229</v>
      </c>
      <c r="G298" s="14" t="s">
        <v>25</v>
      </c>
      <c r="H298" s="15">
        <v>15000</v>
      </c>
      <c r="I298" s="15">
        <v>15000</v>
      </c>
      <c r="J298" s="15">
        <v>15000</v>
      </c>
    </row>
    <row r="299" spans="1:10" s="1" customFormat="1" ht="12.75" customHeight="1" x14ac:dyDescent="0.25">
      <c r="A299" s="470" t="s">
        <v>230</v>
      </c>
      <c r="B299" s="470"/>
      <c r="C299" s="145"/>
      <c r="D299" s="7" t="s">
        <v>231</v>
      </c>
      <c r="E299" s="7"/>
      <c r="F299" s="7"/>
      <c r="G299" s="7"/>
      <c r="H299" s="8">
        <f>H300+H306+H317+H335</f>
        <v>15612900</v>
      </c>
      <c r="I299" s="8">
        <f>I300+I306+I317+I335</f>
        <v>15537900</v>
      </c>
      <c r="J299" s="8">
        <f>J300+J306+J317+J335</f>
        <v>15969900</v>
      </c>
    </row>
    <row r="300" spans="1:10" s="1" customFormat="1" ht="12.75" customHeight="1" x14ac:dyDescent="0.25">
      <c r="A300" s="468" t="s">
        <v>232</v>
      </c>
      <c r="B300" s="468"/>
      <c r="C300" s="155"/>
      <c r="D300" s="11" t="s">
        <v>231</v>
      </c>
      <c r="E300" s="11" t="s">
        <v>10</v>
      </c>
      <c r="F300" s="11"/>
      <c r="G300" s="11"/>
      <c r="H300" s="12">
        <f t="shared" ref="H300:J304" si="54">H301</f>
        <v>2320300</v>
      </c>
      <c r="I300" s="12">
        <f t="shared" si="54"/>
        <v>2300000</v>
      </c>
      <c r="J300" s="12">
        <f t="shared" si="54"/>
        <v>2444400</v>
      </c>
    </row>
    <row r="301" spans="1:10" s="1" customFormat="1" ht="12.75" customHeight="1" x14ac:dyDescent="0.25">
      <c r="A301" s="467" t="s">
        <v>233</v>
      </c>
      <c r="B301" s="467"/>
      <c r="C301" s="144"/>
      <c r="D301" s="14" t="s">
        <v>231</v>
      </c>
      <c r="E301" s="14" t="s">
        <v>10</v>
      </c>
      <c r="F301" s="14" t="s">
        <v>234</v>
      </c>
      <c r="G301" s="14"/>
      <c r="H301" s="15">
        <f t="shared" si="54"/>
        <v>2320300</v>
      </c>
      <c r="I301" s="15">
        <f t="shared" si="54"/>
        <v>2300000</v>
      </c>
      <c r="J301" s="15">
        <f t="shared" si="54"/>
        <v>2444400</v>
      </c>
    </row>
    <row r="302" spans="1:10" s="1" customFormat="1" ht="27" customHeight="1" x14ac:dyDescent="0.25">
      <c r="A302" s="467" t="s">
        <v>235</v>
      </c>
      <c r="B302" s="467"/>
      <c r="C302" s="144"/>
      <c r="D302" s="14" t="s">
        <v>231</v>
      </c>
      <c r="E302" s="14" t="s">
        <v>10</v>
      </c>
      <c r="F302" s="14" t="s">
        <v>236</v>
      </c>
      <c r="G302" s="14"/>
      <c r="H302" s="15">
        <f t="shared" si="54"/>
        <v>2320300</v>
      </c>
      <c r="I302" s="15">
        <f t="shared" si="54"/>
        <v>2300000</v>
      </c>
      <c r="J302" s="15">
        <f t="shared" si="54"/>
        <v>2444400</v>
      </c>
    </row>
    <row r="303" spans="1:10" s="1" customFormat="1" ht="27.75" customHeight="1" x14ac:dyDescent="0.25">
      <c r="A303" s="467" t="s">
        <v>237</v>
      </c>
      <c r="B303" s="467"/>
      <c r="C303" s="144"/>
      <c r="D303" s="14" t="s">
        <v>231</v>
      </c>
      <c r="E303" s="14" t="s">
        <v>10</v>
      </c>
      <c r="F303" s="14" t="s">
        <v>238</v>
      </c>
      <c r="G303" s="14"/>
      <c r="H303" s="15">
        <f t="shared" si="54"/>
        <v>2320300</v>
      </c>
      <c r="I303" s="15">
        <f t="shared" si="54"/>
        <v>2300000</v>
      </c>
      <c r="J303" s="15">
        <f t="shared" si="54"/>
        <v>2444400</v>
      </c>
    </row>
    <row r="304" spans="1:10" s="1" customFormat="1" ht="12.75" x14ac:dyDescent="0.25">
      <c r="A304" s="149"/>
      <c r="B304" s="150" t="s">
        <v>127</v>
      </c>
      <c r="C304" s="150"/>
      <c r="D304" s="14" t="s">
        <v>231</v>
      </c>
      <c r="E304" s="14" t="s">
        <v>10</v>
      </c>
      <c r="F304" s="14" t="s">
        <v>238</v>
      </c>
      <c r="G304" s="14" t="s">
        <v>128</v>
      </c>
      <c r="H304" s="15">
        <f t="shared" si="54"/>
        <v>2320300</v>
      </c>
      <c r="I304" s="15">
        <f t="shared" si="54"/>
        <v>2300000</v>
      </c>
      <c r="J304" s="15">
        <f t="shared" si="54"/>
        <v>2444400</v>
      </c>
    </row>
    <row r="305" spans="1:10" s="1" customFormat="1" ht="27" customHeight="1" x14ac:dyDescent="0.25">
      <c r="A305" s="149"/>
      <c r="B305" s="150" t="s">
        <v>244</v>
      </c>
      <c r="C305" s="150"/>
      <c r="D305" s="14" t="s">
        <v>231</v>
      </c>
      <c r="E305" s="14" t="s">
        <v>10</v>
      </c>
      <c r="F305" s="14" t="s">
        <v>238</v>
      </c>
      <c r="G305" s="14" t="s">
        <v>245</v>
      </c>
      <c r="H305" s="15">
        <f>2320264+36</f>
        <v>2320300</v>
      </c>
      <c r="I305" s="15">
        <v>2300000</v>
      </c>
      <c r="J305" s="15">
        <v>2444400</v>
      </c>
    </row>
    <row r="306" spans="1:10" s="1" customFormat="1" ht="12.75" customHeight="1" x14ac:dyDescent="0.25">
      <c r="A306" s="451" t="s">
        <v>239</v>
      </c>
      <c r="B306" s="452"/>
      <c r="C306" s="155"/>
      <c r="D306" s="11" t="s">
        <v>231</v>
      </c>
      <c r="E306" s="11" t="s">
        <v>12</v>
      </c>
      <c r="F306" s="11"/>
      <c r="G306" s="11"/>
      <c r="H306" s="12">
        <f>H307+H311+H314</f>
        <v>1085000</v>
      </c>
      <c r="I306" s="12">
        <f t="shared" ref="I306:J306" si="55">I307+I311+I314</f>
        <v>212000</v>
      </c>
      <c r="J306" s="12">
        <f t="shared" si="55"/>
        <v>212000</v>
      </c>
    </row>
    <row r="307" spans="1:10" s="1" customFormat="1" ht="12.75" customHeight="1" x14ac:dyDescent="0.25">
      <c r="A307" s="467" t="s">
        <v>240</v>
      </c>
      <c r="B307" s="467"/>
      <c r="C307" s="144"/>
      <c r="D307" s="14" t="s">
        <v>231</v>
      </c>
      <c r="E307" s="14" t="s">
        <v>12</v>
      </c>
      <c r="F307" s="14" t="s">
        <v>241</v>
      </c>
      <c r="G307" s="14"/>
      <c r="H307" s="15">
        <f t="shared" ref="H307:J309" si="56">H308</f>
        <v>132000</v>
      </c>
      <c r="I307" s="15">
        <f t="shared" si="56"/>
        <v>114000</v>
      </c>
      <c r="J307" s="15">
        <f t="shared" si="56"/>
        <v>114000</v>
      </c>
    </row>
    <row r="308" spans="1:10" s="1" customFormat="1" ht="27.75" customHeight="1" x14ac:dyDescent="0.25">
      <c r="A308" s="467" t="s">
        <v>242</v>
      </c>
      <c r="B308" s="467"/>
      <c r="C308" s="144"/>
      <c r="D308" s="14" t="s">
        <v>231</v>
      </c>
      <c r="E308" s="14" t="s">
        <v>12</v>
      </c>
      <c r="F308" s="14" t="s">
        <v>243</v>
      </c>
      <c r="G308" s="14"/>
      <c r="H308" s="15">
        <f t="shared" si="56"/>
        <v>132000</v>
      </c>
      <c r="I308" s="15">
        <f t="shared" si="56"/>
        <v>114000</v>
      </c>
      <c r="J308" s="15">
        <f t="shared" si="56"/>
        <v>114000</v>
      </c>
    </row>
    <row r="309" spans="1:10" s="1" customFormat="1" ht="12.75" x14ac:dyDescent="0.25">
      <c r="A309" s="16"/>
      <c r="B309" s="150" t="s">
        <v>127</v>
      </c>
      <c r="C309" s="150"/>
      <c r="D309" s="14" t="s">
        <v>231</v>
      </c>
      <c r="E309" s="14" t="s">
        <v>12</v>
      </c>
      <c r="F309" s="14" t="s">
        <v>243</v>
      </c>
      <c r="G309" s="14" t="s">
        <v>128</v>
      </c>
      <c r="H309" s="15">
        <f>H310</f>
        <v>132000</v>
      </c>
      <c r="I309" s="15">
        <f t="shared" si="56"/>
        <v>114000</v>
      </c>
      <c r="J309" s="15">
        <f t="shared" si="56"/>
        <v>114000</v>
      </c>
    </row>
    <row r="310" spans="1:10" s="1" customFormat="1" ht="25.5" x14ac:dyDescent="0.25">
      <c r="A310" s="144"/>
      <c r="B310" s="150" t="s">
        <v>244</v>
      </c>
      <c r="C310" s="150"/>
      <c r="D310" s="14" t="s">
        <v>231</v>
      </c>
      <c r="E310" s="14" t="s">
        <v>12</v>
      </c>
      <c r="F310" s="14" t="s">
        <v>243</v>
      </c>
      <c r="G310" s="14" t="s">
        <v>245</v>
      </c>
      <c r="H310" s="15">
        <v>132000</v>
      </c>
      <c r="I310" s="15">
        <v>114000</v>
      </c>
      <c r="J310" s="15">
        <v>114000</v>
      </c>
    </row>
    <row r="311" spans="1:10" s="1" customFormat="1" ht="27" customHeight="1" x14ac:dyDescent="0.25">
      <c r="A311" s="471" t="s">
        <v>246</v>
      </c>
      <c r="B311" s="471"/>
      <c r="C311" s="150"/>
      <c r="D311" s="14" t="s">
        <v>231</v>
      </c>
      <c r="E311" s="14" t="s">
        <v>12</v>
      </c>
      <c r="F311" s="14" t="s">
        <v>247</v>
      </c>
      <c r="G311" s="14"/>
      <c r="H311" s="15">
        <f t="shared" ref="H311:J312" si="57">H312</f>
        <v>153000</v>
      </c>
      <c r="I311" s="15">
        <f t="shared" si="57"/>
        <v>98000</v>
      </c>
      <c r="J311" s="15">
        <f t="shared" si="57"/>
        <v>98000</v>
      </c>
    </row>
    <row r="312" spans="1:10" s="1" customFormat="1" ht="12.75" x14ac:dyDescent="0.25">
      <c r="A312" s="149"/>
      <c r="B312" s="150" t="s">
        <v>127</v>
      </c>
      <c r="C312" s="150"/>
      <c r="D312" s="14" t="s">
        <v>231</v>
      </c>
      <c r="E312" s="14" t="s">
        <v>12</v>
      </c>
      <c r="F312" s="14" t="s">
        <v>247</v>
      </c>
      <c r="G312" s="14" t="s">
        <v>128</v>
      </c>
      <c r="H312" s="15">
        <f t="shared" si="57"/>
        <v>153000</v>
      </c>
      <c r="I312" s="15">
        <f t="shared" si="57"/>
        <v>98000</v>
      </c>
      <c r="J312" s="15">
        <f t="shared" si="57"/>
        <v>98000</v>
      </c>
    </row>
    <row r="313" spans="1:10" s="1" customFormat="1" ht="12.75" x14ac:dyDescent="0.25">
      <c r="A313" s="149"/>
      <c r="B313" s="150" t="s">
        <v>248</v>
      </c>
      <c r="C313" s="150"/>
      <c r="D313" s="14" t="s">
        <v>231</v>
      </c>
      <c r="E313" s="14" t="s">
        <v>12</v>
      </c>
      <c r="F313" s="14" t="s">
        <v>247</v>
      </c>
      <c r="G313" s="14" t="s">
        <v>249</v>
      </c>
      <c r="H313" s="15">
        <v>153000</v>
      </c>
      <c r="I313" s="15">
        <v>98000</v>
      </c>
      <c r="J313" s="15">
        <v>98000</v>
      </c>
    </row>
    <row r="314" spans="1:10" s="1" customFormat="1" ht="39" hidden="1" customHeight="1" x14ac:dyDescent="0.25">
      <c r="A314" s="443" t="s">
        <v>599</v>
      </c>
      <c r="B314" s="444"/>
      <c r="C314" s="150"/>
      <c r="D314" s="14" t="s">
        <v>231</v>
      </c>
      <c r="E314" s="14" t="s">
        <v>12</v>
      </c>
      <c r="F314" s="14" t="s">
        <v>674</v>
      </c>
      <c r="G314" s="14"/>
      <c r="H314" s="15">
        <f>H315</f>
        <v>800000</v>
      </c>
      <c r="I314" s="15"/>
      <c r="J314" s="15"/>
    </row>
    <row r="315" spans="1:10" s="1" customFormat="1" ht="12.75" hidden="1" x14ac:dyDescent="0.25">
      <c r="A315" s="149"/>
      <c r="B315" s="144" t="s">
        <v>134</v>
      </c>
      <c r="C315" s="150"/>
      <c r="D315" s="14" t="s">
        <v>231</v>
      </c>
      <c r="E315" s="14" t="s">
        <v>12</v>
      </c>
      <c r="F315" s="14" t="s">
        <v>674</v>
      </c>
      <c r="G315" s="14" t="s">
        <v>135</v>
      </c>
      <c r="H315" s="15">
        <f>H316</f>
        <v>800000</v>
      </c>
      <c r="I315" s="15"/>
      <c r="J315" s="15"/>
    </row>
    <row r="316" spans="1:10" s="1" customFormat="1" ht="25.5" hidden="1" x14ac:dyDescent="0.25">
      <c r="A316" s="149"/>
      <c r="B316" s="150" t="s">
        <v>602</v>
      </c>
      <c r="C316" s="150"/>
      <c r="D316" s="14" t="s">
        <v>231</v>
      </c>
      <c r="E316" s="14" t="s">
        <v>12</v>
      </c>
      <c r="F316" s="14" t="s">
        <v>674</v>
      </c>
      <c r="G316" s="14" t="s">
        <v>601</v>
      </c>
      <c r="H316" s="15">
        <v>800000</v>
      </c>
      <c r="I316" s="15"/>
      <c r="J316" s="15"/>
    </row>
    <row r="317" spans="1:10" s="1" customFormat="1" ht="12.75" customHeight="1" x14ac:dyDescent="0.25">
      <c r="A317" s="468" t="s">
        <v>250</v>
      </c>
      <c r="B317" s="468"/>
      <c r="C317" s="155"/>
      <c r="D317" s="11" t="s">
        <v>231</v>
      </c>
      <c r="E317" s="11" t="s">
        <v>39</v>
      </c>
      <c r="F317" s="11"/>
      <c r="G317" s="11"/>
      <c r="H317" s="12">
        <f>H318+H326</f>
        <v>10858100</v>
      </c>
      <c r="I317" s="12">
        <f>I318+I326</f>
        <v>11676400</v>
      </c>
      <c r="J317" s="12">
        <f>J318+J326</f>
        <v>11964000</v>
      </c>
    </row>
    <row r="318" spans="1:10" s="1" customFormat="1" ht="12.75" x14ac:dyDescent="0.25">
      <c r="A318" s="476" t="s">
        <v>240</v>
      </c>
      <c r="B318" s="476"/>
      <c r="C318" s="149"/>
      <c r="D318" s="14" t="s">
        <v>231</v>
      </c>
      <c r="E318" s="14" t="s">
        <v>39</v>
      </c>
      <c r="F318" s="14" t="s">
        <v>241</v>
      </c>
      <c r="G318" s="14"/>
      <c r="H318" s="15">
        <f>H319+H323</f>
        <v>3676600</v>
      </c>
      <c r="I318" s="15">
        <f>I319+I323</f>
        <v>3683200</v>
      </c>
      <c r="J318" s="15">
        <f>J319+J323</f>
        <v>3690200</v>
      </c>
    </row>
    <row r="319" spans="1:10" s="1" customFormat="1" ht="24.75" customHeight="1" x14ac:dyDescent="0.25">
      <c r="A319" s="471" t="s">
        <v>251</v>
      </c>
      <c r="B319" s="471"/>
      <c r="C319" s="150"/>
      <c r="D319" s="14" t="s">
        <v>231</v>
      </c>
      <c r="E319" s="14" t="s">
        <v>39</v>
      </c>
      <c r="F319" s="14" t="s">
        <v>252</v>
      </c>
      <c r="G319" s="14"/>
      <c r="H319" s="15">
        <f t="shared" ref="H319:J321" si="58">H320</f>
        <v>132400</v>
      </c>
      <c r="I319" s="15">
        <f t="shared" si="58"/>
        <v>139000</v>
      </c>
      <c r="J319" s="15">
        <f t="shared" si="58"/>
        <v>146000</v>
      </c>
    </row>
    <row r="320" spans="1:10" s="10" customFormat="1" ht="27" customHeight="1" x14ac:dyDescent="0.25">
      <c r="A320" s="467" t="s">
        <v>299</v>
      </c>
      <c r="B320" s="467"/>
      <c r="C320" s="144"/>
      <c r="D320" s="14" t="s">
        <v>231</v>
      </c>
      <c r="E320" s="14" t="s">
        <v>39</v>
      </c>
      <c r="F320" s="14" t="s">
        <v>253</v>
      </c>
      <c r="G320" s="14"/>
      <c r="H320" s="15">
        <f t="shared" si="58"/>
        <v>132400</v>
      </c>
      <c r="I320" s="15">
        <f t="shared" si="58"/>
        <v>139000</v>
      </c>
      <c r="J320" s="15">
        <f t="shared" si="58"/>
        <v>146000</v>
      </c>
    </row>
    <row r="321" spans="1:10" s="1" customFormat="1" ht="12.75" x14ac:dyDescent="0.25">
      <c r="A321" s="149"/>
      <c r="B321" s="150" t="s">
        <v>127</v>
      </c>
      <c r="C321" s="150"/>
      <c r="D321" s="14" t="s">
        <v>231</v>
      </c>
      <c r="E321" s="14" t="s">
        <v>39</v>
      </c>
      <c r="F321" s="14" t="s">
        <v>253</v>
      </c>
      <c r="G321" s="14" t="s">
        <v>128</v>
      </c>
      <c r="H321" s="15">
        <f t="shared" si="58"/>
        <v>132400</v>
      </c>
      <c r="I321" s="15">
        <f t="shared" si="58"/>
        <v>139000</v>
      </c>
      <c r="J321" s="15">
        <f t="shared" si="58"/>
        <v>146000</v>
      </c>
    </row>
    <row r="322" spans="1:10" s="1" customFormat="1" ht="15" customHeight="1" x14ac:dyDescent="0.25">
      <c r="A322" s="149"/>
      <c r="B322" s="150" t="s">
        <v>254</v>
      </c>
      <c r="C322" s="150"/>
      <c r="D322" s="14" t="s">
        <v>231</v>
      </c>
      <c r="E322" s="14" t="s">
        <v>39</v>
      </c>
      <c r="F322" s="14" t="s">
        <v>253</v>
      </c>
      <c r="G322" s="14" t="s">
        <v>255</v>
      </c>
      <c r="H322" s="15">
        <v>132400</v>
      </c>
      <c r="I322" s="15">
        <v>139000</v>
      </c>
      <c r="J322" s="15">
        <v>146000</v>
      </c>
    </row>
    <row r="323" spans="1:10" s="1" customFormat="1" ht="39.75" customHeight="1" x14ac:dyDescent="0.25">
      <c r="A323" s="443" t="s">
        <v>256</v>
      </c>
      <c r="B323" s="444"/>
      <c r="C323" s="148"/>
      <c r="D323" s="14" t="s">
        <v>231</v>
      </c>
      <c r="E323" s="14" t="s">
        <v>39</v>
      </c>
      <c r="F323" s="14" t="s">
        <v>257</v>
      </c>
      <c r="G323" s="14"/>
      <c r="H323" s="15">
        <f t="shared" ref="H323:J324" si="59">H324</f>
        <v>3544200</v>
      </c>
      <c r="I323" s="15">
        <f t="shared" si="59"/>
        <v>3544200</v>
      </c>
      <c r="J323" s="15">
        <f t="shared" si="59"/>
        <v>3544200</v>
      </c>
    </row>
    <row r="324" spans="1:10" s="2" customFormat="1" ht="16.5" customHeight="1" x14ac:dyDescent="0.25">
      <c r="A324" s="443" t="s">
        <v>127</v>
      </c>
      <c r="B324" s="444"/>
      <c r="C324" s="150"/>
      <c r="D324" s="19" t="s">
        <v>231</v>
      </c>
      <c r="E324" s="19" t="s">
        <v>39</v>
      </c>
      <c r="F324" s="19" t="s">
        <v>257</v>
      </c>
      <c r="G324" s="19" t="s">
        <v>128</v>
      </c>
      <c r="H324" s="21">
        <f t="shared" si="59"/>
        <v>3544200</v>
      </c>
      <c r="I324" s="21">
        <f t="shared" si="59"/>
        <v>3544200</v>
      </c>
      <c r="J324" s="21">
        <f t="shared" si="59"/>
        <v>3544200</v>
      </c>
    </row>
    <row r="325" spans="1:10" s="1" customFormat="1" ht="12.75" x14ac:dyDescent="0.25">
      <c r="A325" s="144"/>
      <c r="B325" s="144" t="s">
        <v>258</v>
      </c>
      <c r="C325" s="144"/>
      <c r="D325" s="14" t="s">
        <v>231</v>
      </c>
      <c r="E325" s="14" t="s">
        <v>39</v>
      </c>
      <c r="F325" s="14" t="s">
        <v>257</v>
      </c>
      <c r="G325" s="14" t="s">
        <v>259</v>
      </c>
      <c r="H325" s="15">
        <v>3544200</v>
      </c>
      <c r="I325" s="15">
        <v>3544200</v>
      </c>
      <c r="J325" s="15">
        <v>3544200</v>
      </c>
    </row>
    <row r="326" spans="1:10" s="1" customFormat="1" ht="12.75" x14ac:dyDescent="0.25">
      <c r="A326" s="476" t="s">
        <v>166</v>
      </c>
      <c r="B326" s="476"/>
      <c r="C326" s="149"/>
      <c r="D326" s="14" t="s">
        <v>231</v>
      </c>
      <c r="E326" s="14" t="s">
        <v>39</v>
      </c>
      <c r="F326" s="14" t="s">
        <v>167</v>
      </c>
      <c r="G326" s="14"/>
      <c r="H326" s="15">
        <f>H327+H330</f>
        <v>7181500</v>
      </c>
      <c r="I326" s="15">
        <f>I327+I330</f>
        <v>7993200</v>
      </c>
      <c r="J326" s="15">
        <f>J327+J330</f>
        <v>8273800</v>
      </c>
    </row>
    <row r="327" spans="1:10" s="1" customFormat="1" ht="26.25" customHeight="1" x14ac:dyDescent="0.25">
      <c r="A327" s="471" t="s">
        <v>260</v>
      </c>
      <c r="B327" s="471"/>
      <c r="C327" s="150"/>
      <c r="D327" s="14" t="s">
        <v>231</v>
      </c>
      <c r="E327" s="14" t="s">
        <v>39</v>
      </c>
      <c r="F327" s="14" t="s">
        <v>261</v>
      </c>
      <c r="G327" s="14"/>
      <c r="H327" s="15">
        <f t="shared" ref="H327:J328" si="60">H328</f>
        <v>652000</v>
      </c>
      <c r="I327" s="15">
        <f t="shared" si="60"/>
        <v>652000</v>
      </c>
      <c r="J327" s="15">
        <f t="shared" si="60"/>
        <v>652000</v>
      </c>
    </row>
    <row r="328" spans="1:10" s="1" customFormat="1" ht="12.75" x14ac:dyDescent="0.25">
      <c r="A328" s="149"/>
      <c r="B328" s="150" t="s">
        <v>127</v>
      </c>
      <c r="C328" s="150"/>
      <c r="D328" s="14" t="s">
        <v>231</v>
      </c>
      <c r="E328" s="14" t="s">
        <v>39</v>
      </c>
      <c r="F328" s="14" t="s">
        <v>261</v>
      </c>
      <c r="G328" s="14" t="s">
        <v>128</v>
      </c>
      <c r="H328" s="15">
        <f t="shared" si="60"/>
        <v>652000</v>
      </c>
      <c r="I328" s="15">
        <f t="shared" si="60"/>
        <v>652000</v>
      </c>
      <c r="J328" s="15">
        <f t="shared" si="60"/>
        <v>652000</v>
      </c>
    </row>
    <row r="329" spans="1:10" s="1" customFormat="1" ht="15.75" customHeight="1" x14ac:dyDescent="0.25">
      <c r="A329" s="149"/>
      <c r="B329" s="150" t="s">
        <v>254</v>
      </c>
      <c r="C329" s="150"/>
      <c r="D329" s="14" t="s">
        <v>231</v>
      </c>
      <c r="E329" s="14" t="s">
        <v>39</v>
      </c>
      <c r="F329" s="14" t="s">
        <v>261</v>
      </c>
      <c r="G329" s="14" t="s">
        <v>255</v>
      </c>
      <c r="H329" s="15">
        <v>652000</v>
      </c>
      <c r="I329" s="15">
        <v>652000</v>
      </c>
      <c r="J329" s="15">
        <v>652000</v>
      </c>
    </row>
    <row r="330" spans="1:10" s="1" customFormat="1" ht="39.75" customHeight="1" x14ac:dyDescent="0.25">
      <c r="A330" s="471" t="s">
        <v>262</v>
      </c>
      <c r="B330" s="471"/>
      <c r="C330" s="150"/>
      <c r="D330" s="14" t="s">
        <v>231</v>
      </c>
      <c r="E330" s="14" t="s">
        <v>39</v>
      </c>
      <c r="F330" s="14" t="s">
        <v>263</v>
      </c>
      <c r="G330" s="14"/>
      <c r="H330" s="15">
        <f>H331+H333</f>
        <v>6529500</v>
      </c>
      <c r="I330" s="15">
        <f>I331+I333</f>
        <v>7341200</v>
      </c>
      <c r="J330" s="15">
        <f>J331+J333</f>
        <v>7621800</v>
      </c>
    </row>
    <row r="331" spans="1:10" s="1" customFormat="1" ht="12.75" x14ac:dyDescent="0.25">
      <c r="A331" s="16"/>
      <c r="B331" s="150" t="s">
        <v>22</v>
      </c>
      <c r="C331" s="150"/>
      <c r="D331" s="14" t="s">
        <v>264</v>
      </c>
      <c r="E331" s="14" t="s">
        <v>39</v>
      </c>
      <c r="F331" s="14" t="s">
        <v>263</v>
      </c>
      <c r="G331" s="14" t="s">
        <v>23</v>
      </c>
      <c r="H331" s="15">
        <f>H332</f>
        <v>1559600</v>
      </c>
      <c r="I331" s="15">
        <f>I332</f>
        <v>1774912</v>
      </c>
      <c r="J331" s="15">
        <f>J332</f>
        <v>1844000</v>
      </c>
    </row>
    <row r="332" spans="1:10" s="1" customFormat="1" ht="12.75" x14ac:dyDescent="0.25">
      <c r="A332" s="16"/>
      <c r="B332" s="144" t="s">
        <v>24</v>
      </c>
      <c r="C332" s="144"/>
      <c r="D332" s="14" t="s">
        <v>264</v>
      </c>
      <c r="E332" s="14" t="s">
        <v>39</v>
      </c>
      <c r="F332" s="14" t="s">
        <v>263</v>
      </c>
      <c r="G332" s="14" t="s">
        <v>25</v>
      </c>
      <c r="H332" s="15">
        <v>1559600</v>
      </c>
      <c r="I332" s="15">
        <v>1774912</v>
      </c>
      <c r="J332" s="15">
        <v>1844000</v>
      </c>
    </row>
    <row r="333" spans="1:10" s="1" customFormat="1" ht="12.75" x14ac:dyDescent="0.25">
      <c r="A333" s="149"/>
      <c r="B333" s="150" t="s">
        <v>127</v>
      </c>
      <c r="C333" s="150"/>
      <c r="D333" s="14" t="s">
        <v>231</v>
      </c>
      <c r="E333" s="14" t="s">
        <v>39</v>
      </c>
      <c r="F333" s="14" t="s">
        <v>263</v>
      </c>
      <c r="G333" s="14" t="s">
        <v>128</v>
      </c>
      <c r="H333" s="15">
        <f>H334</f>
        <v>4969900</v>
      </c>
      <c r="I333" s="15">
        <f>I334</f>
        <v>5566288</v>
      </c>
      <c r="J333" s="15">
        <f>J334</f>
        <v>5777800</v>
      </c>
    </row>
    <row r="334" spans="1:10" s="1" customFormat="1" ht="15" customHeight="1" x14ac:dyDescent="0.25">
      <c r="A334" s="149"/>
      <c r="B334" s="150" t="s">
        <v>254</v>
      </c>
      <c r="C334" s="150"/>
      <c r="D334" s="14" t="s">
        <v>231</v>
      </c>
      <c r="E334" s="14" t="s">
        <v>39</v>
      </c>
      <c r="F334" s="14" t="s">
        <v>263</v>
      </c>
      <c r="G334" s="14" t="s">
        <v>255</v>
      </c>
      <c r="H334" s="15">
        <v>4969900</v>
      </c>
      <c r="I334" s="15">
        <v>5566288</v>
      </c>
      <c r="J334" s="15">
        <v>5777800</v>
      </c>
    </row>
    <row r="335" spans="1:10" s="1" customFormat="1" ht="12.75" customHeight="1" x14ac:dyDescent="0.25">
      <c r="A335" s="468" t="s">
        <v>265</v>
      </c>
      <c r="B335" s="468"/>
      <c r="C335" s="155"/>
      <c r="D335" s="11" t="s">
        <v>231</v>
      </c>
      <c r="E335" s="11" t="s">
        <v>47</v>
      </c>
      <c r="F335" s="11"/>
      <c r="G335" s="11"/>
      <c r="H335" s="12">
        <f>H336+H348</f>
        <v>1349500</v>
      </c>
      <c r="I335" s="12">
        <f>I336+I348</f>
        <v>1349500</v>
      </c>
      <c r="J335" s="12">
        <f>J336+J348</f>
        <v>1349500</v>
      </c>
    </row>
    <row r="336" spans="1:10" s="13" customFormat="1" ht="12.75" customHeight="1" x14ac:dyDescent="0.25">
      <c r="A336" s="467" t="s">
        <v>64</v>
      </c>
      <c r="B336" s="467"/>
      <c r="C336" s="144"/>
      <c r="D336" s="14" t="s">
        <v>231</v>
      </c>
      <c r="E336" s="14" t="s">
        <v>47</v>
      </c>
      <c r="F336" s="14" t="s">
        <v>65</v>
      </c>
      <c r="G336" s="14"/>
      <c r="H336" s="15">
        <f>H337</f>
        <v>1004500</v>
      </c>
      <c r="I336" s="15">
        <f>I337</f>
        <v>1004500</v>
      </c>
      <c r="J336" s="15">
        <f>J337</f>
        <v>1004500</v>
      </c>
    </row>
    <row r="337" spans="1:10" s="1" customFormat="1" ht="67.5" customHeight="1" x14ac:dyDescent="0.25">
      <c r="A337" s="467" t="s">
        <v>66</v>
      </c>
      <c r="B337" s="467"/>
      <c r="C337" s="144"/>
      <c r="D337" s="19" t="s">
        <v>231</v>
      </c>
      <c r="E337" s="19" t="s">
        <v>47</v>
      </c>
      <c r="F337" s="19" t="s">
        <v>67</v>
      </c>
      <c r="G337" s="19"/>
      <c r="H337" s="15">
        <f>H338+H343</f>
        <v>1004500</v>
      </c>
      <c r="I337" s="15">
        <f>I338+I343</f>
        <v>1004500</v>
      </c>
      <c r="J337" s="15">
        <f>J338+J343</f>
        <v>1004500</v>
      </c>
    </row>
    <row r="338" spans="1:10" s="1" customFormat="1" ht="26.25" customHeight="1" x14ac:dyDescent="0.25">
      <c r="A338" s="467" t="s">
        <v>266</v>
      </c>
      <c r="B338" s="467"/>
      <c r="C338" s="144"/>
      <c r="D338" s="19" t="s">
        <v>231</v>
      </c>
      <c r="E338" s="19" t="s">
        <v>47</v>
      </c>
      <c r="F338" s="19" t="s">
        <v>267</v>
      </c>
      <c r="G338" s="19"/>
      <c r="H338" s="15">
        <f>H339+H341</f>
        <v>430500</v>
      </c>
      <c r="I338" s="15">
        <f>I339+I341</f>
        <v>430500</v>
      </c>
      <c r="J338" s="15">
        <f>J339+J341</f>
        <v>430500</v>
      </c>
    </row>
    <row r="339" spans="1:10" s="1" customFormat="1" ht="27" customHeight="1" x14ac:dyDescent="0.25">
      <c r="A339" s="144"/>
      <c r="B339" s="144" t="s">
        <v>17</v>
      </c>
      <c r="C339" s="144"/>
      <c r="D339" s="19" t="s">
        <v>231</v>
      </c>
      <c r="E339" s="19" t="s">
        <v>47</v>
      </c>
      <c r="F339" s="19" t="s">
        <v>267</v>
      </c>
      <c r="G339" s="14" t="s">
        <v>19</v>
      </c>
      <c r="H339" s="15">
        <f>H340</f>
        <v>347000</v>
      </c>
      <c r="I339" s="15">
        <f>I340</f>
        <v>347033</v>
      </c>
      <c r="J339" s="15">
        <f>J340</f>
        <v>347033</v>
      </c>
    </row>
    <row r="340" spans="1:10" s="1" customFormat="1" ht="12.75" x14ac:dyDescent="0.25">
      <c r="A340" s="16"/>
      <c r="B340" s="150" t="s">
        <v>20</v>
      </c>
      <c r="C340" s="150"/>
      <c r="D340" s="19" t="s">
        <v>231</v>
      </c>
      <c r="E340" s="19" t="s">
        <v>47</v>
      </c>
      <c r="F340" s="19" t="s">
        <v>267</v>
      </c>
      <c r="G340" s="14" t="s">
        <v>21</v>
      </c>
      <c r="H340" s="15">
        <f>347033-33</f>
        <v>347000</v>
      </c>
      <c r="I340" s="15">
        <v>347033</v>
      </c>
      <c r="J340" s="15">
        <v>347033</v>
      </c>
    </row>
    <row r="341" spans="1:10" s="1" customFormat="1" ht="12.75" x14ac:dyDescent="0.25">
      <c r="A341" s="16"/>
      <c r="B341" s="150" t="s">
        <v>22</v>
      </c>
      <c r="C341" s="150"/>
      <c r="D341" s="19" t="s">
        <v>231</v>
      </c>
      <c r="E341" s="19" t="s">
        <v>47</v>
      </c>
      <c r="F341" s="19" t="s">
        <v>267</v>
      </c>
      <c r="G341" s="14" t="s">
        <v>23</v>
      </c>
      <c r="H341" s="15">
        <f>H342</f>
        <v>83500</v>
      </c>
      <c r="I341" s="15">
        <f>I342</f>
        <v>83467</v>
      </c>
      <c r="J341" s="15">
        <f>J342</f>
        <v>83467</v>
      </c>
    </row>
    <row r="342" spans="1:10" s="1" customFormat="1" ht="12.75" x14ac:dyDescent="0.25">
      <c r="A342" s="16"/>
      <c r="B342" s="144" t="s">
        <v>24</v>
      </c>
      <c r="C342" s="144"/>
      <c r="D342" s="19" t="s">
        <v>231</v>
      </c>
      <c r="E342" s="19" t="s">
        <v>47</v>
      </c>
      <c r="F342" s="19" t="s">
        <v>267</v>
      </c>
      <c r="G342" s="14" t="s">
        <v>25</v>
      </c>
      <c r="H342" s="15">
        <f>83467+33</f>
        <v>83500</v>
      </c>
      <c r="I342" s="15">
        <v>83467</v>
      </c>
      <c r="J342" s="15">
        <v>83467</v>
      </c>
    </row>
    <row r="343" spans="1:10" s="1" customFormat="1" ht="17.25" customHeight="1" x14ac:dyDescent="0.25">
      <c r="A343" s="467" t="s">
        <v>268</v>
      </c>
      <c r="B343" s="467"/>
      <c r="C343" s="144"/>
      <c r="D343" s="14" t="s">
        <v>231</v>
      </c>
      <c r="E343" s="14" t="s">
        <v>47</v>
      </c>
      <c r="F343" s="14" t="s">
        <v>269</v>
      </c>
      <c r="G343" s="14"/>
      <c r="H343" s="15">
        <f>H344+H346</f>
        <v>574000</v>
      </c>
      <c r="I343" s="15">
        <f>I344+I346</f>
        <v>574000</v>
      </c>
      <c r="J343" s="15">
        <f>J344+J346</f>
        <v>574000</v>
      </c>
    </row>
    <row r="344" spans="1:10" s="1" customFormat="1" ht="27" customHeight="1" x14ac:dyDescent="0.25">
      <c r="A344" s="144"/>
      <c r="B344" s="144" t="s">
        <v>17</v>
      </c>
      <c r="C344" s="144"/>
      <c r="D344" s="19" t="s">
        <v>231</v>
      </c>
      <c r="E344" s="19" t="s">
        <v>47</v>
      </c>
      <c r="F344" s="14" t="s">
        <v>269</v>
      </c>
      <c r="G344" s="14" t="s">
        <v>19</v>
      </c>
      <c r="H344" s="15">
        <f>H345</f>
        <v>340600</v>
      </c>
      <c r="I344" s="15">
        <f>I345</f>
        <v>340646</v>
      </c>
      <c r="J344" s="15">
        <f>J345</f>
        <v>340646</v>
      </c>
    </row>
    <row r="345" spans="1:10" s="1" customFormat="1" ht="12.75" x14ac:dyDescent="0.25">
      <c r="A345" s="16"/>
      <c r="B345" s="150" t="s">
        <v>20</v>
      </c>
      <c r="C345" s="150"/>
      <c r="D345" s="19" t="s">
        <v>231</v>
      </c>
      <c r="E345" s="19" t="s">
        <v>47</v>
      </c>
      <c r="F345" s="14" t="s">
        <v>269</v>
      </c>
      <c r="G345" s="14" t="s">
        <v>21</v>
      </c>
      <c r="H345" s="15">
        <f>340646-46</f>
        <v>340600</v>
      </c>
      <c r="I345" s="15">
        <v>340646</v>
      </c>
      <c r="J345" s="15">
        <v>340646</v>
      </c>
    </row>
    <row r="346" spans="1:10" s="1" customFormat="1" ht="12.75" x14ac:dyDescent="0.25">
      <c r="A346" s="16"/>
      <c r="B346" s="150" t="s">
        <v>22</v>
      </c>
      <c r="C346" s="150"/>
      <c r="D346" s="19" t="s">
        <v>231</v>
      </c>
      <c r="E346" s="19" t="s">
        <v>47</v>
      </c>
      <c r="F346" s="14" t="s">
        <v>269</v>
      </c>
      <c r="G346" s="14" t="s">
        <v>23</v>
      </c>
      <c r="H346" s="15">
        <f>H347</f>
        <v>233400</v>
      </c>
      <c r="I346" s="15">
        <f>I347</f>
        <v>233354</v>
      </c>
      <c r="J346" s="15">
        <f>J347</f>
        <v>233354</v>
      </c>
    </row>
    <row r="347" spans="1:10" s="1" customFormat="1" ht="12.75" x14ac:dyDescent="0.25">
      <c r="A347" s="16"/>
      <c r="B347" s="144" t="s">
        <v>24</v>
      </c>
      <c r="C347" s="144"/>
      <c r="D347" s="19" t="s">
        <v>231</v>
      </c>
      <c r="E347" s="19" t="s">
        <v>47</v>
      </c>
      <c r="F347" s="14" t="s">
        <v>269</v>
      </c>
      <c r="G347" s="14" t="s">
        <v>25</v>
      </c>
      <c r="H347" s="15">
        <f>233354+46</f>
        <v>233400</v>
      </c>
      <c r="I347" s="15">
        <v>233354</v>
      </c>
      <c r="J347" s="15">
        <v>233354</v>
      </c>
    </row>
    <row r="348" spans="1:10" s="1" customFormat="1" ht="12.75" customHeight="1" x14ac:dyDescent="0.25">
      <c r="A348" s="467" t="s">
        <v>270</v>
      </c>
      <c r="B348" s="467"/>
      <c r="C348" s="144"/>
      <c r="D348" s="14" t="s">
        <v>231</v>
      </c>
      <c r="E348" s="14" t="s">
        <v>47</v>
      </c>
      <c r="F348" s="14" t="s">
        <v>271</v>
      </c>
      <c r="G348" s="14"/>
      <c r="H348" s="15">
        <f>H349+H351</f>
        <v>345000</v>
      </c>
      <c r="I348" s="15">
        <f>I349+I351</f>
        <v>345000</v>
      </c>
      <c r="J348" s="15">
        <f>J349+J351</f>
        <v>345000</v>
      </c>
    </row>
    <row r="349" spans="1:10" s="1" customFormat="1" ht="12.75" x14ac:dyDescent="0.25">
      <c r="A349" s="16"/>
      <c r="B349" s="150" t="s">
        <v>22</v>
      </c>
      <c r="C349" s="150"/>
      <c r="D349" s="19" t="s">
        <v>231</v>
      </c>
      <c r="E349" s="14" t="s">
        <v>47</v>
      </c>
      <c r="F349" s="14" t="s">
        <v>271</v>
      </c>
      <c r="G349" s="14" t="s">
        <v>23</v>
      </c>
      <c r="H349" s="15">
        <f>H350</f>
        <v>145000</v>
      </c>
      <c r="I349" s="15">
        <f>I350</f>
        <v>145000</v>
      </c>
      <c r="J349" s="15">
        <f>J350</f>
        <v>145000</v>
      </c>
    </row>
    <row r="350" spans="1:10" s="1" customFormat="1" ht="12.75" x14ac:dyDescent="0.25">
      <c r="A350" s="16"/>
      <c r="B350" s="144" t="s">
        <v>24</v>
      </c>
      <c r="C350" s="144"/>
      <c r="D350" s="19" t="s">
        <v>231</v>
      </c>
      <c r="E350" s="14" t="s">
        <v>47</v>
      </c>
      <c r="F350" s="14" t="s">
        <v>271</v>
      </c>
      <c r="G350" s="14" t="s">
        <v>25</v>
      </c>
      <c r="H350" s="15">
        <v>145000</v>
      </c>
      <c r="I350" s="15">
        <v>145000</v>
      </c>
      <c r="J350" s="15">
        <v>145000</v>
      </c>
    </row>
    <row r="351" spans="1:10" s="1" customFormat="1" ht="12.75" x14ac:dyDescent="0.25">
      <c r="A351" s="149"/>
      <c r="B351" s="150" t="s">
        <v>127</v>
      </c>
      <c r="C351" s="150"/>
      <c r="D351" s="14" t="s">
        <v>231</v>
      </c>
      <c r="E351" s="14" t="s">
        <v>47</v>
      </c>
      <c r="F351" s="14" t="s">
        <v>271</v>
      </c>
      <c r="G351" s="14" t="s">
        <v>128</v>
      </c>
      <c r="H351" s="15">
        <f>H352</f>
        <v>200000</v>
      </c>
      <c r="I351" s="15">
        <f>I352</f>
        <v>200000</v>
      </c>
      <c r="J351" s="15">
        <f>J352</f>
        <v>200000</v>
      </c>
    </row>
    <row r="352" spans="1:10" s="1" customFormat="1" ht="25.5" x14ac:dyDescent="0.25">
      <c r="A352" s="149"/>
      <c r="B352" s="150" t="s">
        <v>129</v>
      </c>
      <c r="C352" s="150"/>
      <c r="D352" s="14" t="s">
        <v>231</v>
      </c>
      <c r="E352" s="14" t="s">
        <v>47</v>
      </c>
      <c r="F352" s="14" t="s">
        <v>271</v>
      </c>
      <c r="G352" s="14" t="s">
        <v>130</v>
      </c>
      <c r="H352" s="15">
        <v>200000</v>
      </c>
      <c r="I352" s="15">
        <v>200000</v>
      </c>
      <c r="J352" s="15">
        <v>200000</v>
      </c>
    </row>
    <row r="353" spans="1:10" s="1" customFormat="1" ht="12.75" customHeight="1" x14ac:dyDescent="0.25">
      <c r="A353" s="470" t="s">
        <v>272</v>
      </c>
      <c r="B353" s="470"/>
      <c r="C353" s="145"/>
      <c r="D353" s="7" t="s">
        <v>51</v>
      </c>
      <c r="E353" s="7"/>
      <c r="F353" s="7"/>
      <c r="G353" s="7"/>
      <c r="H353" s="8" t="e">
        <f>H354</f>
        <v>#REF!</v>
      </c>
      <c r="I353" s="8">
        <f>I354</f>
        <v>0</v>
      </c>
      <c r="J353" s="8">
        <f>J354</f>
        <v>0</v>
      </c>
    </row>
    <row r="354" spans="1:10" s="1" customFormat="1" ht="12.75" x14ac:dyDescent="0.25">
      <c r="A354" s="477" t="s">
        <v>273</v>
      </c>
      <c r="B354" s="477"/>
      <c r="C354" s="146"/>
      <c r="D354" s="11" t="s">
        <v>51</v>
      </c>
      <c r="E354" s="11" t="s">
        <v>79</v>
      </c>
      <c r="F354" s="11"/>
      <c r="G354" s="11"/>
      <c r="H354" s="12" t="e">
        <f t="shared" ref="H354:J355" si="61">H355</f>
        <v>#REF!</v>
      </c>
      <c r="I354" s="12">
        <f t="shared" si="61"/>
        <v>0</v>
      </c>
      <c r="J354" s="12">
        <f t="shared" si="61"/>
        <v>0</v>
      </c>
    </row>
    <row r="355" spans="1:10" s="13" customFormat="1" ht="12.75" customHeight="1" x14ac:dyDescent="0.25">
      <c r="A355" s="467" t="s">
        <v>274</v>
      </c>
      <c r="B355" s="467"/>
      <c r="C355" s="144"/>
      <c r="D355" s="14" t="s">
        <v>51</v>
      </c>
      <c r="E355" s="14" t="s">
        <v>79</v>
      </c>
      <c r="F355" s="14" t="s">
        <v>275</v>
      </c>
      <c r="G355" s="14"/>
      <c r="H355" s="15" t="e">
        <f t="shared" si="61"/>
        <v>#REF!</v>
      </c>
      <c r="I355" s="15">
        <f t="shared" si="61"/>
        <v>0</v>
      </c>
      <c r="J355" s="15">
        <f t="shared" si="61"/>
        <v>0</v>
      </c>
    </row>
    <row r="356" spans="1:10" s="29" customFormat="1" ht="24.75" customHeight="1" x14ac:dyDescent="0.25">
      <c r="A356" s="467" t="s">
        <v>276</v>
      </c>
      <c r="B356" s="467"/>
      <c r="C356" s="144"/>
      <c r="D356" s="14" t="s">
        <v>51</v>
      </c>
      <c r="E356" s="14" t="s">
        <v>79</v>
      </c>
      <c r="F356" s="14" t="s">
        <v>277</v>
      </c>
      <c r="G356" s="14"/>
      <c r="H356" s="15" t="e">
        <f>#REF!</f>
        <v>#REF!</v>
      </c>
      <c r="I356" s="15">
        <f>I357</f>
        <v>0</v>
      </c>
      <c r="J356" s="15">
        <f>J357</f>
        <v>0</v>
      </c>
    </row>
    <row r="357" spans="1:10" s="1" customFormat="1" ht="12.75" x14ac:dyDescent="0.25">
      <c r="A357" s="16"/>
      <c r="B357" s="150" t="s">
        <v>22</v>
      </c>
      <c r="C357" s="150"/>
      <c r="D357" s="14" t="s">
        <v>51</v>
      </c>
      <c r="E357" s="14" t="s">
        <v>79</v>
      </c>
      <c r="F357" s="14" t="s">
        <v>277</v>
      </c>
      <c r="G357" s="14" t="s">
        <v>23</v>
      </c>
      <c r="H357" s="15">
        <f t="shared" ref="H357:J357" si="62">H358</f>
        <v>0</v>
      </c>
      <c r="I357" s="15">
        <f t="shared" si="62"/>
        <v>0</v>
      </c>
      <c r="J357" s="15">
        <f t="shared" si="62"/>
        <v>0</v>
      </c>
    </row>
    <row r="358" spans="1:10" s="1" customFormat="1" ht="12.75" x14ac:dyDescent="0.25">
      <c r="A358" s="16"/>
      <c r="B358" s="144" t="s">
        <v>24</v>
      </c>
      <c r="C358" s="144"/>
      <c r="D358" s="14" t="s">
        <v>51</v>
      </c>
      <c r="E358" s="14" t="s">
        <v>79</v>
      </c>
      <c r="F358" s="14" t="s">
        <v>277</v>
      </c>
      <c r="G358" s="14" t="s">
        <v>25</v>
      </c>
      <c r="H358" s="15"/>
      <c r="I358" s="15"/>
      <c r="J358" s="15"/>
    </row>
    <row r="359" spans="1:10" s="1" customFormat="1" ht="30.75" customHeight="1" x14ac:dyDescent="0.25">
      <c r="A359" s="470" t="s">
        <v>279</v>
      </c>
      <c r="B359" s="470"/>
      <c r="C359" s="145"/>
      <c r="D359" s="30" t="s">
        <v>280</v>
      </c>
      <c r="E359" s="30"/>
      <c r="F359" s="30"/>
      <c r="G359" s="30"/>
      <c r="H359" s="31">
        <f>H360+H366</f>
        <v>22471000</v>
      </c>
      <c r="I359" s="31">
        <f>I360+I366</f>
        <v>23953000</v>
      </c>
      <c r="J359" s="31">
        <f>J360+J366</f>
        <v>25348000</v>
      </c>
    </row>
    <row r="360" spans="1:10" s="1" customFormat="1" ht="27" customHeight="1" x14ac:dyDescent="0.25">
      <c r="A360" s="468" t="s">
        <v>281</v>
      </c>
      <c r="B360" s="468"/>
      <c r="C360" s="155"/>
      <c r="D360" s="32" t="s">
        <v>280</v>
      </c>
      <c r="E360" s="32" t="s">
        <v>10</v>
      </c>
      <c r="F360" s="33"/>
      <c r="G360" s="32"/>
      <c r="H360" s="34">
        <f t="shared" ref="H360:J364" si="63">H361</f>
        <v>8781000</v>
      </c>
      <c r="I360" s="34">
        <f t="shared" si="63"/>
        <v>9220000</v>
      </c>
      <c r="J360" s="34">
        <f t="shared" si="63"/>
        <v>10165000</v>
      </c>
    </row>
    <row r="361" spans="1:10" s="1" customFormat="1" ht="12.75" customHeight="1" x14ac:dyDescent="0.25">
      <c r="A361" s="467" t="s">
        <v>64</v>
      </c>
      <c r="B361" s="467"/>
      <c r="C361" s="144"/>
      <c r="D361" s="14" t="s">
        <v>280</v>
      </c>
      <c r="E361" s="14" t="s">
        <v>10</v>
      </c>
      <c r="F361" s="14" t="s">
        <v>65</v>
      </c>
      <c r="G361" s="14"/>
      <c r="H361" s="15">
        <f t="shared" si="63"/>
        <v>8781000</v>
      </c>
      <c r="I361" s="15">
        <f t="shared" si="63"/>
        <v>9220000</v>
      </c>
      <c r="J361" s="15">
        <f t="shared" si="63"/>
        <v>10165000</v>
      </c>
    </row>
    <row r="362" spans="1:10" s="1" customFormat="1" ht="65.25" customHeight="1" x14ac:dyDescent="0.25">
      <c r="A362" s="467" t="s">
        <v>66</v>
      </c>
      <c r="B362" s="467"/>
      <c r="C362" s="144"/>
      <c r="D362" s="14" t="s">
        <v>280</v>
      </c>
      <c r="E362" s="14" t="s">
        <v>10</v>
      </c>
      <c r="F362" s="14" t="s">
        <v>67</v>
      </c>
      <c r="G362" s="14"/>
      <c r="H362" s="15">
        <f t="shared" si="63"/>
        <v>8781000</v>
      </c>
      <c r="I362" s="15">
        <f t="shared" si="63"/>
        <v>9220000</v>
      </c>
      <c r="J362" s="15">
        <f t="shared" si="63"/>
        <v>10165000</v>
      </c>
    </row>
    <row r="363" spans="1:10" s="1" customFormat="1" ht="37.5" customHeight="1" x14ac:dyDescent="0.25">
      <c r="A363" s="471" t="s">
        <v>282</v>
      </c>
      <c r="B363" s="471"/>
      <c r="C363" s="150"/>
      <c r="D363" s="14" t="s">
        <v>280</v>
      </c>
      <c r="E363" s="14" t="s">
        <v>10</v>
      </c>
      <c r="F363" s="14" t="s">
        <v>283</v>
      </c>
      <c r="G363" s="14"/>
      <c r="H363" s="15">
        <f t="shared" si="63"/>
        <v>8781000</v>
      </c>
      <c r="I363" s="15">
        <f t="shared" si="63"/>
        <v>9220000</v>
      </c>
      <c r="J363" s="15">
        <f t="shared" si="63"/>
        <v>10165000</v>
      </c>
    </row>
    <row r="364" spans="1:10" s="1" customFormat="1" ht="12.75" x14ac:dyDescent="0.25">
      <c r="A364" s="16"/>
      <c r="B364" s="150" t="s">
        <v>64</v>
      </c>
      <c r="C364" s="150"/>
      <c r="D364" s="14" t="s">
        <v>280</v>
      </c>
      <c r="E364" s="14" t="s">
        <v>10</v>
      </c>
      <c r="F364" s="14" t="s">
        <v>283</v>
      </c>
      <c r="G364" s="14" t="s">
        <v>71</v>
      </c>
      <c r="H364" s="15">
        <f t="shared" si="63"/>
        <v>8781000</v>
      </c>
      <c r="I364" s="15">
        <f t="shared" si="63"/>
        <v>9220000</v>
      </c>
      <c r="J364" s="15">
        <f t="shared" si="63"/>
        <v>10165000</v>
      </c>
    </row>
    <row r="365" spans="1:10" s="1" customFormat="1" ht="12.75" x14ac:dyDescent="0.25">
      <c r="A365" s="16"/>
      <c r="B365" s="144" t="s">
        <v>222</v>
      </c>
      <c r="C365" s="144"/>
      <c r="D365" s="14" t="s">
        <v>280</v>
      </c>
      <c r="E365" s="14" t="s">
        <v>10</v>
      </c>
      <c r="F365" s="14" t="s">
        <v>283</v>
      </c>
      <c r="G365" s="14" t="s">
        <v>223</v>
      </c>
      <c r="H365" s="15">
        <v>8781000</v>
      </c>
      <c r="I365" s="15">
        <v>9220000</v>
      </c>
      <c r="J365" s="15">
        <v>10165000</v>
      </c>
    </row>
    <row r="366" spans="1:10" s="1" customFormat="1" ht="12.75" x14ac:dyDescent="0.25">
      <c r="A366" s="478" t="s">
        <v>284</v>
      </c>
      <c r="B366" s="478"/>
      <c r="C366" s="154"/>
      <c r="D366" s="11" t="s">
        <v>280</v>
      </c>
      <c r="E366" s="11" t="s">
        <v>79</v>
      </c>
      <c r="F366" s="11"/>
      <c r="G366" s="11"/>
      <c r="H366" s="12">
        <f t="shared" ref="H366:J370" si="64">H367</f>
        <v>13690000</v>
      </c>
      <c r="I366" s="12">
        <f t="shared" si="64"/>
        <v>14733000</v>
      </c>
      <c r="J366" s="12">
        <f t="shared" si="64"/>
        <v>15183000</v>
      </c>
    </row>
    <row r="367" spans="1:10" s="29" customFormat="1" ht="12.75" customHeight="1" x14ac:dyDescent="0.25">
      <c r="A367" s="467" t="s">
        <v>64</v>
      </c>
      <c r="B367" s="467"/>
      <c r="C367" s="144"/>
      <c r="D367" s="14" t="s">
        <v>280</v>
      </c>
      <c r="E367" s="14" t="s">
        <v>79</v>
      </c>
      <c r="F367" s="14" t="s">
        <v>65</v>
      </c>
      <c r="G367" s="14"/>
      <c r="H367" s="15">
        <f t="shared" si="64"/>
        <v>13690000</v>
      </c>
      <c r="I367" s="15">
        <f t="shared" si="64"/>
        <v>14733000</v>
      </c>
      <c r="J367" s="15">
        <f t="shared" si="64"/>
        <v>15183000</v>
      </c>
    </row>
    <row r="368" spans="1:10" s="13" customFormat="1" ht="63.75" customHeight="1" x14ac:dyDescent="0.25">
      <c r="A368" s="467" t="s">
        <v>66</v>
      </c>
      <c r="B368" s="467"/>
      <c r="C368" s="144"/>
      <c r="D368" s="14" t="s">
        <v>280</v>
      </c>
      <c r="E368" s="14" t="s">
        <v>79</v>
      </c>
      <c r="F368" s="14" t="s">
        <v>67</v>
      </c>
      <c r="G368" s="14"/>
      <c r="H368" s="15">
        <f t="shared" si="64"/>
        <v>13690000</v>
      </c>
      <c r="I368" s="15">
        <f t="shared" si="64"/>
        <v>14733000</v>
      </c>
      <c r="J368" s="15">
        <f t="shared" si="64"/>
        <v>15183000</v>
      </c>
    </row>
    <row r="369" spans="1:10" s="1" customFormat="1" ht="16.5" customHeight="1" x14ac:dyDescent="0.25">
      <c r="A369" s="471" t="s">
        <v>285</v>
      </c>
      <c r="B369" s="471"/>
      <c r="C369" s="150"/>
      <c r="D369" s="14" t="s">
        <v>280</v>
      </c>
      <c r="E369" s="14" t="s">
        <v>79</v>
      </c>
      <c r="F369" s="14" t="s">
        <v>286</v>
      </c>
      <c r="G369" s="14"/>
      <c r="H369" s="15">
        <f t="shared" si="64"/>
        <v>13690000</v>
      </c>
      <c r="I369" s="15">
        <f t="shared" si="64"/>
        <v>14733000</v>
      </c>
      <c r="J369" s="15">
        <f t="shared" si="64"/>
        <v>15183000</v>
      </c>
    </row>
    <row r="370" spans="1:10" s="1" customFormat="1" ht="12.75" x14ac:dyDescent="0.25">
      <c r="A370" s="16"/>
      <c r="B370" s="150" t="s">
        <v>64</v>
      </c>
      <c r="C370" s="150"/>
      <c r="D370" s="14" t="s">
        <v>280</v>
      </c>
      <c r="E370" s="14" t="s">
        <v>79</v>
      </c>
      <c r="F370" s="14" t="s">
        <v>286</v>
      </c>
      <c r="G370" s="14" t="s">
        <v>71</v>
      </c>
      <c r="H370" s="15">
        <f t="shared" si="64"/>
        <v>13690000</v>
      </c>
      <c r="I370" s="15">
        <f t="shared" si="64"/>
        <v>14733000</v>
      </c>
      <c r="J370" s="15">
        <f t="shared" si="64"/>
        <v>15183000</v>
      </c>
    </row>
    <row r="371" spans="1:10" s="1" customFormat="1" ht="12.75" x14ac:dyDescent="0.25">
      <c r="A371" s="16"/>
      <c r="B371" s="144" t="s">
        <v>222</v>
      </c>
      <c r="C371" s="144"/>
      <c r="D371" s="14" t="s">
        <v>280</v>
      </c>
      <c r="E371" s="14" t="s">
        <v>79</v>
      </c>
      <c r="F371" s="14" t="s">
        <v>286</v>
      </c>
      <c r="G371" s="14" t="s">
        <v>223</v>
      </c>
      <c r="H371" s="15">
        <v>13690000</v>
      </c>
      <c r="I371" s="15">
        <v>14733000</v>
      </c>
      <c r="J371" s="15">
        <v>15183000</v>
      </c>
    </row>
    <row r="372" spans="1:10" s="37" customFormat="1" ht="12.75" x14ac:dyDescent="0.25">
      <c r="A372" s="453" t="s">
        <v>287</v>
      </c>
      <c r="B372" s="454"/>
      <c r="C372" s="152"/>
      <c r="D372" s="11" t="s">
        <v>288</v>
      </c>
      <c r="E372" s="11"/>
      <c r="F372" s="35"/>
      <c r="G372" s="35"/>
      <c r="H372" s="36"/>
      <c r="I372" s="28">
        <f t="shared" ref="I372:J374" si="65">I373</f>
        <v>5002000</v>
      </c>
      <c r="J372" s="28">
        <f t="shared" si="65"/>
        <v>10602000</v>
      </c>
    </row>
    <row r="373" spans="1:10" s="1" customFormat="1" ht="12.75" x14ac:dyDescent="0.25">
      <c r="A373" s="455" t="s">
        <v>287</v>
      </c>
      <c r="B373" s="456"/>
      <c r="C373" s="153"/>
      <c r="D373" s="14" t="s">
        <v>288</v>
      </c>
      <c r="E373" s="14" t="s">
        <v>288</v>
      </c>
      <c r="F373" s="14"/>
      <c r="G373" s="14"/>
      <c r="H373" s="15"/>
      <c r="I373" s="15">
        <f t="shared" si="65"/>
        <v>5002000</v>
      </c>
      <c r="J373" s="15">
        <f t="shared" si="65"/>
        <v>10602000</v>
      </c>
    </row>
    <row r="374" spans="1:10" s="1" customFormat="1" ht="12.75" x14ac:dyDescent="0.25">
      <c r="A374" s="16"/>
      <c r="B374" s="38" t="s">
        <v>287</v>
      </c>
      <c r="C374" s="38"/>
      <c r="D374" s="39">
        <v>99</v>
      </c>
      <c r="E374" s="14" t="s">
        <v>288</v>
      </c>
      <c r="F374" s="14" t="s">
        <v>289</v>
      </c>
      <c r="G374" s="14"/>
      <c r="H374" s="15"/>
      <c r="I374" s="15">
        <f t="shared" si="65"/>
        <v>5002000</v>
      </c>
      <c r="J374" s="15">
        <f t="shared" si="65"/>
        <v>10602000</v>
      </c>
    </row>
    <row r="375" spans="1:10" s="1" customFormat="1" ht="12.75" x14ac:dyDescent="0.25">
      <c r="A375" s="16"/>
      <c r="B375" s="38" t="s">
        <v>287</v>
      </c>
      <c r="C375" s="38"/>
      <c r="D375" s="39">
        <v>99</v>
      </c>
      <c r="E375" s="14" t="s">
        <v>288</v>
      </c>
      <c r="F375" s="14" t="s">
        <v>289</v>
      </c>
      <c r="G375" s="14" t="s">
        <v>290</v>
      </c>
      <c r="H375" s="15"/>
      <c r="I375" s="15">
        <f>5100000-98000</f>
        <v>5002000</v>
      </c>
      <c r="J375" s="15">
        <f>10700000-98000</f>
        <v>10602000</v>
      </c>
    </row>
    <row r="376" spans="1:10" s="1" customFormat="1" ht="16.5" customHeight="1" x14ac:dyDescent="0.25">
      <c r="A376" s="146"/>
      <c r="B376" s="160" t="s">
        <v>291</v>
      </c>
      <c r="C376" s="160"/>
      <c r="D376" s="11"/>
      <c r="E376" s="11"/>
      <c r="F376" s="11"/>
      <c r="G376" s="11"/>
      <c r="H376" s="12" t="e">
        <f>H6+H85+H92+H105+H127+H247+H299+H353+H359+H372</f>
        <v>#REF!</v>
      </c>
      <c r="I376" s="12">
        <f>I6+I85+I92+I105+I127+I247+I299+I353+I359+I372</f>
        <v>190880362.09999999</v>
      </c>
      <c r="J376" s="12">
        <f>J6+J85+J92+J105+J127+J247+J299+J353+J359+J372</f>
        <v>207117380.72999999</v>
      </c>
    </row>
    <row r="377" spans="1:10" s="218" customFormat="1" x14ac:dyDescent="0.25">
      <c r="F377" s="219"/>
      <c r="H377" s="220" t="e">
        <f>H376-H378</f>
        <v>#REF!</v>
      </c>
      <c r="I377" s="220">
        <f t="shared" ref="I377:J377" si="66">I376-I378</f>
        <v>-5600</v>
      </c>
      <c r="J377" s="220">
        <f t="shared" si="66"/>
        <v>-5600</v>
      </c>
    </row>
    <row r="378" spans="1:10" s="218" customFormat="1" x14ac:dyDescent="0.25">
      <c r="F378" s="219"/>
      <c r="H378" s="221">
        <v>184009789.22999999</v>
      </c>
      <c r="I378" s="221">
        <v>190885962.09999999</v>
      </c>
      <c r="J378" s="221">
        <v>207122980.72999999</v>
      </c>
    </row>
    <row r="379" spans="1:10" s="218" customFormat="1" x14ac:dyDescent="0.25">
      <c r="F379" s="219"/>
    </row>
    <row r="380" spans="1:10" s="218" customFormat="1" x14ac:dyDescent="0.25">
      <c r="F380" s="219"/>
    </row>
    <row r="381" spans="1:10" s="218" customFormat="1" x14ac:dyDescent="0.25">
      <c r="F381" s="219"/>
    </row>
    <row r="382" spans="1:10" s="218" customFormat="1" x14ac:dyDescent="0.25">
      <c r="F382" s="219"/>
      <c r="J382" s="218">
        <f>J376*5/100</f>
        <v>10355869.036499999</v>
      </c>
    </row>
    <row r="383" spans="1:10" s="218" customFormat="1" x14ac:dyDescent="0.25">
      <c r="F383" s="219"/>
    </row>
    <row r="384" spans="1:10" s="218" customFormat="1" x14ac:dyDescent="0.25">
      <c r="F384" s="219"/>
      <c r="I384" s="218">
        <f>I374/I376*100</f>
        <v>2.6204895804731922</v>
      </c>
      <c r="J384" s="218">
        <f>J374/J376*100</f>
        <v>5.11883646009451</v>
      </c>
    </row>
    <row r="385" spans="4:6" s="218" customFormat="1" x14ac:dyDescent="0.25">
      <c r="F385" s="219"/>
    </row>
    <row r="386" spans="4:6" s="218" customFormat="1" x14ac:dyDescent="0.25">
      <c r="F386" s="219"/>
    </row>
    <row r="387" spans="4:6" s="218" customFormat="1" x14ac:dyDescent="0.25">
      <c r="F387" s="219"/>
    </row>
    <row r="388" spans="4:6" s="218" customFormat="1" x14ac:dyDescent="0.25">
      <c r="F388" s="219"/>
    </row>
    <row r="389" spans="4:6" s="218" customFormat="1" x14ac:dyDescent="0.25">
      <c r="F389" s="219"/>
    </row>
    <row r="390" spans="4:6" s="218" customFormat="1" x14ac:dyDescent="0.25">
      <c r="F390" s="219"/>
    </row>
    <row r="391" spans="4:6" s="218" customFormat="1" x14ac:dyDescent="0.25">
      <c r="F391" s="219"/>
    </row>
    <row r="392" spans="4:6" x14ac:dyDescent="0.25">
      <c r="D392"/>
      <c r="E392"/>
      <c r="F392" s="40"/>
    </row>
    <row r="393" spans="4:6" x14ac:dyDescent="0.25">
      <c r="D393"/>
      <c r="E393"/>
      <c r="F393" s="40"/>
    </row>
    <row r="394" spans="4:6" x14ac:dyDescent="0.25">
      <c r="D394"/>
      <c r="E394"/>
      <c r="F394" s="40"/>
    </row>
    <row r="395" spans="4:6" x14ac:dyDescent="0.25">
      <c r="D395"/>
      <c r="E395"/>
      <c r="F395" s="40"/>
    </row>
    <row r="396" spans="4:6" x14ac:dyDescent="0.25">
      <c r="F396" s="40"/>
    </row>
    <row r="397" spans="4:6" x14ac:dyDescent="0.25">
      <c r="F397" s="40"/>
    </row>
    <row r="398" spans="4:6" x14ac:dyDescent="0.25">
      <c r="F398" s="40"/>
    </row>
    <row r="399" spans="4:6" x14ac:dyDescent="0.25">
      <c r="F399" s="40"/>
    </row>
    <row r="400" spans="4:6" x14ac:dyDescent="0.25">
      <c r="F400" s="40"/>
    </row>
    <row r="401" spans="4:6" x14ac:dyDescent="0.25">
      <c r="F401" s="40"/>
    </row>
    <row r="402" spans="4:6" x14ac:dyDescent="0.25">
      <c r="F402" s="40"/>
    </row>
    <row r="403" spans="4:6" x14ac:dyDescent="0.25">
      <c r="D403"/>
      <c r="E403"/>
      <c r="F403" s="40"/>
    </row>
    <row r="404" spans="4:6" x14ac:dyDescent="0.25">
      <c r="D404"/>
      <c r="E404"/>
      <c r="F404" s="40"/>
    </row>
    <row r="405" spans="4:6" x14ac:dyDescent="0.25">
      <c r="D405"/>
      <c r="E405"/>
      <c r="F405" s="40"/>
    </row>
    <row r="406" spans="4:6" x14ac:dyDescent="0.25">
      <c r="D406"/>
      <c r="E406"/>
      <c r="F406" s="40"/>
    </row>
    <row r="407" spans="4:6" x14ac:dyDescent="0.25">
      <c r="D407"/>
      <c r="E407"/>
      <c r="F407" s="40"/>
    </row>
    <row r="408" spans="4:6" x14ac:dyDescent="0.25">
      <c r="D408"/>
      <c r="E408"/>
      <c r="F408" s="40"/>
    </row>
    <row r="409" spans="4:6" x14ac:dyDescent="0.25">
      <c r="D409"/>
      <c r="E409"/>
      <c r="F409" s="40"/>
    </row>
    <row r="410" spans="4:6" x14ac:dyDescent="0.25">
      <c r="D410"/>
      <c r="E410"/>
      <c r="F410" s="40"/>
    </row>
    <row r="411" spans="4:6" x14ac:dyDescent="0.25">
      <c r="D411"/>
      <c r="E411"/>
      <c r="F411" s="40"/>
    </row>
    <row r="412" spans="4:6" x14ac:dyDescent="0.25">
      <c r="D412"/>
      <c r="E412"/>
      <c r="F412" s="40"/>
    </row>
    <row r="413" spans="4:6" x14ac:dyDescent="0.25">
      <c r="D413"/>
      <c r="E413"/>
      <c r="F413" s="40"/>
    </row>
    <row r="414" spans="4:6" x14ac:dyDescent="0.25">
      <c r="D414"/>
      <c r="E414"/>
      <c r="F414" s="40"/>
    </row>
    <row r="415" spans="4:6" x14ac:dyDescent="0.25">
      <c r="D415"/>
      <c r="E415"/>
      <c r="F415" s="40"/>
    </row>
    <row r="416" spans="4:6" x14ac:dyDescent="0.25">
      <c r="D416"/>
      <c r="E416"/>
      <c r="F416" s="40"/>
    </row>
    <row r="417" spans="4:6" x14ac:dyDescent="0.25">
      <c r="D417"/>
      <c r="E417"/>
      <c r="F417" s="40"/>
    </row>
    <row r="418" spans="4:6" x14ac:dyDescent="0.25">
      <c r="D418"/>
      <c r="E418"/>
      <c r="F418" s="40"/>
    </row>
    <row r="419" spans="4:6" x14ac:dyDescent="0.25">
      <c r="D419"/>
      <c r="E419"/>
      <c r="F419" s="40"/>
    </row>
    <row r="420" spans="4:6" x14ac:dyDescent="0.25">
      <c r="D420"/>
      <c r="E420"/>
      <c r="F420" s="40"/>
    </row>
    <row r="421" spans="4:6" x14ac:dyDescent="0.25">
      <c r="F421" s="40"/>
    </row>
    <row r="422" spans="4:6" x14ac:dyDescent="0.25">
      <c r="F422" s="40"/>
    </row>
    <row r="423" spans="4:6" x14ac:dyDescent="0.25">
      <c r="F423" s="40"/>
    </row>
    <row r="424" spans="4:6" x14ac:dyDescent="0.25">
      <c r="F424" s="40"/>
    </row>
    <row r="425" spans="4:6" x14ac:dyDescent="0.25">
      <c r="F425" s="40"/>
    </row>
    <row r="426" spans="4:6" x14ac:dyDescent="0.25">
      <c r="F426" s="40"/>
    </row>
    <row r="427" spans="4:6" x14ac:dyDescent="0.25">
      <c r="F427" s="40"/>
    </row>
    <row r="428" spans="4:6" x14ac:dyDescent="0.25">
      <c r="F428" s="40"/>
    </row>
    <row r="429" spans="4:6" x14ac:dyDescent="0.25">
      <c r="D429"/>
      <c r="E429"/>
      <c r="F429" s="40"/>
    </row>
    <row r="430" spans="4:6" x14ac:dyDescent="0.25">
      <c r="D430"/>
      <c r="E430"/>
      <c r="F430" s="40"/>
    </row>
    <row r="431" spans="4:6" x14ac:dyDescent="0.25">
      <c r="D431"/>
      <c r="E431"/>
      <c r="F431" s="40"/>
    </row>
    <row r="432" spans="4:6" x14ac:dyDescent="0.25">
      <c r="D432"/>
      <c r="E432"/>
      <c r="F432" s="40"/>
    </row>
    <row r="433" spans="4:6" x14ac:dyDescent="0.25">
      <c r="D433"/>
      <c r="E433"/>
      <c r="F433" s="40"/>
    </row>
    <row r="434" spans="4:6" x14ac:dyDescent="0.25">
      <c r="D434"/>
      <c r="E434"/>
      <c r="F434" s="40"/>
    </row>
    <row r="435" spans="4:6" x14ac:dyDescent="0.25">
      <c r="F435" s="40"/>
    </row>
    <row r="436" spans="4:6" x14ac:dyDescent="0.25">
      <c r="D436"/>
      <c r="E436"/>
      <c r="F436" s="40"/>
    </row>
    <row r="437" spans="4:6" x14ac:dyDescent="0.25">
      <c r="F437" s="40"/>
    </row>
    <row r="438" spans="4:6" x14ac:dyDescent="0.25">
      <c r="F438" s="40"/>
    </row>
    <row r="439" spans="4:6" x14ac:dyDescent="0.25">
      <c r="D439"/>
      <c r="E439"/>
      <c r="F439" s="40"/>
    </row>
    <row r="440" spans="4:6" x14ac:dyDescent="0.25">
      <c r="F440" s="40"/>
    </row>
    <row r="441" spans="4:6" x14ac:dyDescent="0.25">
      <c r="D441"/>
      <c r="E441"/>
      <c r="F441" s="40"/>
    </row>
    <row r="442" spans="4:6" x14ac:dyDescent="0.25">
      <c r="F442" s="40"/>
    </row>
    <row r="443" spans="4:6" x14ac:dyDescent="0.25">
      <c r="D443"/>
      <c r="E443"/>
      <c r="F443" s="40"/>
    </row>
    <row r="444" spans="4:6" x14ac:dyDescent="0.25">
      <c r="F444" s="40"/>
    </row>
    <row r="445" spans="4:6" x14ac:dyDescent="0.25">
      <c r="F445" s="40"/>
    </row>
    <row r="446" spans="4:6" x14ac:dyDescent="0.25">
      <c r="F446" s="40"/>
    </row>
    <row r="447" spans="4:6" x14ac:dyDescent="0.25">
      <c r="F447" s="40"/>
    </row>
    <row r="448" spans="4:6" x14ac:dyDescent="0.25">
      <c r="F448" s="40"/>
    </row>
    <row r="449" spans="4:6" x14ac:dyDescent="0.25">
      <c r="F449" s="40"/>
    </row>
    <row r="450" spans="4:6" x14ac:dyDescent="0.25">
      <c r="D450"/>
      <c r="E450"/>
      <c r="F450" s="40"/>
    </row>
    <row r="451" spans="4:6" x14ac:dyDescent="0.25">
      <c r="F451" s="40"/>
    </row>
    <row r="452" spans="4:6" x14ac:dyDescent="0.25">
      <c r="F452" s="40"/>
    </row>
    <row r="453" spans="4:6" x14ac:dyDescent="0.25">
      <c r="F453" s="40"/>
    </row>
    <row r="454" spans="4:6" x14ac:dyDescent="0.25">
      <c r="F454" s="40"/>
    </row>
    <row r="455" spans="4:6" x14ac:dyDescent="0.25">
      <c r="F455" s="40"/>
    </row>
    <row r="456" spans="4:6" x14ac:dyDescent="0.25">
      <c r="F456" s="40"/>
    </row>
    <row r="457" spans="4:6" x14ac:dyDescent="0.25">
      <c r="F457" s="40"/>
    </row>
    <row r="462" spans="4:6" x14ac:dyDescent="0.25">
      <c r="D462"/>
      <c r="E462"/>
    </row>
    <row r="463" spans="4:6" x14ac:dyDescent="0.25">
      <c r="D463"/>
      <c r="E463"/>
    </row>
    <row r="464" spans="4:6" x14ac:dyDescent="0.25">
      <c r="D464"/>
      <c r="E464"/>
    </row>
    <row r="465" spans="4:5" x14ac:dyDescent="0.25">
      <c r="D465"/>
      <c r="E465"/>
    </row>
    <row r="466" spans="4:5" x14ac:dyDescent="0.25">
      <c r="D466"/>
      <c r="E466"/>
    </row>
  </sheetData>
  <mergeCells count="175">
    <mergeCell ref="A368:B368"/>
    <mergeCell ref="A372:B372"/>
    <mergeCell ref="A373:B373"/>
    <mergeCell ref="A348:B348"/>
    <mergeCell ref="A355:B355"/>
    <mergeCell ref="A356:B356"/>
    <mergeCell ref="A361:B361"/>
    <mergeCell ref="A362:B362"/>
    <mergeCell ref="A367:B367"/>
    <mergeCell ref="A366:B366"/>
    <mergeCell ref="A369:B369"/>
    <mergeCell ref="A330:B330"/>
    <mergeCell ref="A336:B336"/>
    <mergeCell ref="A337:B337"/>
    <mergeCell ref="A359:B359"/>
    <mergeCell ref="A360:B360"/>
    <mergeCell ref="A363:B363"/>
    <mergeCell ref="A353:B353"/>
    <mergeCell ref="A354:B354"/>
    <mergeCell ref="A335:B335"/>
    <mergeCell ref="A338:B338"/>
    <mergeCell ref="A343:B343"/>
    <mergeCell ref="A317:B317"/>
    <mergeCell ref="A320:B320"/>
    <mergeCell ref="A323:B323"/>
    <mergeCell ref="A324:B324"/>
    <mergeCell ref="A327:B327"/>
    <mergeCell ref="A307:B307"/>
    <mergeCell ref="A308:B308"/>
    <mergeCell ref="A311:B311"/>
    <mergeCell ref="A314:B314"/>
    <mergeCell ref="A318:B318"/>
    <mergeCell ref="A319:B319"/>
    <mergeCell ref="A326:B326"/>
    <mergeCell ref="A299:B299"/>
    <mergeCell ref="A300:B300"/>
    <mergeCell ref="A301:B301"/>
    <mergeCell ref="A302:B302"/>
    <mergeCell ref="A303:B303"/>
    <mergeCell ref="A306:B306"/>
    <mergeCell ref="A284:B284"/>
    <mergeCell ref="A285:B285"/>
    <mergeCell ref="A289:B289"/>
    <mergeCell ref="A292:B292"/>
    <mergeCell ref="A293:B293"/>
    <mergeCell ref="A296:B296"/>
    <mergeCell ref="A272:B272"/>
    <mergeCell ref="A273:B273"/>
    <mergeCell ref="A274:B274"/>
    <mergeCell ref="A277:B277"/>
    <mergeCell ref="A280:B280"/>
    <mergeCell ref="A283:B283"/>
    <mergeCell ref="A258:B258"/>
    <mergeCell ref="A259:B259"/>
    <mergeCell ref="A264:B264"/>
    <mergeCell ref="A267:B267"/>
    <mergeCell ref="A268:B268"/>
    <mergeCell ref="A269:B269"/>
    <mergeCell ref="A248:B248"/>
    <mergeCell ref="A249:B249"/>
    <mergeCell ref="A250:B250"/>
    <mergeCell ref="A251:B251"/>
    <mergeCell ref="A254:B254"/>
    <mergeCell ref="A257:B257"/>
    <mergeCell ref="A236:B236"/>
    <mergeCell ref="A237:B237"/>
    <mergeCell ref="A238:B238"/>
    <mergeCell ref="A241:B241"/>
    <mergeCell ref="A244:B244"/>
    <mergeCell ref="A247:B247"/>
    <mergeCell ref="A215:B215"/>
    <mergeCell ref="A216:B216"/>
    <mergeCell ref="A219:B219"/>
    <mergeCell ref="A220:B220"/>
    <mergeCell ref="A221:B221"/>
    <mergeCell ref="A228:B228"/>
    <mergeCell ref="A205:B205"/>
    <mergeCell ref="A208:B208"/>
    <mergeCell ref="A209:B209"/>
    <mergeCell ref="A210:B210"/>
    <mergeCell ref="A211:B211"/>
    <mergeCell ref="A214:B214"/>
    <mergeCell ref="A191:B191"/>
    <mergeCell ref="A192:B192"/>
    <mergeCell ref="A195:B195"/>
    <mergeCell ref="A198:B198"/>
    <mergeCell ref="A201:B201"/>
    <mergeCell ref="A204:B204"/>
    <mergeCell ref="A177:B177"/>
    <mergeCell ref="A180:B180"/>
    <mergeCell ref="A183:B183"/>
    <mergeCell ref="A186:B186"/>
    <mergeCell ref="A187:B187"/>
    <mergeCell ref="A190:B190"/>
    <mergeCell ref="A163:B163"/>
    <mergeCell ref="A166:B166"/>
    <mergeCell ref="A169:B169"/>
    <mergeCell ref="A172:B172"/>
    <mergeCell ref="A175:B175"/>
    <mergeCell ref="A176:B176"/>
    <mergeCell ref="A149:B149"/>
    <mergeCell ref="A150:B150"/>
    <mergeCell ref="A151:B151"/>
    <mergeCell ref="A154:B154"/>
    <mergeCell ref="A157:B157"/>
    <mergeCell ref="A160:B160"/>
    <mergeCell ref="A137:B137"/>
    <mergeCell ref="A138:B138"/>
    <mergeCell ref="A139:B139"/>
    <mergeCell ref="A142:B142"/>
    <mergeCell ref="A145:B145"/>
    <mergeCell ref="A148:B148"/>
    <mergeCell ref="A127:B127"/>
    <mergeCell ref="A128:B128"/>
    <mergeCell ref="A129:B129"/>
    <mergeCell ref="A130:B130"/>
    <mergeCell ref="A131:B131"/>
    <mergeCell ref="A134:B134"/>
    <mergeCell ref="A100:B100"/>
    <mergeCell ref="A101:B101"/>
    <mergeCell ref="A102:B102"/>
    <mergeCell ref="A115:B115"/>
    <mergeCell ref="A116:B116"/>
    <mergeCell ref="A119:B119"/>
    <mergeCell ref="A120:B120"/>
    <mergeCell ref="A121:B121"/>
    <mergeCell ref="A122:B122"/>
    <mergeCell ref="A105:B105"/>
    <mergeCell ref="A110:B110"/>
    <mergeCell ref="A113:B113"/>
    <mergeCell ref="A114:B114"/>
    <mergeCell ref="A106:B106"/>
    <mergeCell ref="A107:B107"/>
    <mergeCell ref="A95:B95"/>
    <mergeCell ref="A85:B85"/>
    <mergeCell ref="A88:B88"/>
    <mergeCell ref="A89:B89"/>
    <mergeCell ref="A92:B92"/>
    <mergeCell ref="A86:B86"/>
    <mergeCell ref="A87:B87"/>
    <mergeCell ref="A93:B93"/>
    <mergeCell ref="A94:B94"/>
    <mergeCell ref="A69:B69"/>
    <mergeCell ref="A70:B70"/>
    <mergeCell ref="A71:B71"/>
    <mergeCell ref="A76:B76"/>
    <mergeCell ref="A79:B79"/>
    <mergeCell ref="A82:B82"/>
    <mergeCell ref="A57:B57"/>
    <mergeCell ref="A58:B58"/>
    <mergeCell ref="A61:B61"/>
    <mergeCell ref="A62:B62"/>
    <mergeCell ref="A63:B63"/>
    <mergeCell ref="A66:B66"/>
    <mergeCell ref="A37:B37"/>
    <mergeCell ref="A38:B38"/>
    <mergeCell ref="A39:B39"/>
    <mergeCell ref="A40:B40"/>
    <mergeCell ref="A48:B48"/>
    <mergeCell ref="A56:B56"/>
    <mergeCell ref="A18:B18"/>
    <mergeCell ref="A19:B19"/>
    <mergeCell ref="A27:B27"/>
    <mergeCell ref="A30:B30"/>
    <mergeCell ref="A31:B31"/>
    <mergeCell ref="A32:B32"/>
    <mergeCell ref="A8:B8"/>
    <mergeCell ref="A9:B9"/>
    <mergeCell ref="A17:B17"/>
    <mergeCell ref="D1:H1"/>
    <mergeCell ref="D2:J2"/>
    <mergeCell ref="A3:J3"/>
    <mergeCell ref="A5:B5"/>
    <mergeCell ref="A6:B6"/>
    <mergeCell ref="A7:B7"/>
  </mergeCells>
  <pageMargins left="0.62992125984251968" right="0.43307086614173229" top="0.15748031496062992" bottom="0.19685039370078741"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5"/>
  <sheetViews>
    <sheetView workbookViewId="0">
      <selection activeCell="B14" sqref="B14"/>
    </sheetView>
  </sheetViews>
  <sheetFormatPr defaultRowHeight="15" x14ac:dyDescent="0.25"/>
  <cols>
    <col min="1" max="1" width="1.42578125" customWidth="1"/>
    <col min="2" max="2" width="79.7109375" customWidth="1"/>
    <col min="3" max="4" width="4" hidden="1" customWidth="1"/>
    <col min="5" max="5" width="4.140625" style="40" customWidth="1"/>
    <col min="6" max="7" width="4.28515625" style="40" customWidth="1"/>
    <col min="8" max="8" width="11.42578125" customWidth="1"/>
    <col min="9" max="9" width="4" customWidth="1"/>
    <col min="10" max="10" width="14.5703125" hidden="1" customWidth="1"/>
    <col min="11" max="11" width="13.7109375" hidden="1" customWidth="1"/>
    <col min="12" max="13" width="14.42578125" hidden="1" customWidth="1"/>
    <col min="14" max="14" width="16.140625" hidden="1" customWidth="1"/>
    <col min="15" max="15" width="12.28515625" hidden="1" customWidth="1"/>
    <col min="16" max="16" width="14.140625" hidden="1" customWidth="1"/>
    <col min="17" max="17" width="12.5703125" hidden="1" customWidth="1"/>
    <col min="18" max="18" width="15.140625" customWidth="1"/>
    <col min="233" max="233" width="1.42578125" customWidth="1"/>
    <col min="234" max="234" width="59.5703125" customWidth="1"/>
    <col min="235" max="235" width="0" hidden="1" customWidth="1"/>
    <col min="236" max="237" width="3.85546875" customWidth="1"/>
    <col min="238" max="238" width="10.5703125" customWidth="1"/>
    <col min="239" max="239" width="3.85546875" customWidth="1"/>
    <col min="240" max="242" width="14.42578125" customWidth="1"/>
    <col min="243" max="243" width="4.140625" customWidth="1"/>
    <col min="244" max="244" width="15" customWidth="1"/>
    <col min="245" max="246" width="0" hidden="1" customWidth="1"/>
    <col min="247" max="247" width="11.5703125" customWidth="1"/>
    <col min="248" max="248" width="18.140625" customWidth="1"/>
    <col min="249" max="249" width="13.140625" customWidth="1"/>
    <col min="250" max="250" width="12.28515625" customWidth="1"/>
    <col min="489" max="489" width="1.42578125" customWidth="1"/>
    <col min="490" max="490" width="59.5703125" customWidth="1"/>
    <col min="491" max="491" width="0" hidden="1" customWidth="1"/>
    <col min="492" max="493" width="3.85546875" customWidth="1"/>
    <col min="494" max="494" width="10.5703125" customWidth="1"/>
    <col min="495" max="495" width="3.85546875" customWidth="1"/>
    <col min="496" max="498" width="14.42578125" customWidth="1"/>
    <col min="499" max="499" width="4.140625" customWidth="1"/>
    <col min="500" max="500" width="15" customWidth="1"/>
    <col min="501" max="502" width="0" hidden="1" customWidth="1"/>
    <col min="503" max="503" width="11.5703125" customWidth="1"/>
    <col min="504" max="504" width="18.140625" customWidth="1"/>
    <col min="505" max="505" width="13.140625" customWidth="1"/>
    <col min="506" max="506" width="12.28515625" customWidth="1"/>
    <col min="745" max="745" width="1.42578125" customWidth="1"/>
    <col min="746" max="746" width="59.5703125" customWidth="1"/>
    <col min="747" max="747" width="0" hidden="1" customWidth="1"/>
    <col min="748" max="749" width="3.85546875" customWidth="1"/>
    <col min="750" max="750" width="10.5703125" customWidth="1"/>
    <col min="751" max="751" width="3.85546875" customWidth="1"/>
    <col min="752" max="754" width="14.42578125" customWidth="1"/>
    <col min="755" max="755" width="4.140625" customWidth="1"/>
    <col min="756" max="756" width="15" customWidth="1"/>
    <col min="757" max="758" width="0" hidden="1" customWidth="1"/>
    <col min="759" max="759" width="11.5703125" customWidth="1"/>
    <col min="760" max="760" width="18.140625" customWidth="1"/>
    <col min="761" max="761" width="13.140625" customWidth="1"/>
    <col min="762" max="762" width="12.28515625" customWidth="1"/>
    <col min="1001" max="1001" width="1.42578125" customWidth="1"/>
    <col min="1002" max="1002" width="59.5703125" customWidth="1"/>
    <col min="1003" max="1003" width="0" hidden="1" customWidth="1"/>
    <col min="1004" max="1005" width="3.85546875" customWidth="1"/>
    <col min="1006" max="1006" width="10.5703125" customWidth="1"/>
    <col min="1007" max="1007" width="3.85546875" customWidth="1"/>
    <col min="1008" max="1010" width="14.42578125" customWidth="1"/>
    <col min="1011" max="1011" width="4.140625" customWidth="1"/>
    <col min="1012" max="1012" width="15" customWidth="1"/>
    <col min="1013" max="1014" width="0" hidden="1" customWidth="1"/>
    <col min="1015" max="1015" width="11.5703125" customWidth="1"/>
    <col min="1016" max="1016" width="18.140625" customWidth="1"/>
    <col min="1017" max="1017" width="13.140625" customWidth="1"/>
    <col min="1018" max="1018" width="12.28515625" customWidth="1"/>
    <col min="1257" max="1257" width="1.42578125" customWidth="1"/>
    <col min="1258" max="1258" width="59.5703125" customWidth="1"/>
    <col min="1259" max="1259" width="0" hidden="1" customWidth="1"/>
    <col min="1260" max="1261" width="3.85546875" customWidth="1"/>
    <col min="1262" max="1262" width="10.5703125" customWidth="1"/>
    <col min="1263" max="1263" width="3.85546875" customWidth="1"/>
    <col min="1264" max="1266" width="14.42578125" customWidth="1"/>
    <col min="1267" max="1267" width="4.140625" customWidth="1"/>
    <col min="1268" max="1268" width="15" customWidth="1"/>
    <col min="1269" max="1270" width="0" hidden="1" customWidth="1"/>
    <col min="1271" max="1271" width="11.5703125" customWidth="1"/>
    <col min="1272" max="1272" width="18.140625" customWidth="1"/>
    <col min="1273" max="1273" width="13.140625" customWidth="1"/>
    <col min="1274" max="1274" width="12.28515625" customWidth="1"/>
    <col min="1513" max="1513" width="1.42578125" customWidth="1"/>
    <col min="1514" max="1514" width="59.5703125" customWidth="1"/>
    <col min="1515" max="1515" width="0" hidden="1" customWidth="1"/>
    <col min="1516" max="1517" width="3.85546875" customWidth="1"/>
    <col min="1518" max="1518" width="10.5703125" customWidth="1"/>
    <col min="1519" max="1519" width="3.85546875" customWidth="1"/>
    <col min="1520" max="1522" width="14.42578125" customWidth="1"/>
    <col min="1523" max="1523" width="4.140625" customWidth="1"/>
    <col min="1524" max="1524" width="15" customWidth="1"/>
    <col min="1525" max="1526" width="0" hidden="1" customWidth="1"/>
    <col min="1527" max="1527" width="11.5703125" customWidth="1"/>
    <col min="1528" max="1528" width="18.140625" customWidth="1"/>
    <col min="1529" max="1529" width="13.140625" customWidth="1"/>
    <col min="1530" max="1530" width="12.28515625" customWidth="1"/>
    <col min="1769" max="1769" width="1.42578125" customWidth="1"/>
    <col min="1770" max="1770" width="59.5703125" customWidth="1"/>
    <col min="1771" max="1771" width="0" hidden="1" customWidth="1"/>
    <col min="1772" max="1773" width="3.85546875" customWidth="1"/>
    <col min="1774" max="1774" width="10.5703125" customWidth="1"/>
    <col min="1775" max="1775" width="3.85546875" customWidth="1"/>
    <col min="1776" max="1778" width="14.42578125" customWidth="1"/>
    <col min="1779" max="1779" width="4.140625" customWidth="1"/>
    <col min="1780" max="1780" width="15" customWidth="1"/>
    <col min="1781" max="1782" width="0" hidden="1" customWidth="1"/>
    <col min="1783" max="1783" width="11.5703125" customWidth="1"/>
    <col min="1784" max="1784" width="18.140625" customWidth="1"/>
    <col min="1785" max="1785" width="13.140625" customWidth="1"/>
    <col min="1786" max="1786" width="12.28515625" customWidth="1"/>
    <col min="2025" max="2025" width="1.42578125" customWidth="1"/>
    <col min="2026" max="2026" width="59.5703125" customWidth="1"/>
    <col min="2027" max="2027" width="0" hidden="1" customWidth="1"/>
    <col min="2028" max="2029" width="3.85546875" customWidth="1"/>
    <col min="2030" max="2030" width="10.5703125" customWidth="1"/>
    <col min="2031" max="2031" width="3.85546875" customWidth="1"/>
    <col min="2032" max="2034" width="14.42578125" customWidth="1"/>
    <col min="2035" max="2035" width="4.140625" customWidth="1"/>
    <col min="2036" max="2036" width="15" customWidth="1"/>
    <col min="2037" max="2038" width="0" hidden="1" customWidth="1"/>
    <col min="2039" max="2039" width="11.5703125" customWidth="1"/>
    <col min="2040" max="2040" width="18.140625" customWidth="1"/>
    <col min="2041" max="2041" width="13.140625" customWidth="1"/>
    <col min="2042" max="2042" width="12.28515625" customWidth="1"/>
    <col min="2281" max="2281" width="1.42578125" customWidth="1"/>
    <col min="2282" max="2282" width="59.5703125" customWidth="1"/>
    <col min="2283" max="2283" width="0" hidden="1" customWidth="1"/>
    <col min="2284" max="2285" width="3.85546875" customWidth="1"/>
    <col min="2286" max="2286" width="10.5703125" customWidth="1"/>
    <col min="2287" max="2287" width="3.85546875" customWidth="1"/>
    <col min="2288" max="2290" width="14.42578125" customWidth="1"/>
    <col min="2291" max="2291" width="4.140625" customWidth="1"/>
    <col min="2292" max="2292" width="15" customWidth="1"/>
    <col min="2293" max="2294" width="0" hidden="1" customWidth="1"/>
    <col min="2295" max="2295" width="11.5703125" customWidth="1"/>
    <col min="2296" max="2296" width="18.140625" customWidth="1"/>
    <col min="2297" max="2297" width="13.140625" customWidth="1"/>
    <col min="2298" max="2298" width="12.28515625" customWidth="1"/>
    <col min="2537" max="2537" width="1.42578125" customWidth="1"/>
    <col min="2538" max="2538" width="59.5703125" customWidth="1"/>
    <col min="2539" max="2539" width="0" hidden="1" customWidth="1"/>
    <col min="2540" max="2541" width="3.85546875" customWidth="1"/>
    <col min="2542" max="2542" width="10.5703125" customWidth="1"/>
    <col min="2543" max="2543" width="3.85546875" customWidth="1"/>
    <col min="2544" max="2546" width="14.42578125" customWidth="1"/>
    <col min="2547" max="2547" width="4.140625" customWidth="1"/>
    <col min="2548" max="2548" width="15" customWidth="1"/>
    <col min="2549" max="2550" width="0" hidden="1" customWidth="1"/>
    <col min="2551" max="2551" width="11.5703125" customWidth="1"/>
    <col min="2552" max="2552" width="18.140625" customWidth="1"/>
    <col min="2553" max="2553" width="13.140625" customWidth="1"/>
    <col min="2554" max="2554" width="12.28515625" customWidth="1"/>
    <col min="2793" max="2793" width="1.42578125" customWidth="1"/>
    <col min="2794" max="2794" width="59.5703125" customWidth="1"/>
    <col min="2795" max="2795" width="0" hidden="1" customWidth="1"/>
    <col min="2796" max="2797" width="3.85546875" customWidth="1"/>
    <col min="2798" max="2798" width="10.5703125" customWidth="1"/>
    <col min="2799" max="2799" width="3.85546875" customWidth="1"/>
    <col min="2800" max="2802" width="14.42578125" customWidth="1"/>
    <col min="2803" max="2803" width="4.140625" customWidth="1"/>
    <col min="2804" max="2804" width="15" customWidth="1"/>
    <col min="2805" max="2806" width="0" hidden="1" customWidth="1"/>
    <col min="2807" max="2807" width="11.5703125" customWidth="1"/>
    <col min="2808" max="2808" width="18.140625" customWidth="1"/>
    <col min="2809" max="2809" width="13.140625" customWidth="1"/>
    <col min="2810" max="2810" width="12.28515625" customWidth="1"/>
    <col min="3049" max="3049" width="1.42578125" customWidth="1"/>
    <col min="3050" max="3050" width="59.5703125" customWidth="1"/>
    <col min="3051" max="3051" width="0" hidden="1" customWidth="1"/>
    <col min="3052" max="3053" width="3.85546875" customWidth="1"/>
    <col min="3054" max="3054" width="10.5703125" customWidth="1"/>
    <col min="3055" max="3055" width="3.85546875" customWidth="1"/>
    <col min="3056" max="3058" width="14.42578125" customWidth="1"/>
    <col min="3059" max="3059" width="4.140625" customWidth="1"/>
    <col min="3060" max="3060" width="15" customWidth="1"/>
    <col min="3061" max="3062" width="0" hidden="1" customWidth="1"/>
    <col min="3063" max="3063" width="11.5703125" customWidth="1"/>
    <col min="3064" max="3064" width="18.140625" customWidth="1"/>
    <col min="3065" max="3065" width="13.140625" customWidth="1"/>
    <col min="3066" max="3066" width="12.28515625" customWidth="1"/>
    <col min="3305" max="3305" width="1.42578125" customWidth="1"/>
    <col min="3306" max="3306" width="59.5703125" customWidth="1"/>
    <col min="3307" max="3307" width="0" hidden="1" customWidth="1"/>
    <col min="3308" max="3309" width="3.85546875" customWidth="1"/>
    <col min="3310" max="3310" width="10.5703125" customWidth="1"/>
    <col min="3311" max="3311" width="3.85546875" customWidth="1"/>
    <col min="3312" max="3314" width="14.42578125" customWidth="1"/>
    <col min="3315" max="3315" width="4.140625" customWidth="1"/>
    <col min="3316" max="3316" width="15" customWidth="1"/>
    <col min="3317" max="3318" width="0" hidden="1" customWidth="1"/>
    <col min="3319" max="3319" width="11.5703125" customWidth="1"/>
    <col min="3320" max="3320" width="18.140625" customWidth="1"/>
    <col min="3321" max="3321" width="13.140625" customWidth="1"/>
    <col min="3322" max="3322" width="12.28515625" customWidth="1"/>
    <col min="3561" max="3561" width="1.42578125" customWidth="1"/>
    <col min="3562" max="3562" width="59.5703125" customWidth="1"/>
    <col min="3563" max="3563" width="0" hidden="1" customWidth="1"/>
    <col min="3564" max="3565" width="3.85546875" customWidth="1"/>
    <col min="3566" max="3566" width="10.5703125" customWidth="1"/>
    <col min="3567" max="3567" width="3.85546875" customWidth="1"/>
    <col min="3568" max="3570" width="14.42578125" customWidth="1"/>
    <col min="3571" max="3571" width="4.140625" customWidth="1"/>
    <col min="3572" max="3572" width="15" customWidth="1"/>
    <col min="3573" max="3574" width="0" hidden="1" customWidth="1"/>
    <col min="3575" max="3575" width="11.5703125" customWidth="1"/>
    <col min="3576" max="3576" width="18.140625" customWidth="1"/>
    <col min="3577" max="3577" width="13.140625" customWidth="1"/>
    <col min="3578" max="3578" width="12.28515625" customWidth="1"/>
    <col min="3817" max="3817" width="1.42578125" customWidth="1"/>
    <col min="3818" max="3818" width="59.5703125" customWidth="1"/>
    <col min="3819" max="3819" width="0" hidden="1" customWidth="1"/>
    <col min="3820" max="3821" width="3.85546875" customWidth="1"/>
    <col min="3822" max="3822" width="10.5703125" customWidth="1"/>
    <col min="3823" max="3823" width="3.85546875" customWidth="1"/>
    <col min="3824" max="3826" width="14.42578125" customWidth="1"/>
    <col min="3827" max="3827" width="4.140625" customWidth="1"/>
    <col min="3828" max="3828" width="15" customWidth="1"/>
    <col min="3829" max="3830" width="0" hidden="1" customWidth="1"/>
    <col min="3831" max="3831" width="11.5703125" customWidth="1"/>
    <col min="3832" max="3832" width="18.140625" customWidth="1"/>
    <col min="3833" max="3833" width="13.140625" customWidth="1"/>
    <col min="3834" max="3834" width="12.28515625" customWidth="1"/>
    <col min="4073" max="4073" width="1.42578125" customWidth="1"/>
    <col min="4074" max="4074" width="59.5703125" customWidth="1"/>
    <col min="4075" max="4075" width="0" hidden="1" customWidth="1"/>
    <col min="4076" max="4077" width="3.85546875" customWidth="1"/>
    <col min="4078" max="4078" width="10.5703125" customWidth="1"/>
    <col min="4079" max="4079" width="3.85546875" customWidth="1"/>
    <col min="4080" max="4082" width="14.42578125" customWidth="1"/>
    <col min="4083" max="4083" width="4.140625" customWidth="1"/>
    <col min="4084" max="4084" width="15" customWidth="1"/>
    <col min="4085" max="4086" width="0" hidden="1" customWidth="1"/>
    <col min="4087" max="4087" width="11.5703125" customWidth="1"/>
    <col min="4088" max="4088" width="18.140625" customWidth="1"/>
    <col min="4089" max="4089" width="13.140625" customWidth="1"/>
    <col min="4090" max="4090" width="12.28515625" customWidth="1"/>
    <col min="4329" max="4329" width="1.42578125" customWidth="1"/>
    <col min="4330" max="4330" width="59.5703125" customWidth="1"/>
    <col min="4331" max="4331" width="0" hidden="1" customWidth="1"/>
    <col min="4332" max="4333" width="3.85546875" customWidth="1"/>
    <col min="4334" max="4334" width="10.5703125" customWidth="1"/>
    <col min="4335" max="4335" width="3.85546875" customWidth="1"/>
    <col min="4336" max="4338" width="14.42578125" customWidth="1"/>
    <col min="4339" max="4339" width="4.140625" customWidth="1"/>
    <col min="4340" max="4340" width="15" customWidth="1"/>
    <col min="4341" max="4342" width="0" hidden="1" customWidth="1"/>
    <col min="4343" max="4343" width="11.5703125" customWidth="1"/>
    <col min="4344" max="4344" width="18.140625" customWidth="1"/>
    <col min="4345" max="4345" width="13.140625" customWidth="1"/>
    <col min="4346" max="4346" width="12.28515625" customWidth="1"/>
    <col min="4585" max="4585" width="1.42578125" customWidth="1"/>
    <col min="4586" max="4586" width="59.5703125" customWidth="1"/>
    <col min="4587" max="4587" width="0" hidden="1" customWidth="1"/>
    <col min="4588" max="4589" width="3.85546875" customWidth="1"/>
    <col min="4590" max="4590" width="10.5703125" customWidth="1"/>
    <col min="4591" max="4591" width="3.85546875" customWidth="1"/>
    <col min="4592" max="4594" width="14.42578125" customWidth="1"/>
    <col min="4595" max="4595" width="4.140625" customWidth="1"/>
    <col min="4596" max="4596" width="15" customWidth="1"/>
    <col min="4597" max="4598" width="0" hidden="1" customWidth="1"/>
    <col min="4599" max="4599" width="11.5703125" customWidth="1"/>
    <col min="4600" max="4600" width="18.140625" customWidth="1"/>
    <col min="4601" max="4601" width="13.140625" customWidth="1"/>
    <col min="4602" max="4602" width="12.28515625" customWidth="1"/>
    <col min="4841" max="4841" width="1.42578125" customWidth="1"/>
    <col min="4842" max="4842" width="59.5703125" customWidth="1"/>
    <col min="4843" max="4843" width="0" hidden="1" customWidth="1"/>
    <col min="4844" max="4845" width="3.85546875" customWidth="1"/>
    <col min="4846" max="4846" width="10.5703125" customWidth="1"/>
    <col min="4847" max="4847" width="3.85546875" customWidth="1"/>
    <col min="4848" max="4850" width="14.42578125" customWidth="1"/>
    <col min="4851" max="4851" width="4.140625" customWidth="1"/>
    <col min="4852" max="4852" width="15" customWidth="1"/>
    <col min="4853" max="4854" width="0" hidden="1" customWidth="1"/>
    <col min="4855" max="4855" width="11.5703125" customWidth="1"/>
    <col min="4856" max="4856" width="18.140625" customWidth="1"/>
    <col min="4857" max="4857" width="13.140625" customWidth="1"/>
    <col min="4858" max="4858" width="12.28515625" customWidth="1"/>
    <col min="5097" max="5097" width="1.42578125" customWidth="1"/>
    <col min="5098" max="5098" width="59.5703125" customWidth="1"/>
    <col min="5099" max="5099" width="0" hidden="1" customWidth="1"/>
    <col min="5100" max="5101" width="3.85546875" customWidth="1"/>
    <col min="5102" max="5102" width="10.5703125" customWidth="1"/>
    <col min="5103" max="5103" width="3.85546875" customWidth="1"/>
    <col min="5104" max="5106" width="14.42578125" customWidth="1"/>
    <col min="5107" max="5107" width="4.140625" customWidth="1"/>
    <col min="5108" max="5108" width="15" customWidth="1"/>
    <col min="5109" max="5110" width="0" hidden="1" customWidth="1"/>
    <col min="5111" max="5111" width="11.5703125" customWidth="1"/>
    <col min="5112" max="5112" width="18.140625" customWidth="1"/>
    <col min="5113" max="5113" width="13.140625" customWidth="1"/>
    <col min="5114" max="5114" width="12.28515625" customWidth="1"/>
    <col min="5353" max="5353" width="1.42578125" customWidth="1"/>
    <col min="5354" max="5354" width="59.5703125" customWidth="1"/>
    <col min="5355" max="5355" width="0" hidden="1" customWidth="1"/>
    <col min="5356" max="5357" width="3.85546875" customWidth="1"/>
    <col min="5358" max="5358" width="10.5703125" customWidth="1"/>
    <col min="5359" max="5359" width="3.85546875" customWidth="1"/>
    <col min="5360" max="5362" width="14.42578125" customWidth="1"/>
    <col min="5363" max="5363" width="4.140625" customWidth="1"/>
    <col min="5364" max="5364" width="15" customWidth="1"/>
    <col min="5365" max="5366" width="0" hidden="1" customWidth="1"/>
    <col min="5367" max="5367" width="11.5703125" customWidth="1"/>
    <col min="5368" max="5368" width="18.140625" customWidth="1"/>
    <col min="5369" max="5369" width="13.140625" customWidth="1"/>
    <col min="5370" max="5370" width="12.28515625" customWidth="1"/>
    <col min="5609" max="5609" width="1.42578125" customWidth="1"/>
    <col min="5610" max="5610" width="59.5703125" customWidth="1"/>
    <col min="5611" max="5611" width="0" hidden="1" customWidth="1"/>
    <col min="5612" max="5613" width="3.85546875" customWidth="1"/>
    <col min="5614" max="5614" width="10.5703125" customWidth="1"/>
    <col min="5615" max="5615" width="3.85546875" customWidth="1"/>
    <col min="5616" max="5618" width="14.42578125" customWidth="1"/>
    <col min="5619" max="5619" width="4.140625" customWidth="1"/>
    <col min="5620" max="5620" width="15" customWidth="1"/>
    <col min="5621" max="5622" width="0" hidden="1" customWidth="1"/>
    <col min="5623" max="5623" width="11.5703125" customWidth="1"/>
    <col min="5624" max="5624" width="18.140625" customWidth="1"/>
    <col min="5625" max="5625" width="13.140625" customWidth="1"/>
    <col min="5626" max="5626" width="12.28515625" customWidth="1"/>
    <col min="5865" max="5865" width="1.42578125" customWidth="1"/>
    <col min="5866" max="5866" width="59.5703125" customWidth="1"/>
    <col min="5867" max="5867" width="0" hidden="1" customWidth="1"/>
    <col min="5868" max="5869" width="3.85546875" customWidth="1"/>
    <col min="5870" max="5870" width="10.5703125" customWidth="1"/>
    <col min="5871" max="5871" width="3.85546875" customWidth="1"/>
    <col min="5872" max="5874" width="14.42578125" customWidth="1"/>
    <col min="5875" max="5875" width="4.140625" customWidth="1"/>
    <col min="5876" max="5876" width="15" customWidth="1"/>
    <col min="5877" max="5878" width="0" hidden="1" customWidth="1"/>
    <col min="5879" max="5879" width="11.5703125" customWidth="1"/>
    <col min="5880" max="5880" width="18.140625" customWidth="1"/>
    <col min="5881" max="5881" width="13.140625" customWidth="1"/>
    <col min="5882" max="5882" width="12.28515625" customWidth="1"/>
    <col min="6121" max="6121" width="1.42578125" customWidth="1"/>
    <col min="6122" max="6122" width="59.5703125" customWidth="1"/>
    <col min="6123" max="6123" width="0" hidden="1" customWidth="1"/>
    <col min="6124" max="6125" width="3.85546875" customWidth="1"/>
    <col min="6126" max="6126" width="10.5703125" customWidth="1"/>
    <col min="6127" max="6127" width="3.85546875" customWidth="1"/>
    <col min="6128" max="6130" width="14.42578125" customWidth="1"/>
    <col min="6131" max="6131" width="4.140625" customWidth="1"/>
    <col min="6132" max="6132" width="15" customWidth="1"/>
    <col min="6133" max="6134" width="0" hidden="1" customWidth="1"/>
    <col min="6135" max="6135" width="11.5703125" customWidth="1"/>
    <col min="6136" max="6136" width="18.140625" customWidth="1"/>
    <col min="6137" max="6137" width="13.140625" customWidth="1"/>
    <col min="6138" max="6138" width="12.28515625" customWidth="1"/>
    <col min="6377" max="6377" width="1.42578125" customWidth="1"/>
    <col min="6378" max="6378" width="59.5703125" customWidth="1"/>
    <col min="6379" max="6379" width="0" hidden="1" customWidth="1"/>
    <col min="6380" max="6381" width="3.85546875" customWidth="1"/>
    <col min="6382" max="6382" width="10.5703125" customWidth="1"/>
    <col min="6383" max="6383" width="3.85546875" customWidth="1"/>
    <col min="6384" max="6386" width="14.42578125" customWidth="1"/>
    <col min="6387" max="6387" width="4.140625" customWidth="1"/>
    <col min="6388" max="6388" width="15" customWidth="1"/>
    <col min="6389" max="6390" width="0" hidden="1" customWidth="1"/>
    <col min="6391" max="6391" width="11.5703125" customWidth="1"/>
    <col min="6392" max="6392" width="18.140625" customWidth="1"/>
    <col min="6393" max="6393" width="13.140625" customWidth="1"/>
    <col min="6394" max="6394" width="12.28515625" customWidth="1"/>
    <col min="6633" max="6633" width="1.42578125" customWidth="1"/>
    <col min="6634" max="6634" width="59.5703125" customWidth="1"/>
    <col min="6635" max="6635" width="0" hidden="1" customWidth="1"/>
    <col min="6636" max="6637" width="3.85546875" customWidth="1"/>
    <col min="6638" max="6638" width="10.5703125" customWidth="1"/>
    <col min="6639" max="6639" width="3.85546875" customWidth="1"/>
    <col min="6640" max="6642" width="14.42578125" customWidth="1"/>
    <col min="6643" max="6643" width="4.140625" customWidth="1"/>
    <col min="6644" max="6644" width="15" customWidth="1"/>
    <col min="6645" max="6646" width="0" hidden="1" customWidth="1"/>
    <col min="6647" max="6647" width="11.5703125" customWidth="1"/>
    <col min="6648" max="6648" width="18.140625" customWidth="1"/>
    <col min="6649" max="6649" width="13.140625" customWidth="1"/>
    <col min="6650" max="6650" width="12.28515625" customWidth="1"/>
    <col min="6889" max="6889" width="1.42578125" customWidth="1"/>
    <col min="6890" max="6890" width="59.5703125" customWidth="1"/>
    <col min="6891" max="6891" width="0" hidden="1" customWidth="1"/>
    <col min="6892" max="6893" width="3.85546875" customWidth="1"/>
    <col min="6894" max="6894" width="10.5703125" customWidth="1"/>
    <col min="6895" max="6895" width="3.85546875" customWidth="1"/>
    <col min="6896" max="6898" width="14.42578125" customWidth="1"/>
    <col min="6899" max="6899" width="4.140625" customWidth="1"/>
    <col min="6900" max="6900" width="15" customWidth="1"/>
    <col min="6901" max="6902" width="0" hidden="1" customWidth="1"/>
    <col min="6903" max="6903" width="11.5703125" customWidth="1"/>
    <col min="6904" max="6904" width="18.140625" customWidth="1"/>
    <col min="6905" max="6905" width="13.140625" customWidth="1"/>
    <col min="6906" max="6906" width="12.28515625" customWidth="1"/>
    <col min="7145" max="7145" width="1.42578125" customWidth="1"/>
    <col min="7146" max="7146" width="59.5703125" customWidth="1"/>
    <col min="7147" max="7147" width="0" hidden="1" customWidth="1"/>
    <col min="7148" max="7149" width="3.85546875" customWidth="1"/>
    <col min="7150" max="7150" width="10.5703125" customWidth="1"/>
    <col min="7151" max="7151" width="3.85546875" customWidth="1"/>
    <col min="7152" max="7154" width="14.42578125" customWidth="1"/>
    <col min="7155" max="7155" width="4.140625" customWidth="1"/>
    <col min="7156" max="7156" width="15" customWidth="1"/>
    <col min="7157" max="7158" width="0" hidden="1" customWidth="1"/>
    <col min="7159" max="7159" width="11.5703125" customWidth="1"/>
    <col min="7160" max="7160" width="18.140625" customWidth="1"/>
    <col min="7161" max="7161" width="13.140625" customWidth="1"/>
    <col min="7162" max="7162" width="12.28515625" customWidth="1"/>
    <col min="7401" max="7401" width="1.42578125" customWidth="1"/>
    <col min="7402" max="7402" width="59.5703125" customWidth="1"/>
    <col min="7403" max="7403" width="0" hidden="1" customWidth="1"/>
    <col min="7404" max="7405" width="3.85546875" customWidth="1"/>
    <col min="7406" max="7406" width="10.5703125" customWidth="1"/>
    <col min="7407" max="7407" width="3.85546875" customWidth="1"/>
    <col min="7408" max="7410" width="14.42578125" customWidth="1"/>
    <col min="7411" max="7411" width="4.140625" customWidth="1"/>
    <col min="7412" max="7412" width="15" customWidth="1"/>
    <col min="7413" max="7414" width="0" hidden="1" customWidth="1"/>
    <col min="7415" max="7415" width="11.5703125" customWidth="1"/>
    <col min="7416" max="7416" width="18.140625" customWidth="1"/>
    <col min="7417" max="7417" width="13.140625" customWidth="1"/>
    <col min="7418" max="7418" width="12.28515625" customWidth="1"/>
    <col min="7657" max="7657" width="1.42578125" customWidth="1"/>
    <col min="7658" max="7658" width="59.5703125" customWidth="1"/>
    <col min="7659" max="7659" width="0" hidden="1" customWidth="1"/>
    <col min="7660" max="7661" width="3.85546875" customWidth="1"/>
    <col min="7662" max="7662" width="10.5703125" customWidth="1"/>
    <col min="7663" max="7663" width="3.85546875" customWidth="1"/>
    <col min="7664" max="7666" width="14.42578125" customWidth="1"/>
    <col min="7667" max="7667" width="4.140625" customWidth="1"/>
    <col min="7668" max="7668" width="15" customWidth="1"/>
    <col min="7669" max="7670" width="0" hidden="1" customWidth="1"/>
    <col min="7671" max="7671" width="11.5703125" customWidth="1"/>
    <col min="7672" max="7672" width="18.140625" customWidth="1"/>
    <col min="7673" max="7673" width="13.140625" customWidth="1"/>
    <col min="7674" max="7674" width="12.28515625" customWidth="1"/>
    <col min="7913" max="7913" width="1.42578125" customWidth="1"/>
    <col min="7914" max="7914" width="59.5703125" customWidth="1"/>
    <col min="7915" max="7915" width="0" hidden="1" customWidth="1"/>
    <col min="7916" max="7917" width="3.85546875" customWidth="1"/>
    <col min="7918" max="7918" width="10.5703125" customWidth="1"/>
    <col min="7919" max="7919" width="3.85546875" customWidth="1"/>
    <col min="7920" max="7922" width="14.42578125" customWidth="1"/>
    <col min="7923" max="7923" width="4.140625" customWidth="1"/>
    <col min="7924" max="7924" width="15" customWidth="1"/>
    <col min="7925" max="7926" width="0" hidden="1" customWidth="1"/>
    <col min="7927" max="7927" width="11.5703125" customWidth="1"/>
    <col min="7928" max="7928" width="18.140625" customWidth="1"/>
    <col min="7929" max="7929" width="13.140625" customWidth="1"/>
    <col min="7930" max="7930" width="12.28515625" customWidth="1"/>
    <col min="8169" max="8169" width="1.42578125" customWidth="1"/>
    <col min="8170" max="8170" width="59.5703125" customWidth="1"/>
    <col min="8171" max="8171" width="0" hidden="1" customWidth="1"/>
    <col min="8172" max="8173" width="3.85546875" customWidth="1"/>
    <col min="8174" max="8174" width="10.5703125" customWidth="1"/>
    <col min="8175" max="8175" width="3.85546875" customWidth="1"/>
    <col min="8176" max="8178" width="14.42578125" customWidth="1"/>
    <col min="8179" max="8179" width="4.140625" customWidth="1"/>
    <col min="8180" max="8180" width="15" customWidth="1"/>
    <col min="8181" max="8182" width="0" hidden="1" customWidth="1"/>
    <col min="8183" max="8183" width="11.5703125" customWidth="1"/>
    <col min="8184" max="8184" width="18.140625" customWidth="1"/>
    <col min="8185" max="8185" width="13.140625" customWidth="1"/>
    <col min="8186" max="8186" width="12.28515625" customWidth="1"/>
    <col min="8425" max="8425" width="1.42578125" customWidth="1"/>
    <col min="8426" max="8426" width="59.5703125" customWidth="1"/>
    <col min="8427" max="8427" width="0" hidden="1" customWidth="1"/>
    <col min="8428" max="8429" width="3.85546875" customWidth="1"/>
    <col min="8430" max="8430" width="10.5703125" customWidth="1"/>
    <col min="8431" max="8431" width="3.85546875" customWidth="1"/>
    <col min="8432" max="8434" width="14.42578125" customWidth="1"/>
    <col min="8435" max="8435" width="4.140625" customWidth="1"/>
    <col min="8436" max="8436" width="15" customWidth="1"/>
    <col min="8437" max="8438" width="0" hidden="1" customWidth="1"/>
    <col min="8439" max="8439" width="11.5703125" customWidth="1"/>
    <col min="8440" max="8440" width="18.140625" customWidth="1"/>
    <col min="8441" max="8441" width="13.140625" customWidth="1"/>
    <col min="8442" max="8442" width="12.28515625" customWidth="1"/>
    <col min="8681" max="8681" width="1.42578125" customWidth="1"/>
    <col min="8682" max="8682" width="59.5703125" customWidth="1"/>
    <col min="8683" max="8683" width="0" hidden="1" customWidth="1"/>
    <col min="8684" max="8685" width="3.85546875" customWidth="1"/>
    <col min="8686" max="8686" width="10.5703125" customWidth="1"/>
    <col min="8687" max="8687" width="3.85546875" customWidth="1"/>
    <col min="8688" max="8690" width="14.42578125" customWidth="1"/>
    <col min="8691" max="8691" width="4.140625" customWidth="1"/>
    <col min="8692" max="8692" width="15" customWidth="1"/>
    <col min="8693" max="8694" width="0" hidden="1" customWidth="1"/>
    <col min="8695" max="8695" width="11.5703125" customWidth="1"/>
    <col min="8696" max="8696" width="18.140625" customWidth="1"/>
    <col min="8697" max="8697" width="13.140625" customWidth="1"/>
    <col min="8698" max="8698" width="12.28515625" customWidth="1"/>
    <col min="8937" max="8937" width="1.42578125" customWidth="1"/>
    <col min="8938" max="8938" width="59.5703125" customWidth="1"/>
    <col min="8939" max="8939" width="0" hidden="1" customWidth="1"/>
    <col min="8940" max="8941" width="3.85546875" customWidth="1"/>
    <col min="8942" max="8942" width="10.5703125" customWidth="1"/>
    <col min="8943" max="8943" width="3.85546875" customWidth="1"/>
    <col min="8944" max="8946" width="14.42578125" customWidth="1"/>
    <col min="8947" max="8947" width="4.140625" customWidth="1"/>
    <col min="8948" max="8948" width="15" customWidth="1"/>
    <col min="8949" max="8950" width="0" hidden="1" customWidth="1"/>
    <col min="8951" max="8951" width="11.5703125" customWidth="1"/>
    <col min="8952" max="8952" width="18.140625" customWidth="1"/>
    <col min="8953" max="8953" width="13.140625" customWidth="1"/>
    <col min="8954" max="8954" width="12.28515625" customWidth="1"/>
    <col min="9193" max="9193" width="1.42578125" customWidth="1"/>
    <col min="9194" max="9194" width="59.5703125" customWidth="1"/>
    <col min="9195" max="9195" width="0" hidden="1" customWidth="1"/>
    <col min="9196" max="9197" width="3.85546875" customWidth="1"/>
    <col min="9198" max="9198" width="10.5703125" customWidth="1"/>
    <col min="9199" max="9199" width="3.85546875" customWidth="1"/>
    <col min="9200" max="9202" width="14.42578125" customWidth="1"/>
    <col min="9203" max="9203" width="4.140625" customWidth="1"/>
    <col min="9204" max="9204" width="15" customWidth="1"/>
    <col min="9205" max="9206" width="0" hidden="1" customWidth="1"/>
    <col min="9207" max="9207" width="11.5703125" customWidth="1"/>
    <col min="9208" max="9208" width="18.140625" customWidth="1"/>
    <col min="9209" max="9209" width="13.140625" customWidth="1"/>
    <col min="9210" max="9210" width="12.28515625" customWidth="1"/>
    <col min="9449" max="9449" width="1.42578125" customWidth="1"/>
    <col min="9450" max="9450" width="59.5703125" customWidth="1"/>
    <col min="9451" max="9451" width="0" hidden="1" customWidth="1"/>
    <col min="9452" max="9453" width="3.85546875" customWidth="1"/>
    <col min="9454" max="9454" width="10.5703125" customWidth="1"/>
    <col min="9455" max="9455" width="3.85546875" customWidth="1"/>
    <col min="9456" max="9458" width="14.42578125" customWidth="1"/>
    <col min="9459" max="9459" width="4.140625" customWidth="1"/>
    <col min="9460" max="9460" width="15" customWidth="1"/>
    <col min="9461" max="9462" width="0" hidden="1" customWidth="1"/>
    <col min="9463" max="9463" width="11.5703125" customWidth="1"/>
    <col min="9464" max="9464" width="18.140625" customWidth="1"/>
    <col min="9465" max="9465" width="13.140625" customWidth="1"/>
    <col min="9466" max="9466" width="12.28515625" customWidth="1"/>
    <col min="9705" max="9705" width="1.42578125" customWidth="1"/>
    <col min="9706" max="9706" width="59.5703125" customWidth="1"/>
    <col min="9707" max="9707" width="0" hidden="1" customWidth="1"/>
    <col min="9708" max="9709" width="3.85546875" customWidth="1"/>
    <col min="9710" max="9710" width="10.5703125" customWidth="1"/>
    <col min="9711" max="9711" width="3.85546875" customWidth="1"/>
    <col min="9712" max="9714" width="14.42578125" customWidth="1"/>
    <col min="9715" max="9715" width="4.140625" customWidth="1"/>
    <col min="9716" max="9716" width="15" customWidth="1"/>
    <col min="9717" max="9718" width="0" hidden="1" customWidth="1"/>
    <col min="9719" max="9719" width="11.5703125" customWidth="1"/>
    <col min="9720" max="9720" width="18.140625" customWidth="1"/>
    <col min="9721" max="9721" width="13.140625" customWidth="1"/>
    <col min="9722" max="9722" width="12.28515625" customWidth="1"/>
    <col min="9961" max="9961" width="1.42578125" customWidth="1"/>
    <col min="9962" max="9962" width="59.5703125" customWidth="1"/>
    <col min="9963" max="9963" width="0" hidden="1" customWidth="1"/>
    <col min="9964" max="9965" width="3.85546875" customWidth="1"/>
    <col min="9966" max="9966" width="10.5703125" customWidth="1"/>
    <col min="9967" max="9967" width="3.85546875" customWidth="1"/>
    <col min="9968" max="9970" width="14.42578125" customWidth="1"/>
    <col min="9971" max="9971" width="4.140625" customWidth="1"/>
    <col min="9972" max="9972" width="15" customWidth="1"/>
    <col min="9973" max="9974" width="0" hidden="1" customWidth="1"/>
    <col min="9975" max="9975" width="11.5703125" customWidth="1"/>
    <col min="9976" max="9976" width="18.140625" customWidth="1"/>
    <col min="9977" max="9977" width="13.140625" customWidth="1"/>
    <col min="9978" max="9978" width="12.28515625" customWidth="1"/>
    <col min="10217" max="10217" width="1.42578125" customWidth="1"/>
    <col min="10218" max="10218" width="59.5703125" customWidth="1"/>
    <col min="10219" max="10219" width="0" hidden="1" customWidth="1"/>
    <col min="10220" max="10221" width="3.85546875" customWidth="1"/>
    <col min="10222" max="10222" width="10.5703125" customWidth="1"/>
    <col min="10223" max="10223" width="3.85546875" customWidth="1"/>
    <col min="10224" max="10226" width="14.42578125" customWidth="1"/>
    <col min="10227" max="10227" width="4.140625" customWidth="1"/>
    <col min="10228" max="10228" width="15" customWidth="1"/>
    <col min="10229" max="10230" width="0" hidden="1" customWidth="1"/>
    <col min="10231" max="10231" width="11.5703125" customWidth="1"/>
    <col min="10232" max="10232" width="18.140625" customWidth="1"/>
    <col min="10233" max="10233" width="13.140625" customWidth="1"/>
    <col min="10234" max="10234" width="12.28515625" customWidth="1"/>
    <col min="10473" max="10473" width="1.42578125" customWidth="1"/>
    <col min="10474" max="10474" width="59.5703125" customWidth="1"/>
    <col min="10475" max="10475" width="0" hidden="1" customWidth="1"/>
    <col min="10476" max="10477" width="3.85546875" customWidth="1"/>
    <col min="10478" max="10478" width="10.5703125" customWidth="1"/>
    <col min="10479" max="10479" width="3.85546875" customWidth="1"/>
    <col min="10480" max="10482" width="14.42578125" customWidth="1"/>
    <col min="10483" max="10483" width="4.140625" customWidth="1"/>
    <col min="10484" max="10484" width="15" customWidth="1"/>
    <col min="10485" max="10486" width="0" hidden="1" customWidth="1"/>
    <col min="10487" max="10487" width="11.5703125" customWidth="1"/>
    <col min="10488" max="10488" width="18.140625" customWidth="1"/>
    <col min="10489" max="10489" width="13.140625" customWidth="1"/>
    <col min="10490" max="10490" width="12.28515625" customWidth="1"/>
    <col min="10729" max="10729" width="1.42578125" customWidth="1"/>
    <col min="10730" max="10730" width="59.5703125" customWidth="1"/>
    <col min="10731" max="10731" width="0" hidden="1" customWidth="1"/>
    <col min="10732" max="10733" width="3.85546875" customWidth="1"/>
    <col min="10734" max="10734" width="10.5703125" customWidth="1"/>
    <col min="10735" max="10735" width="3.85546875" customWidth="1"/>
    <col min="10736" max="10738" width="14.42578125" customWidth="1"/>
    <col min="10739" max="10739" width="4.140625" customWidth="1"/>
    <col min="10740" max="10740" width="15" customWidth="1"/>
    <col min="10741" max="10742" width="0" hidden="1" customWidth="1"/>
    <col min="10743" max="10743" width="11.5703125" customWidth="1"/>
    <col min="10744" max="10744" width="18.140625" customWidth="1"/>
    <col min="10745" max="10745" width="13.140625" customWidth="1"/>
    <col min="10746" max="10746" width="12.28515625" customWidth="1"/>
    <col min="10985" max="10985" width="1.42578125" customWidth="1"/>
    <col min="10986" max="10986" width="59.5703125" customWidth="1"/>
    <col min="10987" max="10987" width="0" hidden="1" customWidth="1"/>
    <col min="10988" max="10989" width="3.85546875" customWidth="1"/>
    <col min="10990" max="10990" width="10.5703125" customWidth="1"/>
    <col min="10991" max="10991" width="3.85546875" customWidth="1"/>
    <col min="10992" max="10994" width="14.42578125" customWidth="1"/>
    <col min="10995" max="10995" width="4.140625" customWidth="1"/>
    <col min="10996" max="10996" width="15" customWidth="1"/>
    <col min="10997" max="10998" width="0" hidden="1" customWidth="1"/>
    <col min="10999" max="10999" width="11.5703125" customWidth="1"/>
    <col min="11000" max="11000" width="18.140625" customWidth="1"/>
    <col min="11001" max="11001" width="13.140625" customWidth="1"/>
    <col min="11002" max="11002" width="12.28515625" customWidth="1"/>
    <col min="11241" max="11241" width="1.42578125" customWidth="1"/>
    <col min="11242" max="11242" width="59.5703125" customWidth="1"/>
    <col min="11243" max="11243" width="0" hidden="1" customWidth="1"/>
    <col min="11244" max="11245" width="3.85546875" customWidth="1"/>
    <col min="11246" max="11246" width="10.5703125" customWidth="1"/>
    <col min="11247" max="11247" width="3.85546875" customWidth="1"/>
    <col min="11248" max="11250" width="14.42578125" customWidth="1"/>
    <col min="11251" max="11251" width="4.140625" customWidth="1"/>
    <col min="11252" max="11252" width="15" customWidth="1"/>
    <col min="11253" max="11254" width="0" hidden="1" customWidth="1"/>
    <col min="11255" max="11255" width="11.5703125" customWidth="1"/>
    <col min="11256" max="11256" width="18.140625" customWidth="1"/>
    <col min="11257" max="11257" width="13.140625" customWidth="1"/>
    <col min="11258" max="11258" width="12.28515625" customWidth="1"/>
    <col min="11497" max="11497" width="1.42578125" customWidth="1"/>
    <col min="11498" max="11498" width="59.5703125" customWidth="1"/>
    <col min="11499" max="11499" width="0" hidden="1" customWidth="1"/>
    <col min="11500" max="11501" width="3.85546875" customWidth="1"/>
    <col min="11502" max="11502" width="10.5703125" customWidth="1"/>
    <col min="11503" max="11503" width="3.85546875" customWidth="1"/>
    <col min="11504" max="11506" width="14.42578125" customWidth="1"/>
    <col min="11507" max="11507" width="4.140625" customWidth="1"/>
    <col min="11508" max="11508" width="15" customWidth="1"/>
    <col min="11509" max="11510" width="0" hidden="1" customWidth="1"/>
    <col min="11511" max="11511" width="11.5703125" customWidth="1"/>
    <col min="11512" max="11512" width="18.140625" customWidth="1"/>
    <col min="11513" max="11513" width="13.140625" customWidth="1"/>
    <col min="11514" max="11514" width="12.28515625" customWidth="1"/>
    <col min="11753" max="11753" width="1.42578125" customWidth="1"/>
    <col min="11754" max="11754" width="59.5703125" customWidth="1"/>
    <col min="11755" max="11755" width="0" hidden="1" customWidth="1"/>
    <col min="11756" max="11757" width="3.85546875" customWidth="1"/>
    <col min="11758" max="11758" width="10.5703125" customWidth="1"/>
    <col min="11759" max="11759" width="3.85546875" customWidth="1"/>
    <col min="11760" max="11762" width="14.42578125" customWidth="1"/>
    <col min="11763" max="11763" width="4.140625" customWidth="1"/>
    <col min="11764" max="11764" width="15" customWidth="1"/>
    <col min="11765" max="11766" width="0" hidden="1" customWidth="1"/>
    <col min="11767" max="11767" width="11.5703125" customWidth="1"/>
    <col min="11768" max="11768" width="18.140625" customWidth="1"/>
    <col min="11769" max="11769" width="13.140625" customWidth="1"/>
    <col min="11770" max="11770" width="12.28515625" customWidth="1"/>
    <col min="12009" max="12009" width="1.42578125" customWidth="1"/>
    <col min="12010" max="12010" width="59.5703125" customWidth="1"/>
    <col min="12011" max="12011" width="0" hidden="1" customWidth="1"/>
    <col min="12012" max="12013" width="3.85546875" customWidth="1"/>
    <col min="12014" max="12014" width="10.5703125" customWidth="1"/>
    <col min="12015" max="12015" width="3.85546875" customWidth="1"/>
    <col min="12016" max="12018" width="14.42578125" customWidth="1"/>
    <col min="12019" max="12019" width="4.140625" customWidth="1"/>
    <col min="12020" max="12020" width="15" customWidth="1"/>
    <col min="12021" max="12022" width="0" hidden="1" customWidth="1"/>
    <col min="12023" max="12023" width="11.5703125" customWidth="1"/>
    <col min="12024" max="12024" width="18.140625" customWidth="1"/>
    <col min="12025" max="12025" width="13.140625" customWidth="1"/>
    <col min="12026" max="12026" width="12.28515625" customWidth="1"/>
    <col min="12265" max="12265" width="1.42578125" customWidth="1"/>
    <col min="12266" max="12266" width="59.5703125" customWidth="1"/>
    <col min="12267" max="12267" width="0" hidden="1" customWidth="1"/>
    <col min="12268" max="12269" width="3.85546875" customWidth="1"/>
    <col min="12270" max="12270" width="10.5703125" customWidth="1"/>
    <col min="12271" max="12271" width="3.85546875" customWidth="1"/>
    <col min="12272" max="12274" width="14.42578125" customWidth="1"/>
    <col min="12275" max="12275" width="4.140625" customWidth="1"/>
    <col min="12276" max="12276" width="15" customWidth="1"/>
    <col min="12277" max="12278" width="0" hidden="1" customWidth="1"/>
    <col min="12279" max="12279" width="11.5703125" customWidth="1"/>
    <col min="12280" max="12280" width="18.140625" customWidth="1"/>
    <col min="12281" max="12281" width="13.140625" customWidth="1"/>
    <col min="12282" max="12282" width="12.28515625" customWidth="1"/>
    <col min="12521" max="12521" width="1.42578125" customWidth="1"/>
    <col min="12522" max="12522" width="59.5703125" customWidth="1"/>
    <col min="12523" max="12523" width="0" hidden="1" customWidth="1"/>
    <col min="12524" max="12525" width="3.85546875" customWidth="1"/>
    <col min="12526" max="12526" width="10.5703125" customWidth="1"/>
    <col min="12527" max="12527" width="3.85546875" customWidth="1"/>
    <col min="12528" max="12530" width="14.42578125" customWidth="1"/>
    <col min="12531" max="12531" width="4.140625" customWidth="1"/>
    <col min="12532" max="12532" width="15" customWidth="1"/>
    <col min="12533" max="12534" width="0" hidden="1" customWidth="1"/>
    <col min="12535" max="12535" width="11.5703125" customWidth="1"/>
    <col min="12536" max="12536" width="18.140625" customWidth="1"/>
    <col min="12537" max="12537" width="13.140625" customWidth="1"/>
    <col min="12538" max="12538" width="12.28515625" customWidth="1"/>
    <col min="12777" max="12777" width="1.42578125" customWidth="1"/>
    <col min="12778" max="12778" width="59.5703125" customWidth="1"/>
    <col min="12779" max="12779" width="0" hidden="1" customWidth="1"/>
    <col min="12780" max="12781" width="3.85546875" customWidth="1"/>
    <col min="12782" max="12782" width="10.5703125" customWidth="1"/>
    <col min="12783" max="12783" width="3.85546875" customWidth="1"/>
    <col min="12784" max="12786" width="14.42578125" customWidth="1"/>
    <col min="12787" max="12787" width="4.140625" customWidth="1"/>
    <col min="12788" max="12788" width="15" customWidth="1"/>
    <col min="12789" max="12790" width="0" hidden="1" customWidth="1"/>
    <col min="12791" max="12791" width="11.5703125" customWidth="1"/>
    <col min="12792" max="12792" width="18.140625" customWidth="1"/>
    <col min="12793" max="12793" width="13.140625" customWidth="1"/>
    <col min="12794" max="12794" width="12.28515625" customWidth="1"/>
    <col min="13033" max="13033" width="1.42578125" customWidth="1"/>
    <col min="13034" max="13034" width="59.5703125" customWidth="1"/>
    <col min="13035" max="13035" width="0" hidden="1" customWidth="1"/>
    <col min="13036" max="13037" width="3.85546875" customWidth="1"/>
    <col min="13038" max="13038" width="10.5703125" customWidth="1"/>
    <col min="13039" max="13039" width="3.85546875" customWidth="1"/>
    <col min="13040" max="13042" width="14.42578125" customWidth="1"/>
    <col min="13043" max="13043" width="4.140625" customWidth="1"/>
    <col min="13044" max="13044" width="15" customWidth="1"/>
    <col min="13045" max="13046" width="0" hidden="1" customWidth="1"/>
    <col min="13047" max="13047" width="11.5703125" customWidth="1"/>
    <col min="13048" max="13048" width="18.140625" customWidth="1"/>
    <col min="13049" max="13049" width="13.140625" customWidth="1"/>
    <col min="13050" max="13050" width="12.28515625" customWidth="1"/>
    <col min="13289" max="13289" width="1.42578125" customWidth="1"/>
    <col min="13290" max="13290" width="59.5703125" customWidth="1"/>
    <col min="13291" max="13291" width="0" hidden="1" customWidth="1"/>
    <col min="13292" max="13293" width="3.85546875" customWidth="1"/>
    <col min="13294" max="13294" width="10.5703125" customWidth="1"/>
    <col min="13295" max="13295" width="3.85546875" customWidth="1"/>
    <col min="13296" max="13298" width="14.42578125" customWidth="1"/>
    <col min="13299" max="13299" width="4.140625" customWidth="1"/>
    <col min="13300" max="13300" width="15" customWidth="1"/>
    <col min="13301" max="13302" width="0" hidden="1" customWidth="1"/>
    <col min="13303" max="13303" width="11.5703125" customWidth="1"/>
    <col min="13304" max="13304" width="18.140625" customWidth="1"/>
    <col min="13305" max="13305" width="13.140625" customWidth="1"/>
    <col min="13306" max="13306" width="12.28515625" customWidth="1"/>
    <col min="13545" max="13545" width="1.42578125" customWidth="1"/>
    <col min="13546" max="13546" width="59.5703125" customWidth="1"/>
    <col min="13547" max="13547" width="0" hidden="1" customWidth="1"/>
    <col min="13548" max="13549" width="3.85546875" customWidth="1"/>
    <col min="13550" max="13550" width="10.5703125" customWidth="1"/>
    <col min="13551" max="13551" width="3.85546875" customWidth="1"/>
    <col min="13552" max="13554" width="14.42578125" customWidth="1"/>
    <col min="13555" max="13555" width="4.140625" customWidth="1"/>
    <col min="13556" max="13556" width="15" customWidth="1"/>
    <col min="13557" max="13558" width="0" hidden="1" customWidth="1"/>
    <col min="13559" max="13559" width="11.5703125" customWidth="1"/>
    <col min="13560" max="13560" width="18.140625" customWidth="1"/>
    <col min="13561" max="13561" width="13.140625" customWidth="1"/>
    <col min="13562" max="13562" width="12.28515625" customWidth="1"/>
    <col min="13801" max="13801" width="1.42578125" customWidth="1"/>
    <col min="13802" max="13802" width="59.5703125" customWidth="1"/>
    <col min="13803" max="13803" width="0" hidden="1" customWidth="1"/>
    <col min="13804" max="13805" width="3.85546875" customWidth="1"/>
    <col min="13806" max="13806" width="10.5703125" customWidth="1"/>
    <col min="13807" max="13807" width="3.85546875" customWidth="1"/>
    <col min="13808" max="13810" width="14.42578125" customWidth="1"/>
    <col min="13811" max="13811" width="4.140625" customWidth="1"/>
    <col min="13812" max="13812" width="15" customWidth="1"/>
    <col min="13813" max="13814" width="0" hidden="1" customWidth="1"/>
    <col min="13815" max="13815" width="11.5703125" customWidth="1"/>
    <col min="13816" max="13816" width="18.140625" customWidth="1"/>
    <col min="13817" max="13817" width="13.140625" customWidth="1"/>
    <col min="13818" max="13818" width="12.28515625" customWidth="1"/>
    <col min="14057" max="14057" width="1.42578125" customWidth="1"/>
    <col min="14058" max="14058" width="59.5703125" customWidth="1"/>
    <col min="14059" max="14059" width="0" hidden="1" customWidth="1"/>
    <col min="14060" max="14061" width="3.85546875" customWidth="1"/>
    <col min="14062" max="14062" width="10.5703125" customWidth="1"/>
    <col min="14063" max="14063" width="3.85546875" customWidth="1"/>
    <col min="14064" max="14066" width="14.42578125" customWidth="1"/>
    <col min="14067" max="14067" width="4.140625" customWidth="1"/>
    <col min="14068" max="14068" width="15" customWidth="1"/>
    <col min="14069" max="14070" width="0" hidden="1" customWidth="1"/>
    <col min="14071" max="14071" width="11.5703125" customWidth="1"/>
    <col min="14072" max="14072" width="18.140625" customWidth="1"/>
    <col min="14073" max="14073" width="13.140625" customWidth="1"/>
    <col min="14074" max="14074" width="12.28515625" customWidth="1"/>
    <col min="14313" max="14313" width="1.42578125" customWidth="1"/>
    <col min="14314" max="14314" width="59.5703125" customWidth="1"/>
    <col min="14315" max="14315" width="0" hidden="1" customWidth="1"/>
    <col min="14316" max="14317" width="3.85546875" customWidth="1"/>
    <col min="14318" max="14318" width="10.5703125" customWidth="1"/>
    <col min="14319" max="14319" width="3.85546875" customWidth="1"/>
    <col min="14320" max="14322" width="14.42578125" customWidth="1"/>
    <col min="14323" max="14323" width="4.140625" customWidth="1"/>
    <col min="14324" max="14324" width="15" customWidth="1"/>
    <col min="14325" max="14326" width="0" hidden="1" customWidth="1"/>
    <col min="14327" max="14327" width="11.5703125" customWidth="1"/>
    <col min="14328" max="14328" width="18.140625" customWidth="1"/>
    <col min="14329" max="14329" width="13.140625" customWidth="1"/>
    <col min="14330" max="14330" width="12.28515625" customWidth="1"/>
    <col min="14569" max="14569" width="1.42578125" customWidth="1"/>
    <col min="14570" max="14570" width="59.5703125" customWidth="1"/>
    <col min="14571" max="14571" width="0" hidden="1" customWidth="1"/>
    <col min="14572" max="14573" width="3.85546875" customWidth="1"/>
    <col min="14574" max="14574" width="10.5703125" customWidth="1"/>
    <col min="14575" max="14575" width="3.85546875" customWidth="1"/>
    <col min="14576" max="14578" width="14.42578125" customWidth="1"/>
    <col min="14579" max="14579" width="4.140625" customWidth="1"/>
    <col min="14580" max="14580" width="15" customWidth="1"/>
    <col min="14581" max="14582" width="0" hidden="1" customWidth="1"/>
    <col min="14583" max="14583" width="11.5703125" customWidth="1"/>
    <col min="14584" max="14584" width="18.140625" customWidth="1"/>
    <col min="14585" max="14585" width="13.140625" customWidth="1"/>
    <col min="14586" max="14586" width="12.28515625" customWidth="1"/>
    <col min="14825" max="14825" width="1.42578125" customWidth="1"/>
    <col min="14826" max="14826" width="59.5703125" customWidth="1"/>
    <col min="14827" max="14827" width="0" hidden="1" customWidth="1"/>
    <col min="14828" max="14829" width="3.85546875" customWidth="1"/>
    <col min="14830" max="14830" width="10.5703125" customWidth="1"/>
    <col min="14831" max="14831" width="3.85546875" customWidth="1"/>
    <col min="14832" max="14834" width="14.42578125" customWidth="1"/>
    <col min="14835" max="14835" width="4.140625" customWidth="1"/>
    <col min="14836" max="14836" width="15" customWidth="1"/>
    <col min="14837" max="14838" width="0" hidden="1" customWidth="1"/>
    <col min="14839" max="14839" width="11.5703125" customWidth="1"/>
    <col min="14840" max="14840" width="18.140625" customWidth="1"/>
    <col min="14841" max="14841" width="13.140625" customWidth="1"/>
    <col min="14842" max="14842" width="12.28515625" customWidth="1"/>
    <col min="15081" max="15081" width="1.42578125" customWidth="1"/>
    <col min="15082" max="15082" width="59.5703125" customWidth="1"/>
    <col min="15083" max="15083" width="0" hidden="1" customWidth="1"/>
    <col min="15084" max="15085" width="3.85546875" customWidth="1"/>
    <col min="15086" max="15086" width="10.5703125" customWidth="1"/>
    <col min="15087" max="15087" width="3.85546875" customWidth="1"/>
    <col min="15088" max="15090" width="14.42578125" customWidth="1"/>
    <col min="15091" max="15091" width="4.140625" customWidth="1"/>
    <col min="15092" max="15092" width="15" customWidth="1"/>
    <col min="15093" max="15094" width="0" hidden="1" customWidth="1"/>
    <col min="15095" max="15095" width="11.5703125" customWidth="1"/>
    <col min="15096" max="15096" width="18.140625" customWidth="1"/>
    <col min="15097" max="15097" width="13.140625" customWidth="1"/>
    <col min="15098" max="15098" width="12.28515625" customWidth="1"/>
    <col min="15337" max="15337" width="1.42578125" customWidth="1"/>
    <col min="15338" max="15338" width="59.5703125" customWidth="1"/>
    <col min="15339" max="15339" width="0" hidden="1" customWidth="1"/>
    <col min="15340" max="15341" width="3.85546875" customWidth="1"/>
    <col min="15342" max="15342" width="10.5703125" customWidth="1"/>
    <col min="15343" max="15343" width="3.85546875" customWidth="1"/>
    <col min="15344" max="15346" width="14.42578125" customWidth="1"/>
    <col min="15347" max="15347" width="4.140625" customWidth="1"/>
    <col min="15348" max="15348" width="15" customWidth="1"/>
    <col min="15349" max="15350" width="0" hidden="1" customWidth="1"/>
    <col min="15351" max="15351" width="11.5703125" customWidth="1"/>
    <col min="15352" max="15352" width="18.140625" customWidth="1"/>
    <col min="15353" max="15353" width="13.140625" customWidth="1"/>
    <col min="15354" max="15354" width="12.28515625" customWidth="1"/>
    <col min="15593" max="15593" width="1.42578125" customWidth="1"/>
    <col min="15594" max="15594" width="59.5703125" customWidth="1"/>
    <col min="15595" max="15595" width="0" hidden="1" customWidth="1"/>
    <col min="15596" max="15597" width="3.85546875" customWidth="1"/>
    <col min="15598" max="15598" width="10.5703125" customWidth="1"/>
    <col min="15599" max="15599" width="3.85546875" customWidth="1"/>
    <col min="15600" max="15602" width="14.42578125" customWidth="1"/>
    <col min="15603" max="15603" width="4.140625" customWidth="1"/>
    <col min="15604" max="15604" width="15" customWidth="1"/>
    <col min="15605" max="15606" width="0" hidden="1" customWidth="1"/>
    <col min="15607" max="15607" width="11.5703125" customWidth="1"/>
    <col min="15608" max="15608" width="18.140625" customWidth="1"/>
    <col min="15609" max="15609" width="13.140625" customWidth="1"/>
    <col min="15610" max="15610" width="12.28515625" customWidth="1"/>
    <col min="15849" max="15849" width="1.42578125" customWidth="1"/>
    <col min="15850" max="15850" width="59.5703125" customWidth="1"/>
    <col min="15851" max="15851" width="0" hidden="1" customWidth="1"/>
    <col min="15852" max="15853" width="3.85546875" customWidth="1"/>
    <col min="15854" max="15854" width="10.5703125" customWidth="1"/>
    <col min="15855" max="15855" width="3.85546875" customWidth="1"/>
    <col min="15856" max="15858" width="14.42578125" customWidth="1"/>
    <col min="15859" max="15859" width="4.140625" customWidth="1"/>
    <col min="15860" max="15860" width="15" customWidth="1"/>
    <col min="15861" max="15862" width="0" hidden="1" customWidth="1"/>
    <col min="15863" max="15863" width="11.5703125" customWidth="1"/>
    <col min="15864" max="15864" width="18.140625" customWidth="1"/>
    <col min="15865" max="15865" width="13.140625" customWidth="1"/>
    <col min="15866" max="15866" width="12.28515625" customWidth="1"/>
    <col min="16105" max="16105" width="1.42578125" customWidth="1"/>
    <col min="16106" max="16106" width="59.5703125" customWidth="1"/>
    <col min="16107" max="16107" width="0" hidden="1" customWidth="1"/>
    <col min="16108" max="16109" width="3.85546875" customWidth="1"/>
    <col min="16110" max="16110" width="10.5703125" customWidth="1"/>
    <col min="16111" max="16111" width="3.85546875" customWidth="1"/>
    <col min="16112" max="16114" width="14.42578125" customWidth="1"/>
    <col min="16115" max="16115" width="4.140625" customWidth="1"/>
    <col min="16116" max="16116" width="15" customWidth="1"/>
    <col min="16117" max="16118" width="0" hidden="1" customWidth="1"/>
    <col min="16119" max="16119" width="11.5703125" customWidth="1"/>
    <col min="16120" max="16120" width="18.140625" customWidth="1"/>
    <col min="16121" max="16121" width="13.140625" customWidth="1"/>
    <col min="16122" max="16122" width="12.28515625" customWidth="1"/>
  </cols>
  <sheetData>
    <row r="1" spans="1:18" s="1" customFormat="1" ht="12.75" customHeight="1" x14ac:dyDescent="0.25">
      <c r="B1" s="2"/>
      <c r="C1" s="2"/>
      <c r="D1" s="2"/>
      <c r="E1" s="49"/>
      <c r="F1" s="548" t="s">
        <v>667</v>
      </c>
      <c r="G1" s="548"/>
      <c r="H1" s="548"/>
      <c r="I1" s="548"/>
      <c r="J1" s="548"/>
      <c r="K1" s="548"/>
      <c r="L1" s="548"/>
      <c r="M1" s="548"/>
      <c r="N1" s="548"/>
      <c r="O1" s="548"/>
      <c r="P1" s="548"/>
      <c r="Q1" s="548"/>
      <c r="R1" s="548"/>
    </row>
    <row r="2" spans="1:18" s="1" customFormat="1" ht="57" customHeight="1" x14ac:dyDescent="0.25">
      <c r="B2" s="2"/>
      <c r="C2" s="2"/>
      <c r="D2" s="2"/>
      <c r="E2" s="49"/>
      <c r="F2" s="547" t="s">
        <v>306</v>
      </c>
      <c r="G2" s="547"/>
      <c r="H2" s="547"/>
      <c r="I2" s="547"/>
      <c r="J2" s="547"/>
      <c r="K2" s="547"/>
      <c r="L2" s="547"/>
      <c r="M2" s="547"/>
      <c r="N2" s="547"/>
      <c r="O2" s="547"/>
      <c r="P2" s="547"/>
      <c r="Q2" s="547"/>
      <c r="R2" s="547"/>
    </row>
    <row r="3" spans="1:18" s="1" customFormat="1" ht="37.5" customHeight="1" x14ac:dyDescent="0.25">
      <c r="A3" s="466" t="s">
        <v>846</v>
      </c>
      <c r="B3" s="466"/>
      <c r="C3" s="466"/>
      <c r="D3" s="466"/>
      <c r="E3" s="466"/>
      <c r="F3" s="466"/>
      <c r="G3" s="466"/>
      <c r="H3" s="466"/>
      <c r="I3" s="466"/>
      <c r="J3" s="466"/>
      <c r="K3" s="466"/>
      <c r="L3" s="466"/>
      <c r="M3" s="466"/>
      <c r="N3" s="466"/>
      <c r="O3" s="466"/>
      <c r="P3" s="466"/>
      <c r="Q3" s="466"/>
      <c r="R3" s="466"/>
    </row>
    <row r="4" spans="1:18" s="1" customFormat="1" ht="12.75" x14ac:dyDescent="0.25">
      <c r="A4" s="3"/>
      <c r="B4" s="3"/>
      <c r="C4" s="3"/>
      <c r="D4" s="3"/>
      <c r="E4" s="4"/>
      <c r="F4" s="4"/>
      <c r="G4" s="4"/>
      <c r="H4" s="3"/>
      <c r="I4" s="3"/>
      <c r="K4" s="243" t="s">
        <v>305</v>
      </c>
      <c r="L4" s="4"/>
    </row>
    <row r="5" spans="1:18" s="337" customFormat="1" ht="36.75" customHeight="1" x14ac:dyDescent="0.25">
      <c r="A5" s="510" t="s">
        <v>1</v>
      </c>
      <c r="B5" s="510"/>
      <c r="C5" s="334"/>
      <c r="D5" s="334"/>
      <c r="E5" s="334"/>
      <c r="F5" s="335" t="s">
        <v>2</v>
      </c>
      <c r="G5" s="335" t="s">
        <v>3</v>
      </c>
      <c r="H5" s="335" t="s">
        <v>4</v>
      </c>
      <c r="I5" s="335" t="s">
        <v>5</v>
      </c>
      <c r="J5" s="334" t="s">
        <v>6</v>
      </c>
      <c r="K5" s="336" t="s">
        <v>771</v>
      </c>
      <c r="L5" s="334" t="s">
        <v>769</v>
      </c>
      <c r="M5" s="336" t="s">
        <v>783</v>
      </c>
      <c r="N5" s="334" t="s">
        <v>789</v>
      </c>
      <c r="O5" s="336" t="s">
        <v>831</v>
      </c>
      <c r="P5" s="334" t="s">
        <v>791</v>
      </c>
      <c r="Q5" s="336" t="s">
        <v>864</v>
      </c>
      <c r="R5" s="334" t="s">
        <v>862</v>
      </c>
    </row>
    <row r="6" spans="1:18" s="337" customFormat="1" ht="12" x14ac:dyDescent="0.25">
      <c r="A6" s="509" t="s">
        <v>301</v>
      </c>
      <c r="B6" s="509"/>
      <c r="C6" s="338"/>
      <c r="D6" s="338"/>
      <c r="E6" s="338">
        <v>851</v>
      </c>
      <c r="F6" s="339"/>
      <c r="G6" s="339"/>
      <c r="H6" s="339"/>
      <c r="I6" s="339"/>
      <c r="J6" s="340">
        <f t="shared" ref="J6:R6" si="0">J7+J58+J72+J92+J115+J137+J181+J210</f>
        <v>29239540</v>
      </c>
      <c r="K6" s="340">
        <f t="shared" si="0"/>
        <v>9908141</v>
      </c>
      <c r="L6" s="340">
        <f t="shared" si="0"/>
        <v>39147681</v>
      </c>
      <c r="M6" s="340">
        <f t="shared" si="0"/>
        <v>-187536</v>
      </c>
      <c r="N6" s="340">
        <f t="shared" si="0"/>
        <v>38960145</v>
      </c>
      <c r="O6" s="340">
        <f t="shared" si="0"/>
        <v>0</v>
      </c>
      <c r="P6" s="340">
        <f t="shared" si="0"/>
        <v>38960145</v>
      </c>
      <c r="Q6" s="340">
        <f t="shared" si="0"/>
        <v>9562490</v>
      </c>
      <c r="R6" s="340">
        <f t="shared" si="0"/>
        <v>48522635</v>
      </c>
    </row>
    <row r="7" spans="1:18" s="344" customFormat="1" ht="12.75" customHeight="1" x14ac:dyDescent="0.25">
      <c r="A7" s="486" t="s">
        <v>9</v>
      </c>
      <c r="B7" s="486"/>
      <c r="C7" s="341"/>
      <c r="D7" s="341"/>
      <c r="E7" s="334">
        <v>851</v>
      </c>
      <c r="F7" s="342" t="s">
        <v>10</v>
      </c>
      <c r="G7" s="342"/>
      <c r="H7" s="342"/>
      <c r="I7" s="342"/>
      <c r="J7" s="343">
        <f>J8+J29+J34</f>
        <v>12704700</v>
      </c>
      <c r="K7" s="343">
        <f t="shared" ref="K7:R7" si="1">K8+K29+K34</f>
        <v>2044100</v>
      </c>
      <c r="L7" s="343">
        <f t="shared" si="1"/>
        <v>14748800</v>
      </c>
      <c r="M7" s="343">
        <f t="shared" si="1"/>
        <v>-4000</v>
      </c>
      <c r="N7" s="343">
        <f t="shared" si="1"/>
        <v>14744800</v>
      </c>
      <c r="O7" s="343">
        <f t="shared" si="1"/>
        <v>0</v>
      </c>
      <c r="P7" s="343">
        <f t="shared" si="1"/>
        <v>14744800</v>
      </c>
      <c r="Q7" s="343">
        <f t="shared" si="1"/>
        <v>0</v>
      </c>
      <c r="R7" s="343">
        <f t="shared" si="1"/>
        <v>14744800</v>
      </c>
    </row>
    <row r="8" spans="1:18" s="348" customFormat="1" ht="12.75" customHeight="1" x14ac:dyDescent="0.25">
      <c r="A8" s="487" t="s">
        <v>38</v>
      </c>
      <c r="B8" s="487"/>
      <c r="C8" s="345"/>
      <c r="D8" s="345"/>
      <c r="E8" s="334">
        <v>851</v>
      </c>
      <c r="F8" s="346" t="s">
        <v>10</v>
      </c>
      <c r="G8" s="346" t="s">
        <v>39</v>
      </c>
      <c r="H8" s="346"/>
      <c r="I8" s="346"/>
      <c r="J8" s="347">
        <f>J9+J21</f>
        <v>10257700</v>
      </c>
      <c r="K8" s="347">
        <f t="shared" ref="K8:R8" si="2">K9+K21</f>
        <v>1494100</v>
      </c>
      <c r="L8" s="347">
        <f t="shared" si="2"/>
        <v>11751800</v>
      </c>
      <c r="M8" s="347">
        <f t="shared" si="2"/>
        <v>0</v>
      </c>
      <c r="N8" s="347">
        <f t="shared" si="2"/>
        <v>11751800</v>
      </c>
      <c r="O8" s="347">
        <f t="shared" si="2"/>
        <v>0</v>
      </c>
      <c r="P8" s="347">
        <f t="shared" si="2"/>
        <v>11751800</v>
      </c>
      <c r="Q8" s="347">
        <f t="shared" si="2"/>
        <v>0</v>
      </c>
      <c r="R8" s="347">
        <f t="shared" si="2"/>
        <v>11751800</v>
      </c>
    </row>
    <row r="9" spans="1:18" s="337" customFormat="1" ht="12.75" customHeight="1" x14ac:dyDescent="0.25">
      <c r="A9" s="479" t="s">
        <v>13</v>
      </c>
      <c r="B9" s="479"/>
      <c r="C9" s="349"/>
      <c r="D9" s="349"/>
      <c r="E9" s="334">
        <v>851</v>
      </c>
      <c r="F9" s="335" t="s">
        <v>10</v>
      </c>
      <c r="G9" s="335" t="s">
        <v>39</v>
      </c>
      <c r="H9" s="335" t="s">
        <v>40</v>
      </c>
      <c r="I9" s="335"/>
      <c r="J9" s="350">
        <f>J10+J18</f>
        <v>10238700</v>
      </c>
      <c r="K9" s="350">
        <f t="shared" ref="K9:R9" si="3">K10+K18</f>
        <v>1494100</v>
      </c>
      <c r="L9" s="350">
        <f t="shared" si="3"/>
        <v>11732800</v>
      </c>
      <c r="M9" s="350">
        <f t="shared" si="3"/>
        <v>0</v>
      </c>
      <c r="N9" s="350">
        <f t="shared" si="3"/>
        <v>11732800</v>
      </c>
      <c r="O9" s="350">
        <f t="shared" si="3"/>
        <v>0</v>
      </c>
      <c r="P9" s="350">
        <f t="shared" si="3"/>
        <v>11732800</v>
      </c>
      <c r="Q9" s="350">
        <f t="shared" si="3"/>
        <v>0</v>
      </c>
      <c r="R9" s="350">
        <f t="shared" si="3"/>
        <v>11732800</v>
      </c>
    </row>
    <row r="10" spans="1:18" s="337" customFormat="1" ht="12.75" customHeight="1" x14ac:dyDescent="0.25">
      <c r="A10" s="479" t="s">
        <v>15</v>
      </c>
      <c r="B10" s="479"/>
      <c r="C10" s="349"/>
      <c r="D10" s="349"/>
      <c r="E10" s="334">
        <v>851</v>
      </c>
      <c r="F10" s="335" t="s">
        <v>10</v>
      </c>
      <c r="G10" s="335" t="s">
        <v>39</v>
      </c>
      <c r="H10" s="335" t="s">
        <v>16</v>
      </c>
      <c r="I10" s="335"/>
      <c r="J10" s="350">
        <f>J11+J13+J15</f>
        <v>9520900</v>
      </c>
      <c r="K10" s="350">
        <f t="shared" ref="K10:R10" si="4">K11+K13+K15</f>
        <v>1266000</v>
      </c>
      <c r="L10" s="350">
        <f t="shared" si="4"/>
        <v>10786900</v>
      </c>
      <c r="M10" s="350">
        <f t="shared" si="4"/>
        <v>0</v>
      </c>
      <c r="N10" s="350">
        <f t="shared" si="4"/>
        <v>10786900</v>
      </c>
      <c r="O10" s="350">
        <f t="shared" si="4"/>
        <v>0</v>
      </c>
      <c r="P10" s="350">
        <f t="shared" si="4"/>
        <v>10786900</v>
      </c>
      <c r="Q10" s="350">
        <f t="shared" si="4"/>
        <v>0</v>
      </c>
      <c r="R10" s="350">
        <f t="shared" si="4"/>
        <v>10786900</v>
      </c>
    </row>
    <row r="11" spans="1:18" s="337" customFormat="1" ht="24" x14ac:dyDescent="0.25">
      <c r="A11" s="349"/>
      <c r="B11" s="349" t="s">
        <v>17</v>
      </c>
      <c r="C11" s="349"/>
      <c r="D11" s="349"/>
      <c r="E11" s="334">
        <v>851</v>
      </c>
      <c r="F11" s="335" t="s">
        <v>18</v>
      </c>
      <c r="G11" s="335" t="s">
        <v>39</v>
      </c>
      <c r="H11" s="335" t="s">
        <v>16</v>
      </c>
      <c r="I11" s="335" t="s">
        <v>19</v>
      </c>
      <c r="J11" s="350">
        <f>J12</f>
        <v>6346500</v>
      </c>
      <c r="K11" s="350">
        <f t="shared" ref="K11:R11" si="5">K12</f>
        <v>924000</v>
      </c>
      <c r="L11" s="350">
        <f t="shared" si="5"/>
        <v>7270500</v>
      </c>
      <c r="M11" s="350">
        <f t="shared" si="5"/>
        <v>0</v>
      </c>
      <c r="N11" s="350">
        <f t="shared" si="5"/>
        <v>7270500</v>
      </c>
      <c r="O11" s="350">
        <f t="shared" si="5"/>
        <v>0</v>
      </c>
      <c r="P11" s="350">
        <f t="shared" si="5"/>
        <v>7270500</v>
      </c>
      <c r="Q11" s="350">
        <f t="shared" si="5"/>
        <v>0</v>
      </c>
      <c r="R11" s="350">
        <f t="shared" si="5"/>
        <v>7270500</v>
      </c>
    </row>
    <row r="12" spans="1:18" s="337" customFormat="1" ht="12" x14ac:dyDescent="0.25">
      <c r="A12" s="351"/>
      <c r="B12" s="389" t="s">
        <v>20</v>
      </c>
      <c r="C12" s="389"/>
      <c r="D12" s="389"/>
      <c r="E12" s="334">
        <v>851</v>
      </c>
      <c r="F12" s="335" t="s">
        <v>10</v>
      </c>
      <c r="G12" s="335" t="s">
        <v>39</v>
      </c>
      <c r="H12" s="335" t="s">
        <v>16</v>
      </c>
      <c r="I12" s="335" t="s">
        <v>21</v>
      </c>
      <c r="J12" s="350">
        <f>6346456+44</f>
        <v>6346500</v>
      </c>
      <c r="K12" s="350">
        <v>924000</v>
      </c>
      <c r="L12" s="350">
        <f t="shared" ref="L12:L79" si="6">J12+K12</f>
        <v>7270500</v>
      </c>
      <c r="M12" s="350"/>
      <c r="N12" s="350">
        <f t="shared" ref="N12" si="7">L12+M12</f>
        <v>7270500</v>
      </c>
      <c r="O12" s="350"/>
      <c r="P12" s="350">
        <f t="shared" ref="P12" si="8">N12+O12</f>
        <v>7270500</v>
      </c>
      <c r="Q12" s="350"/>
      <c r="R12" s="350">
        <f t="shared" ref="R12" si="9">P12+Q12</f>
        <v>7270500</v>
      </c>
    </row>
    <row r="13" spans="1:18" s="337" customFormat="1" ht="12" x14ac:dyDescent="0.25">
      <c r="A13" s="351"/>
      <c r="B13" s="389" t="s">
        <v>22</v>
      </c>
      <c r="C13" s="389"/>
      <c r="D13" s="389"/>
      <c r="E13" s="334">
        <v>851</v>
      </c>
      <c r="F13" s="335" t="s">
        <v>10</v>
      </c>
      <c r="G13" s="335" t="s">
        <v>39</v>
      </c>
      <c r="H13" s="335" t="s">
        <v>16</v>
      </c>
      <c r="I13" s="335" t="s">
        <v>23</v>
      </c>
      <c r="J13" s="350">
        <f>J14</f>
        <v>2929800</v>
      </c>
      <c r="K13" s="350">
        <f t="shared" ref="K13:R13" si="10">K14</f>
        <v>342000</v>
      </c>
      <c r="L13" s="350">
        <f t="shared" si="10"/>
        <v>3271800</v>
      </c>
      <c r="M13" s="350">
        <f t="shared" si="10"/>
        <v>0</v>
      </c>
      <c r="N13" s="350">
        <f t="shared" si="10"/>
        <v>3271800</v>
      </c>
      <c r="O13" s="350">
        <f t="shared" si="10"/>
        <v>0</v>
      </c>
      <c r="P13" s="350">
        <f t="shared" si="10"/>
        <v>3271800</v>
      </c>
      <c r="Q13" s="350">
        <f t="shared" si="10"/>
        <v>0</v>
      </c>
      <c r="R13" s="350">
        <f t="shared" si="10"/>
        <v>3271800</v>
      </c>
    </row>
    <row r="14" spans="1:18" s="337" customFormat="1" ht="12" x14ac:dyDescent="0.25">
      <c r="A14" s="351"/>
      <c r="B14" s="349" t="s">
        <v>24</v>
      </c>
      <c r="C14" s="349"/>
      <c r="D14" s="349"/>
      <c r="E14" s="334">
        <v>851</v>
      </c>
      <c r="F14" s="335" t="s">
        <v>10</v>
      </c>
      <c r="G14" s="335" t="s">
        <v>39</v>
      </c>
      <c r="H14" s="335" t="s">
        <v>16</v>
      </c>
      <c r="I14" s="335" t="s">
        <v>25</v>
      </c>
      <c r="J14" s="350">
        <f>2929767+33</f>
        <v>2929800</v>
      </c>
      <c r="K14" s="350">
        <v>342000</v>
      </c>
      <c r="L14" s="350">
        <f t="shared" si="6"/>
        <v>3271800</v>
      </c>
      <c r="M14" s="350"/>
      <c r="N14" s="350">
        <f t="shared" ref="N14" si="11">L14+M14</f>
        <v>3271800</v>
      </c>
      <c r="O14" s="350"/>
      <c r="P14" s="350">
        <f t="shared" ref="P14" si="12">N14+O14</f>
        <v>3271800</v>
      </c>
      <c r="Q14" s="350"/>
      <c r="R14" s="350">
        <f t="shared" ref="R14" si="13">P14+Q14</f>
        <v>3271800</v>
      </c>
    </row>
    <row r="15" spans="1:18" s="337" customFormat="1" ht="12" x14ac:dyDescent="0.25">
      <c r="A15" s="351"/>
      <c r="B15" s="349" t="s">
        <v>26</v>
      </c>
      <c r="C15" s="349"/>
      <c r="D15" s="349"/>
      <c r="E15" s="334">
        <v>851</v>
      </c>
      <c r="F15" s="335" t="s">
        <v>10</v>
      </c>
      <c r="G15" s="335" t="s">
        <v>39</v>
      </c>
      <c r="H15" s="335" t="s">
        <v>16</v>
      </c>
      <c r="I15" s="335" t="s">
        <v>27</v>
      </c>
      <c r="J15" s="350">
        <f>J16+J17</f>
        <v>244600</v>
      </c>
      <c r="K15" s="350">
        <f t="shared" ref="K15:R15" si="14">K16+K17</f>
        <v>0</v>
      </c>
      <c r="L15" s="350">
        <f t="shared" si="14"/>
        <v>244600</v>
      </c>
      <c r="M15" s="350">
        <f t="shared" si="14"/>
        <v>0</v>
      </c>
      <c r="N15" s="350">
        <f t="shared" si="14"/>
        <v>244600</v>
      </c>
      <c r="O15" s="350">
        <f t="shared" si="14"/>
        <v>0</v>
      </c>
      <c r="P15" s="350">
        <f t="shared" si="14"/>
        <v>244600</v>
      </c>
      <c r="Q15" s="350">
        <f t="shared" si="14"/>
        <v>0</v>
      </c>
      <c r="R15" s="350">
        <f t="shared" si="14"/>
        <v>244600</v>
      </c>
    </row>
    <row r="16" spans="1:18" s="337" customFormat="1" ht="12" x14ac:dyDescent="0.25">
      <c r="A16" s="351"/>
      <c r="B16" s="349" t="s">
        <v>28</v>
      </c>
      <c r="C16" s="349"/>
      <c r="D16" s="349"/>
      <c r="E16" s="334">
        <v>851</v>
      </c>
      <c r="F16" s="335" t="s">
        <v>10</v>
      </c>
      <c r="G16" s="335" t="s">
        <v>39</v>
      </c>
      <c r="H16" s="335" t="s">
        <v>16</v>
      </c>
      <c r="I16" s="335" t="s">
        <v>29</v>
      </c>
      <c r="J16" s="350">
        <v>150000</v>
      </c>
      <c r="K16" s="350"/>
      <c r="L16" s="350">
        <f t="shared" si="6"/>
        <v>150000</v>
      </c>
      <c r="M16" s="350"/>
      <c r="N16" s="350">
        <f t="shared" ref="N16:N17" si="15">L16+M16</f>
        <v>150000</v>
      </c>
      <c r="O16" s="350"/>
      <c r="P16" s="350">
        <f t="shared" ref="P16:P17" si="16">N16+O16</f>
        <v>150000</v>
      </c>
      <c r="Q16" s="350"/>
      <c r="R16" s="350">
        <f t="shared" ref="R16:R17" si="17">P16+Q16</f>
        <v>150000</v>
      </c>
    </row>
    <row r="17" spans="1:18" s="337" customFormat="1" ht="12" x14ac:dyDescent="0.25">
      <c r="A17" s="351"/>
      <c r="B17" s="349" t="s">
        <v>30</v>
      </c>
      <c r="C17" s="349"/>
      <c r="D17" s="349"/>
      <c r="E17" s="334">
        <v>851</v>
      </c>
      <c r="F17" s="335" t="s">
        <v>10</v>
      </c>
      <c r="G17" s="335" t="s">
        <v>39</v>
      </c>
      <c r="H17" s="335" t="s">
        <v>16</v>
      </c>
      <c r="I17" s="335" t="s">
        <v>31</v>
      </c>
      <c r="J17" s="350">
        <v>94600</v>
      </c>
      <c r="K17" s="350"/>
      <c r="L17" s="350">
        <f t="shared" si="6"/>
        <v>94600</v>
      </c>
      <c r="M17" s="350"/>
      <c r="N17" s="350">
        <f t="shared" si="15"/>
        <v>94600</v>
      </c>
      <c r="O17" s="350"/>
      <c r="P17" s="350">
        <f t="shared" si="16"/>
        <v>94600</v>
      </c>
      <c r="Q17" s="350"/>
      <c r="R17" s="350">
        <f t="shared" si="17"/>
        <v>94600</v>
      </c>
    </row>
    <row r="18" spans="1:18" s="337" customFormat="1" ht="12.75" customHeight="1" x14ac:dyDescent="0.25">
      <c r="A18" s="479" t="s">
        <v>41</v>
      </c>
      <c r="B18" s="479"/>
      <c r="C18" s="349"/>
      <c r="D18" s="349"/>
      <c r="E18" s="334">
        <v>851</v>
      </c>
      <c r="F18" s="335" t="s">
        <v>10</v>
      </c>
      <c r="G18" s="335" t="s">
        <v>39</v>
      </c>
      <c r="H18" s="335" t="s">
        <v>42</v>
      </c>
      <c r="I18" s="335"/>
      <c r="J18" s="350">
        <f t="shared" ref="J18:R19" si="18">J19</f>
        <v>717800</v>
      </c>
      <c r="K18" s="350">
        <f t="shared" si="18"/>
        <v>228100</v>
      </c>
      <c r="L18" s="350">
        <f t="shared" si="18"/>
        <v>945900</v>
      </c>
      <c r="M18" s="350">
        <f t="shared" si="18"/>
        <v>0</v>
      </c>
      <c r="N18" s="350">
        <f t="shared" si="18"/>
        <v>945900</v>
      </c>
      <c r="O18" s="350">
        <f t="shared" si="18"/>
        <v>0</v>
      </c>
      <c r="P18" s="350">
        <f t="shared" si="18"/>
        <v>945900</v>
      </c>
      <c r="Q18" s="350">
        <f t="shared" si="18"/>
        <v>0</v>
      </c>
      <c r="R18" s="350">
        <f t="shared" si="18"/>
        <v>945900</v>
      </c>
    </row>
    <row r="19" spans="1:18" s="337" customFormat="1" ht="24" x14ac:dyDescent="0.25">
      <c r="A19" s="349"/>
      <c r="B19" s="349" t="s">
        <v>17</v>
      </c>
      <c r="C19" s="349"/>
      <c r="D19" s="349"/>
      <c r="E19" s="334">
        <v>851</v>
      </c>
      <c r="F19" s="335" t="s">
        <v>18</v>
      </c>
      <c r="G19" s="335" t="s">
        <v>39</v>
      </c>
      <c r="H19" s="335" t="s">
        <v>42</v>
      </c>
      <c r="I19" s="335" t="s">
        <v>19</v>
      </c>
      <c r="J19" s="350">
        <f t="shared" si="18"/>
        <v>717800</v>
      </c>
      <c r="K19" s="350">
        <f t="shared" si="18"/>
        <v>228100</v>
      </c>
      <c r="L19" s="350">
        <f t="shared" si="18"/>
        <v>945900</v>
      </c>
      <c r="M19" s="350">
        <f t="shared" si="18"/>
        <v>0</v>
      </c>
      <c r="N19" s="350">
        <f t="shared" si="18"/>
        <v>945900</v>
      </c>
      <c r="O19" s="350">
        <f t="shared" si="18"/>
        <v>0</v>
      </c>
      <c r="P19" s="350">
        <f t="shared" si="18"/>
        <v>945900</v>
      </c>
      <c r="Q19" s="350">
        <f t="shared" si="18"/>
        <v>0</v>
      </c>
      <c r="R19" s="350">
        <f t="shared" si="18"/>
        <v>945900</v>
      </c>
    </row>
    <row r="20" spans="1:18" s="337" customFormat="1" ht="12" x14ac:dyDescent="0.25">
      <c r="A20" s="351"/>
      <c r="B20" s="389" t="s">
        <v>20</v>
      </c>
      <c r="C20" s="389"/>
      <c r="D20" s="389"/>
      <c r="E20" s="334">
        <v>851</v>
      </c>
      <c r="F20" s="335" t="s">
        <v>10</v>
      </c>
      <c r="G20" s="335" t="s">
        <v>39</v>
      </c>
      <c r="H20" s="335" t="s">
        <v>42</v>
      </c>
      <c r="I20" s="335" t="s">
        <v>21</v>
      </c>
      <c r="J20" s="350">
        <f>717741+59</f>
        <v>717800</v>
      </c>
      <c r="K20" s="350">
        <v>228100</v>
      </c>
      <c r="L20" s="350">
        <f t="shared" si="6"/>
        <v>945900</v>
      </c>
      <c r="M20" s="350"/>
      <c r="N20" s="350">
        <f t="shared" ref="N20" si="19">L20+M20</f>
        <v>945900</v>
      </c>
      <c r="O20" s="350"/>
      <c r="P20" s="350">
        <f t="shared" ref="P20" si="20">N20+O20</f>
        <v>945900</v>
      </c>
      <c r="Q20" s="350"/>
      <c r="R20" s="350">
        <f t="shared" ref="R20" si="21">P20+Q20</f>
        <v>945900</v>
      </c>
    </row>
    <row r="21" spans="1:18" s="337" customFormat="1" ht="12.75" customHeight="1" x14ac:dyDescent="0.25">
      <c r="A21" s="479" t="s">
        <v>32</v>
      </c>
      <c r="B21" s="479"/>
      <c r="C21" s="349"/>
      <c r="D21" s="349"/>
      <c r="E21" s="334">
        <v>851</v>
      </c>
      <c r="F21" s="335" t="s">
        <v>10</v>
      </c>
      <c r="G21" s="335" t="s">
        <v>39</v>
      </c>
      <c r="H21" s="335" t="s">
        <v>33</v>
      </c>
      <c r="I21" s="335"/>
      <c r="J21" s="350">
        <f>J22</f>
        <v>19000</v>
      </c>
      <c r="K21" s="350">
        <f t="shared" ref="K21:R21" si="22">K22</f>
        <v>0</v>
      </c>
      <c r="L21" s="350">
        <f t="shared" si="22"/>
        <v>19000</v>
      </c>
      <c r="M21" s="350">
        <f t="shared" si="22"/>
        <v>0</v>
      </c>
      <c r="N21" s="350">
        <f t="shared" si="22"/>
        <v>19000</v>
      </c>
      <c r="O21" s="350">
        <f t="shared" si="22"/>
        <v>0</v>
      </c>
      <c r="P21" s="350">
        <f t="shared" si="22"/>
        <v>19000</v>
      </c>
      <c r="Q21" s="350">
        <f t="shared" si="22"/>
        <v>0</v>
      </c>
      <c r="R21" s="350">
        <f t="shared" si="22"/>
        <v>19000</v>
      </c>
    </row>
    <row r="22" spans="1:18" s="337" customFormat="1" ht="12.75" customHeight="1" x14ac:dyDescent="0.25">
      <c r="A22" s="480" t="s">
        <v>34</v>
      </c>
      <c r="B22" s="481"/>
      <c r="C22" s="352"/>
      <c r="D22" s="352"/>
      <c r="E22" s="334">
        <v>851</v>
      </c>
      <c r="F22" s="335" t="s">
        <v>10</v>
      </c>
      <c r="G22" s="335" t="s">
        <v>39</v>
      </c>
      <c r="H22" s="335" t="s">
        <v>35</v>
      </c>
      <c r="I22" s="335"/>
      <c r="J22" s="350">
        <f>J23+J26</f>
        <v>19000</v>
      </c>
      <c r="K22" s="350">
        <f t="shared" ref="K22:R22" si="23">K23+K26</f>
        <v>0</v>
      </c>
      <c r="L22" s="350">
        <f t="shared" si="23"/>
        <v>19000</v>
      </c>
      <c r="M22" s="350">
        <f t="shared" si="23"/>
        <v>0</v>
      </c>
      <c r="N22" s="350">
        <f t="shared" si="23"/>
        <v>19000</v>
      </c>
      <c r="O22" s="350">
        <f t="shared" si="23"/>
        <v>0</v>
      </c>
      <c r="P22" s="350">
        <f t="shared" si="23"/>
        <v>19000</v>
      </c>
      <c r="Q22" s="350">
        <f t="shared" si="23"/>
        <v>0</v>
      </c>
      <c r="R22" s="350">
        <f t="shared" si="23"/>
        <v>19000</v>
      </c>
    </row>
    <row r="23" spans="1:18" s="337" customFormat="1" ht="12.75" customHeight="1" x14ac:dyDescent="0.25">
      <c r="A23" s="479" t="s">
        <v>43</v>
      </c>
      <c r="B23" s="479"/>
      <c r="C23" s="349"/>
      <c r="D23" s="349"/>
      <c r="E23" s="334">
        <v>851</v>
      </c>
      <c r="F23" s="335" t="s">
        <v>10</v>
      </c>
      <c r="G23" s="335" t="s">
        <v>39</v>
      </c>
      <c r="H23" s="335" t="s">
        <v>676</v>
      </c>
      <c r="I23" s="335"/>
      <c r="J23" s="350">
        <f>J24</f>
        <v>15500</v>
      </c>
      <c r="K23" s="350">
        <f t="shared" ref="K23:R24" si="24">K24</f>
        <v>0</v>
      </c>
      <c r="L23" s="350">
        <f t="shared" si="24"/>
        <v>15500</v>
      </c>
      <c r="M23" s="350">
        <f t="shared" si="24"/>
        <v>0</v>
      </c>
      <c r="N23" s="350">
        <f t="shared" si="24"/>
        <v>15500</v>
      </c>
      <c r="O23" s="350">
        <f t="shared" si="24"/>
        <v>0</v>
      </c>
      <c r="P23" s="350">
        <f t="shared" si="24"/>
        <v>15500</v>
      </c>
      <c r="Q23" s="350">
        <f t="shared" si="24"/>
        <v>0</v>
      </c>
      <c r="R23" s="350">
        <f t="shared" si="24"/>
        <v>15500</v>
      </c>
    </row>
    <row r="24" spans="1:18" s="337" customFormat="1" ht="12" x14ac:dyDescent="0.25">
      <c r="A24" s="351"/>
      <c r="B24" s="389" t="s">
        <v>22</v>
      </c>
      <c r="C24" s="389"/>
      <c r="D24" s="389"/>
      <c r="E24" s="334">
        <v>851</v>
      </c>
      <c r="F24" s="335" t="s">
        <v>10</v>
      </c>
      <c r="G24" s="335" t="s">
        <v>39</v>
      </c>
      <c r="H24" s="335" t="s">
        <v>676</v>
      </c>
      <c r="I24" s="335" t="s">
        <v>23</v>
      </c>
      <c r="J24" s="350">
        <f>J25</f>
        <v>15500</v>
      </c>
      <c r="K24" s="350">
        <f t="shared" si="24"/>
        <v>0</v>
      </c>
      <c r="L24" s="350">
        <f t="shared" si="24"/>
        <v>15500</v>
      </c>
      <c r="M24" s="350">
        <f t="shared" si="24"/>
        <v>0</v>
      </c>
      <c r="N24" s="350">
        <f t="shared" si="24"/>
        <v>15500</v>
      </c>
      <c r="O24" s="350">
        <f t="shared" si="24"/>
        <v>0</v>
      </c>
      <c r="P24" s="350">
        <f t="shared" si="24"/>
        <v>15500</v>
      </c>
      <c r="Q24" s="350">
        <f t="shared" si="24"/>
        <v>0</v>
      </c>
      <c r="R24" s="350">
        <f t="shared" si="24"/>
        <v>15500</v>
      </c>
    </row>
    <row r="25" spans="1:18" s="337" customFormat="1" ht="12" x14ac:dyDescent="0.25">
      <c r="A25" s="351"/>
      <c r="B25" s="349" t="s">
        <v>24</v>
      </c>
      <c r="C25" s="349"/>
      <c r="D25" s="349"/>
      <c r="E25" s="334">
        <v>851</v>
      </c>
      <c r="F25" s="335" t="s">
        <v>10</v>
      </c>
      <c r="G25" s="335" t="s">
        <v>39</v>
      </c>
      <c r="H25" s="335" t="s">
        <v>676</v>
      </c>
      <c r="I25" s="335" t="s">
        <v>25</v>
      </c>
      <c r="J25" s="350">
        <v>15500</v>
      </c>
      <c r="K25" s="350"/>
      <c r="L25" s="350">
        <f t="shared" si="6"/>
        <v>15500</v>
      </c>
      <c r="M25" s="350"/>
      <c r="N25" s="350">
        <f t="shared" ref="N25" si="25">L25+M25</f>
        <v>15500</v>
      </c>
      <c r="O25" s="350"/>
      <c r="P25" s="350">
        <f t="shared" ref="P25" si="26">N25+O25</f>
        <v>15500</v>
      </c>
      <c r="Q25" s="350"/>
      <c r="R25" s="350">
        <f t="shared" ref="R25" si="27">P25+Q25</f>
        <v>15500</v>
      </c>
    </row>
    <row r="26" spans="1:18" s="337" customFormat="1" ht="12.75" customHeight="1" x14ac:dyDescent="0.25">
      <c r="A26" s="479" t="s">
        <v>44</v>
      </c>
      <c r="B26" s="479"/>
      <c r="C26" s="349"/>
      <c r="D26" s="349"/>
      <c r="E26" s="334">
        <v>851</v>
      </c>
      <c r="F26" s="335" t="s">
        <v>10</v>
      </c>
      <c r="G26" s="335" t="s">
        <v>39</v>
      </c>
      <c r="H26" s="335" t="s">
        <v>45</v>
      </c>
      <c r="I26" s="335"/>
      <c r="J26" s="350">
        <f t="shared" ref="J26:R27" si="28">J27</f>
        <v>3500</v>
      </c>
      <c r="K26" s="350">
        <f t="shared" si="28"/>
        <v>0</v>
      </c>
      <c r="L26" s="350">
        <f t="shared" si="28"/>
        <v>3500</v>
      </c>
      <c r="M26" s="350">
        <f t="shared" si="28"/>
        <v>0</v>
      </c>
      <c r="N26" s="350">
        <f t="shared" si="28"/>
        <v>3500</v>
      </c>
      <c r="O26" s="350">
        <f t="shared" si="28"/>
        <v>0</v>
      </c>
      <c r="P26" s="350">
        <f t="shared" si="28"/>
        <v>3500</v>
      </c>
      <c r="Q26" s="350">
        <f t="shared" si="28"/>
        <v>0</v>
      </c>
      <c r="R26" s="350">
        <f t="shared" si="28"/>
        <v>3500</v>
      </c>
    </row>
    <row r="27" spans="1:18" s="337" customFormat="1" ht="12" x14ac:dyDescent="0.25">
      <c r="A27" s="351"/>
      <c r="B27" s="389" t="s">
        <v>22</v>
      </c>
      <c r="C27" s="389"/>
      <c r="D27" s="389"/>
      <c r="E27" s="334">
        <v>851</v>
      </c>
      <c r="F27" s="335" t="s">
        <v>10</v>
      </c>
      <c r="G27" s="335" t="s">
        <v>39</v>
      </c>
      <c r="H27" s="335" t="s">
        <v>45</v>
      </c>
      <c r="I27" s="335" t="s">
        <v>23</v>
      </c>
      <c r="J27" s="350">
        <f t="shared" si="28"/>
        <v>3500</v>
      </c>
      <c r="K27" s="350">
        <f t="shared" si="28"/>
        <v>0</v>
      </c>
      <c r="L27" s="350">
        <f t="shared" si="28"/>
        <v>3500</v>
      </c>
      <c r="M27" s="350">
        <f t="shared" si="28"/>
        <v>0</v>
      </c>
      <c r="N27" s="350">
        <f t="shared" si="28"/>
        <v>3500</v>
      </c>
      <c r="O27" s="350">
        <f t="shared" si="28"/>
        <v>0</v>
      </c>
      <c r="P27" s="350">
        <f t="shared" si="28"/>
        <v>3500</v>
      </c>
      <c r="Q27" s="350">
        <f t="shared" si="28"/>
        <v>0</v>
      </c>
      <c r="R27" s="350">
        <f t="shared" si="28"/>
        <v>3500</v>
      </c>
    </row>
    <row r="28" spans="1:18" s="337" customFormat="1" ht="12" x14ac:dyDescent="0.25">
      <c r="A28" s="351"/>
      <c r="B28" s="349" t="s">
        <v>24</v>
      </c>
      <c r="C28" s="349"/>
      <c r="D28" s="349"/>
      <c r="E28" s="334">
        <v>851</v>
      </c>
      <c r="F28" s="335" t="s">
        <v>10</v>
      </c>
      <c r="G28" s="335" t="s">
        <v>39</v>
      </c>
      <c r="H28" s="335" t="s">
        <v>45</v>
      </c>
      <c r="I28" s="335" t="s">
        <v>25</v>
      </c>
      <c r="J28" s="350">
        <v>3500</v>
      </c>
      <c r="K28" s="350"/>
      <c r="L28" s="350">
        <f t="shared" si="6"/>
        <v>3500</v>
      </c>
      <c r="M28" s="350"/>
      <c r="N28" s="350">
        <f t="shared" ref="N28" si="29">L28+M28</f>
        <v>3500</v>
      </c>
      <c r="O28" s="350"/>
      <c r="P28" s="350">
        <f t="shared" ref="P28" si="30">N28+O28</f>
        <v>3500</v>
      </c>
      <c r="Q28" s="350"/>
      <c r="R28" s="350">
        <f t="shared" ref="R28" si="31">P28+Q28</f>
        <v>3500</v>
      </c>
    </row>
    <row r="29" spans="1:18" s="348" customFormat="1" ht="12.75" customHeight="1" x14ac:dyDescent="0.25">
      <c r="A29" s="487" t="s">
        <v>50</v>
      </c>
      <c r="B29" s="487"/>
      <c r="C29" s="345"/>
      <c r="D29" s="345"/>
      <c r="E29" s="334">
        <v>851</v>
      </c>
      <c r="F29" s="346" t="s">
        <v>10</v>
      </c>
      <c r="G29" s="346" t="s">
        <v>51</v>
      </c>
      <c r="H29" s="346"/>
      <c r="I29" s="346"/>
      <c r="J29" s="347">
        <f t="shared" ref="J29:R32" si="32">J30</f>
        <v>100000</v>
      </c>
      <c r="K29" s="347">
        <f t="shared" si="32"/>
        <v>0</v>
      </c>
      <c r="L29" s="347">
        <f t="shared" si="32"/>
        <v>100000</v>
      </c>
      <c r="M29" s="347">
        <f t="shared" si="32"/>
        <v>-4000</v>
      </c>
      <c r="N29" s="347">
        <f t="shared" si="32"/>
        <v>96000</v>
      </c>
      <c r="O29" s="347">
        <f t="shared" si="32"/>
        <v>0</v>
      </c>
      <c r="P29" s="347">
        <f t="shared" si="32"/>
        <v>96000</v>
      </c>
      <c r="Q29" s="347">
        <f t="shared" si="32"/>
        <v>0</v>
      </c>
      <c r="R29" s="347">
        <f t="shared" si="32"/>
        <v>96000</v>
      </c>
    </row>
    <row r="30" spans="1:18" s="337" customFormat="1" ht="12.75" customHeight="1" x14ac:dyDescent="0.25">
      <c r="A30" s="479" t="s">
        <v>50</v>
      </c>
      <c r="B30" s="479"/>
      <c r="C30" s="349"/>
      <c r="D30" s="349"/>
      <c r="E30" s="334">
        <v>851</v>
      </c>
      <c r="F30" s="335" t="s">
        <v>10</v>
      </c>
      <c r="G30" s="335" t="s">
        <v>51</v>
      </c>
      <c r="H30" s="335" t="s">
        <v>52</v>
      </c>
      <c r="I30" s="335"/>
      <c r="J30" s="350">
        <f t="shared" si="32"/>
        <v>100000</v>
      </c>
      <c r="K30" s="350">
        <f t="shared" si="32"/>
        <v>0</v>
      </c>
      <c r="L30" s="350">
        <f t="shared" si="32"/>
        <v>100000</v>
      </c>
      <c r="M30" s="350">
        <f t="shared" si="32"/>
        <v>-4000</v>
      </c>
      <c r="N30" s="350">
        <f t="shared" si="32"/>
        <v>96000</v>
      </c>
      <c r="O30" s="350">
        <f t="shared" si="32"/>
        <v>0</v>
      </c>
      <c r="P30" s="350">
        <f t="shared" si="32"/>
        <v>96000</v>
      </c>
      <c r="Q30" s="350">
        <f t="shared" si="32"/>
        <v>0</v>
      </c>
      <c r="R30" s="350">
        <f t="shared" si="32"/>
        <v>96000</v>
      </c>
    </row>
    <row r="31" spans="1:18" s="337" customFormat="1" ht="12.75" customHeight="1" x14ac:dyDescent="0.25">
      <c r="A31" s="479" t="s">
        <v>53</v>
      </c>
      <c r="B31" s="479"/>
      <c r="C31" s="349"/>
      <c r="D31" s="349"/>
      <c r="E31" s="334">
        <v>851</v>
      </c>
      <c r="F31" s="335" t="s">
        <v>10</v>
      </c>
      <c r="G31" s="335" t="s">
        <v>51</v>
      </c>
      <c r="H31" s="335" t="s">
        <v>54</v>
      </c>
      <c r="I31" s="335"/>
      <c r="J31" s="350">
        <f t="shared" si="32"/>
        <v>100000</v>
      </c>
      <c r="K31" s="350">
        <f t="shared" si="32"/>
        <v>0</v>
      </c>
      <c r="L31" s="350">
        <f t="shared" si="32"/>
        <v>100000</v>
      </c>
      <c r="M31" s="350">
        <f t="shared" si="32"/>
        <v>-4000</v>
      </c>
      <c r="N31" s="350">
        <f t="shared" si="32"/>
        <v>96000</v>
      </c>
      <c r="O31" s="350">
        <f t="shared" si="32"/>
        <v>0</v>
      </c>
      <c r="P31" s="350">
        <f t="shared" si="32"/>
        <v>96000</v>
      </c>
      <c r="Q31" s="350">
        <f t="shared" si="32"/>
        <v>0</v>
      </c>
      <c r="R31" s="350">
        <f t="shared" si="32"/>
        <v>96000</v>
      </c>
    </row>
    <row r="32" spans="1:18" s="337" customFormat="1" ht="12" x14ac:dyDescent="0.25">
      <c r="A32" s="351"/>
      <c r="B32" s="349" t="s">
        <v>26</v>
      </c>
      <c r="C32" s="349"/>
      <c r="D32" s="349"/>
      <c r="E32" s="334">
        <v>851</v>
      </c>
      <c r="F32" s="335" t="s">
        <v>10</v>
      </c>
      <c r="G32" s="335" t="s">
        <v>51</v>
      </c>
      <c r="H32" s="335" t="s">
        <v>54</v>
      </c>
      <c r="I32" s="335" t="s">
        <v>27</v>
      </c>
      <c r="J32" s="350">
        <f t="shared" si="32"/>
        <v>100000</v>
      </c>
      <c r="K32" s="350">
        <f t="shared" si="32"/>
        <v>0</v>
      </c>
      <c r="L32" s="350">
        <f t="shared" si="32"/>
        <v>100000</v>
      </c>
      <c r="M32" s="350">
        <f t="shared" si="32"/>
        <v>-4000</v>
      </c>
      <c r="N32" s="350">
        <f t="shared" si="32"/>
        <v>96000</v>
      </c>
      <c r="O32" s="350">
        <f t="shared" si="32"/>
        <v>0</v>
      </c>
      <c r="P32" s="350">
        <f t="shared" si="32"/>
        <v>96000</v>
      </c>
      <c r="Q32" s="350">
        <f t="shared" si="32"/>
        <v>0</v>
      </c>
      <c r="R32" s="350">
        <f t="shared" si="32"/>
        <v>96000</v>
      </c>
    </row>
    <row r="33" spans="1:18" s="337" customFormat="1" ht="12" x14ac:dyDescent="0.25">
      <c r="A33" s="351"/>
      <c r="B33" s="389" t="s">
        <v>55</v>
      </c>
      <c r="C33" s="389"/>
      <c r="D33" s="389"/>
      <c r="E33" s="334">
        <v>851</v>
      </c>
      <c r="F33" s="335" t="s">
        <v>10</v>
      </c>
      <c r="G33" s="335" t="s">
        <v>51</v>
      </c>
      <c r="H33" s="335" t="s">
        <v>54</v>
      </c>
      <c r="I33" s="335" t="s">
        <v>56</v>
      </c>
      <c r="J33" s="350">
        <v>100000</v>
      </c>
      <c r="K33" s="350"/>
      <c r="L33" s="350">
        <f t="shared" si="6"/>
        <v>100000</v>
      </c>
      <c r="M33" s="350">
        <v>-4000</v>
      </c>
      <c r="N33" s="350">
        <f t="shared" ref="N33" si="33">L33+M33</f>
        <v>96000</v>
      </c>
      <c r="O33" s="350"/>
      <c r="P33" s="350">
        <f t="shared" ref="P33" si="34">N33+O33</f>
        <v>96000</v>
      </c>
      <c r="Q33" s="350"/>
      <c r="R33" s="350">
        <f t="shared" ref="R33" si="35">P33+Q33</f>
        <v>96000</v>
      </c>
    </row>
    <row r="34" spans="1:18" s="348" customFormat="1" ht="12.75" customHeight="1" x14ac:dyDescent="0.25">
      <c r="A34" s="487" t="s">
        <v>57</v>
      </c>
      <c r="B34" s="487"/>
      <c r="C34" s="345"/>
      <c r="D34" s="345"/>
      <c r="E34" s="334">
        <v>851</v>
      </c>
      <c r="F34" s="346" t="s">
        <v>10</v>
      </c>
      <c r="G34" s="346" t="s">
        <v>58</v>
      </c>
      <c r="H34" s="346"/>
      <c r="I34" s="346"/>
      <c r="J34" s="347">
        <f t="shared" ref="J34:R34" si="36">J35+J45+J52+J55</f>
        <v>2347000</v>
      </c>
      <c r="K34" s="347">
        <f t="shared" si="36"/>
        <v>550000</v>
      </c>
      <c r="L34" s="347">
        <f t="shared" si="36"/>
        <v>2897000</v>
      </c>
      <c r="M34" s="347">
        <f t="shared" si="36"/>
        <v>0</v>
      </c>
      <c r="N34" s="347">
        <f t="shared" si="36"/>
        <v>2897000</v>
      </c>
      <c r="O34" s="347">
        <f t="shared" si="36"/>
        <v>0</v>
      </c>
      <c r="P34" s="347">
        <f t="shared" si="36"/>
        <v>2897000</v>
      </c>
      <c r="Q34" s="347">
        <f t="shared" si="36"/>
        <v>0</v>
      </c>
      <c r="R34" s="347">
        <f t="shared" si="36"/>
        <v>2897000</v>
      </c>
    </row>
    <row r="35" spans="1:18" s="337" customFormat="1" ht="12.75" customHeight="1" x14ac:dyDescent="0.25">
      <c r="A35" s="479" t="s">
        <v>59</v>
      </c>
      <c r="B35" s="479"/>
      <c r="C35" s="349"/>
      <c r="D35" s="349"/>
      <c r="E35" s="334">
        <v>851</v>
      </c>
      <c r="F35" s="335" t="s">
        <v>10</v>
      </c>
      <c r="G35" s="335" t="s">
        <v>58</v>
      </c>
      <c r="H35" s="335" t="s">
        <v>60</v>
      </c>
      <c r="I35" s="335"/>
      <c r="J35" s="350">
        <f t="shared" ref="J35:R35" si="37">J36+J42</f>
        <v>325000</v>
      </c>
      <c r="K35" s="350">
        <f t="shared" si="37"/>
        <v>0</v>
      </c>
      <c r="L35" s="350">
        <f t="shared" si="37"/>
        <v>325000</v>
      </c>
      <c r="M35" s="350">
        <f t="shared" si="37"/>
        <v>0</v>
      </c>
      <c r="N35" s="350">
        <f t="shared" si="37"/>
        <v>325000</v>
      </c>
      <c r="O35" s="350">
        <f t="shared" si="37"/>
        <v>0</v>
      </c>
      <c r="P35" s="350">
        <f t="shared" si="37"/>
        <v>325000</v>
      </c>
      <c r="Q35" s="350">
        <f t="shared" si="37"/>
        <v>0</v>
      </c>
      <c r="R35" s="350">
        <f t="shared" si="37"/>
        <v>325000</v>
      </c>
    </row>
    <row r="36" spans="1:18" s="337" customFormat="1" ht="12.75" customHeight="1" x14ac:dyDescent="0.25">
      <c r="A36" s="480" t="s">
        <v>61</v>
      </c>
      <c r="B36" s="481"/>
      <c r="C36" s="352"/>
      <c r="D36" s="352"/>
      <c r="E36" s="334">
        <v>851</v>
      </c>
      <c r="F36" s="335" t="s">
        <v>10</v>
      </c>
      <c r="G36" s="335" t="s">
        <v>58</v>
      </c>
      <c r="H36" s="335" t="s">
        <v>62</v>
      </c>
      <c r="I36" s="335"/>
      <c r="J36" s="350">
        <f>J37</f>
        <v>75000</v>
      </c>
      <c r="K36" s="350">
        <f t="shared" ref="K36:Q36" si="38">K37</f>
        <v>0</v>
      </c>
      <c r="L36" s="350">
        <f t="shared" si="38"/>
        <v>75000</v>
      </c>
      <c r="M36" s="350">
        <f t="shared" si="38"/>
        <v>0</v>
      </c>
      <c r="N36" s="350">
        <f t="shared" si="38"/>
        <v>75000</v>
      </c>
      <c r="O36" s="350">
        <f t="shared" si="38"/>
        <v>0</v>
      </c>
      <c r="P36" s="350">
        <f t="shared" si="38"/>
        <v>75000</v>
      </c>
      <c r="Q36" s="350">
        <f t="shared" si="38"/>
        <v>0</v>
      </c>
      <c r="R36" s="350">
        <f>R37+R39</f>
        <v>75000</v>
      </c>
    </row>
    <row r="37" spans="1:18" s="337" customFormat="1" ht="12" x14ac:dyDescent="0.25">
      <c r="A37" s="351"/>
      <c r="B37" s="389" t="s">
        <v>22</v>
      </c>
      <c r="C37" s="389"/>
      <c r="D37" s="389"/>
      <c r="E37" s="334">
        <v>851</v>
      </c>
      <c r="F37" s="335" t="s">
        <v>10</v>
      </c>
      <c r="G37" s="335" t="s">
        <v>58</v>
      </c>
      <c r="H37" s="335" t="s">
        <v>62</v>
      </c>
      <c r="I37" s="335" t="s">
        <v>23</v>
      </c>
      <c r="J37" s="350">
        <f t="shared" ref="J37:R43" si="39">J38</f>
        <v>75000</v>
      </c>
      <c r="K37" s="350">
        <f t="shared" si="39"/>
        <v>0</v>
      </c>
      <c r="L37" s="350">
        <f t="shared" si="39"/>
        <v>75000</v>
      </c>
      <c r="M37" s="350">
        <f t="shared" si="39"/>
        <v>0</v>
      </c>
      <c r="N37" s="350">
        <f t="shared" si="39"/>
        <v>75000</v>
      </c>
      <c r="O37" s="350">
        <f t="shared" si="39"/>
        <v>0</v>
      </c>
      <c r="P37" s="350">
        <f t="shared" si="39"/>
        <v>75000</v>
      </c>
      <c r="Q37" s="350">
        <f t="shared" si="39"/>
        <v>0</v>
      </c>
      <c r="R37" s="350">
        <f t="shared" si="39"/>
        <v>75000</v>
      </c>
    </row>
    <row r="38" spans="1:18" s="337" customFormat="1" ht="14.25" customHeight="1" x14ac:dyDescent="0.25">
      <c r="A38" s="351"/>
      <c r="B38" s="349" t="s">
        <v>24</v>
      </c>
      <c r="C38" s="349"/>
      <c r="D38" s="349"/>
      <c r="E38" s="334">
        <v>851</v>
      </c>
      <c r="F38" s="335" t="s">
        <v>10</v>
      </c>
      <c r="G38" s="335" t="s">
        <v>58</v>
      </c>
      <c r="H38" s="335" t="s">
        <v>62</v>
      </c>
      <c r="I38" s="335" t="s">
        <v>25</v>
      </c>
      <c r="J38" s="350">
        <v>75000</v>
      </c>
      <c r="K38" s="350"/>
      <c r="L38" s="350">
        <f t="shared" si="6"/>
        <v>75000</v>
      </c>
      <c r="M38" s="350"/>
      <c r="N38" s="350">
        <f t="shared" ref="N38" si="40">L38+M38</f>
        <v>75000</v>
      </c>
      <c r="O38" s="350"/>
      <c r="P38" s="350">
        <f t="shared" ref="P38" si="41">N38+O38</f>
        <v>75000</v>
      </c>
      <c r="Q38" s="350"/>
      <c r="R38" s="350">
        <f t="shared" ref="R38" si="42">P38+Q38</f>
        <v>75000</v>
      </c>
    </row>
    <row r="39" spans="1:18" s="337" customFormat="1" ht="12.75" customHeight="1" x14ac:dyDescent="0.25">
      <c r="A39" s="353"/>
      <c r="B39" s="352" t="s">
        <v>134</v>
      </c>
      <c r="C39" s="349"/>
      <c r="D39" s="349"/>
      <c r="E39" s="334">
        <v>851</v>
      </c>
      <c r="F39" s="335" t="s">
        <v>10</v>
      </c>
      <c r="G39" s="335" t="s">
        <v>58</v>
      </c>
      <c r="H39" s="335" t="s">
        <v>62</v>
      </c>
      <c r="I39" s="335" t="s">
        <v>135</v>
      </c>
      <c r="J39" s="350"/>
      <c r="K39" s="350"/>
      <c r="L39" s="350"/>
      <c r="M39" s="350"/>
      <c r="N39" s="350"/>
      <c r="O39" s="350"/>
      <c r="P39" s="350"/>
      <c r="Q39" s="350"/>
      <c r="R39" s="350">
        <f>R40+R41</f>
        <v>0</v>
      </c>
    </row>
    <row r="40" spans="1:18" s="337" customFormat="1" ht="26.25" customHeight="1" x14ac:dyDescent="0.25">
      <c r="A40" s="353"/>
      <c r="B40" s="352" t="s">
        <v>792</v>
      </c>
      <c r="C40" s="349"/>
      <c r="D40" s="349"/>
      <c r="E40" s="334">
        <v>851</v>
      </c>
      <c r="F40" s="335" t="s">
        <v>10</v>
      </c>
      <c r="G40" s="335" t="s">
        <v>58</v>
      </c>
      <c r="H40" s="335" t="s">
        <v>62</v>
      </c>
      <c r="I40" s="335" t="s">
        <v>706</v>
      </c>
      <c r="J40" s="350"/>
      <c r="K40" s="350"/>
      <c r="L40" s="350"/>
      <c r="M40" s="350"/>
      <c r="N40" s="350"/>
      <c r="O40" s="350"/>
      <c r="P40" s="350"/>
      <c r="Q40" s="350"/>
      <c r="R40" s="350"/>
    </row>
    <row r="41" spans="1:18" s="337" customFormat="1" ht="25.5" customHeight="1" x14ac:dyDescent="0.25">
      <c r="A41" s="353"/>
      <c r="B41" s="352" t="s">
        <v>602</v>
      </c>
      <c r="C41" s="349"/>
      <c r="D41" s="349"/>
      <c r="E41" s="334">
        <v>851</v>
      </c>
      <c r="F41" s="335" t="s">
        <v>10</v>
      </c>
      <c r="G41" s="335" t="s">
        <v>58</v>
      </c>
      <c r="H41" s="335" t="s">
        <v>62</v>
      </c>
      <c r="I41" s="335" t="s">
        <v>601</v>
      </c>
      <c r="J41" s="350"/>
      <c r="K41" s="350"/>
      <c r="L41" s="350"/>
      <c r="M41" s="350"/>
      <c r="N41" s="350"/>
      <c r="O41" s="350"/>
      <c r="P41" s="350"/>
      <c r="Q41" s="350"/>
      <c r="R41" s="350"/>
    </row>
    <row r="42" spans="1:18" s="337" customFormat="1" ht="12.75" customHeight="1" x14ac:dyDescent="0.25">
      <c r="A42" s="479" t="s">
        <v>300</v>
      </c>
      <c r="B42" s="479"/>
      <c r="C42" s="349"/>
      <c r="D42" s="349"/>
      <c r="E42" s="334">
        <v>851</v>
      </c>
      <c r="F42" s="335" t="s">
        <v>18</v>
      </c>
      <c r="G42" s="335" t="s">
        <v>58</v>
      </c>
      <c r="H42" s="335" t="s">
        <v>63</v>
      </c>
      <c r="I42" s="335"/>
      <c r="J42" s="350">
        <f t="shared" si="39"/>
        <v>250000</v>
      </c>
      <c r="K42" s="350">
        <f t="shared" si="39"/>
        <v>0</v>
      </c>
      <c r="L42" s="350">
        <f t="shared" si="39"/>
        <v>250000</v>
      </c>
      <c r="M42" s="350">
        <f t="shared" si="39"/>
        <v>0</v>
      </c>
      <c r="N42" s="350">
        <f t="shared" si="39"/>
        <v>250000</v>
      </c>
      <c r="O42" s="350">
        <f t="shared" si="39"/>
        <v>0</v>
      </c>
      <c r="P42" s="350">
        <f t="shared" si="39"/>
        <v>250000</v>
      </c>
      <c r="Q42" s="350">
        <f t="shared" si="39"/>
        <v>0</v>
      </c>
      <c r="R42" s="350">
        <f t="shared" si="39"/>
        <v>250000</v>
      </c>
    </row>
    <row r="43" spans="1:18" s="337" customFormat="1" ht="12" x14ac:dyDescent="0.25">
      <c r="A43" s="351"/>
      <c r="B43" s="389" t="s">
        <v>22</v>
      </c>
      <c r="C43" s="389"/>
      <c r="D43" s="389"/>
      <c r="E43" s="334">
        <v>851</v>
      </c>
      <c r="F43" s="335" t="s">
        <v>10</v>
      </c>
      <c r="G43" s="335" t="s">
        <v>58</v>
      </c>
      <c r="H43" s="335" t="s">
        <v>63</v>
      </c>
      <c r="I43" s="335" t="s">
        <v>23</v>
      </c>
      <c r="J43" s="350">
        <f t="shared" si="39"/>
        <v>250000</v>
      </c>
      <c r="K43" s="350">
        <f t="shared" si="39"/>
        <v>0</v>
      </c>
      <c r="L43" s="350">
        <f t="shared" si="39"/>
        <v>250000</v>
      </c>
      <c r="M43" s="350">
        <f t="shared" si="39"/>
        <v>0</v>
      </c>
      <c r="N43" s="350">
        <f t="shared" si="39"/>
        <v>250000</v>
      </c>
      <c r="O43" s="350">
        <f t="shared" si="39"/>
        <v>0</v>
      </c>
      <c r="P43" s="350">
        <f t="shared" si="39"/>
        <v>250000</v>
      </c>
      <c r="Q43" s="350">
        <f t="shared" si="39"/>
        <v>0</v>
      </c>
      <c r="R43" s="350">
        <f t="shared" si="39"/>
        <v>250000</v>
      </c>
    </row>
    <row r="44" spans="1:18" s="337" customFormat="1" ht="12" x14ac:dyDescent="0.25">
      <c r="A44" s="351"/>
      <c r="B44" s="349" t="s">
        <v>24</v>
      </c>
      <c r="C44" s="349"/>
      <c r="D44" s="349"/>
      <c r="E44" s="334">
        <v>851</v>
      </c>
      <c r="F44" s="335" t="s">
        <v>10</v>
      </c>
      <c r="G44" s="335" t="s">
        <v>58</v>
      </c>
      <c r="H44" s="335" t="s">
        <v>63</v>
      </c>
      <c r="I44" s="335" t="s">
        <v>25</v>
      </c>
      <c r="J44" s="350">
        <v>250000</v>
      </c>
      <c r="K44" s="350"/>
      <c r="L44" s="350">
        <f t="shared" si="6"/>
        <v>250000</v>
      </c>
      <c r="M44" s="350"/>
      <c r="N44" s="350">
        <f t="shared" ref="N44" si="43">L44+M44</f>
        <v>250000</v>
      </c>
      <c r="O44" s="350"/>
      <c r="P44" s="350">
        <f t="shared" ref="P44" si="44">N44+O44</f>
        <v>250000</v>
      </c>
      <c r="Q44" s="350"/>
      <c r="R44" s="350">
        <f t="shared" ref="R44" si="45">P44+Q44</f>
        <v>250000</v>
      </c>
    </row>
    <row r="45" spans="1:18" s="354" customFormat="1" ht="12.75" customHeight="1" x14ac:dyDescent="0.25">
      <c r="A45" s="479" t="s">
        <v>64</v>
      </c>
      <c r="B45" s="479"/>
      <c r="C45" s="349"/>
      <c r="D45" s="349"/>
      <c r="E45" s="334">
        <v>851</v>
      </c>
      <c r="F45" s="335" t="s">
        <v>10</v>
      </c>
      <c r="G45" s="335" t="s">
        <v>58</v>
      </c>
      <c r="H45" s="335" t="s">
        <v>65</v>
      </c>
      <c r="I45" s="335"/>
      <c r="J45" s="350">
        <f>J46</f>
        <v>287200</v>
      </c>
      <c r="K45" s="350">
        <f t="shared" ref="K45:R46" si="46">K46</f>
        <v>0</v>
      </c>
      <c r="L45" s="350">
        <f t="shared" si="46"/>
        <v>287200</v>
      </c>
      <c r="M45" s="350">
        <f t="shared" si="46"/>
        <v>0</v>
      </c>
      <c r="N45" s="350">
        <f t="shared" si="46"/>
        <v>287200</v>
      </c>
      <c r="O45" s="350">
        <f t="shared" si="46"/>
        <v>0</v>
      </c>
      <c r="P45" s="350">
        <f t="shared" si="46"/>
        <v>287200</v>
      </c>
      <c r="Q45" s="350">
        <f t="shared" si="46"/>
        <v>0</v>
      </c>
      <c r="R45" s="350">
        <f t="shared" si="46"/>
        <v>287200</v>
      </c>
    </row>
    <row r="46" spans="1:18" s="337" customFormat="1" ht="12.75" customHeight="1" x14ac:dyDescent="0.25">
      <c r="A46" s="479" t="s">
        <v>66</v>
      </c>
      <c r="B46" s="479"/>
      <c r="C46" s="349"/>
      <c r="D46" s="349"/>
      <c r="E46" s="334">
        <v>851</v>
      </c>
      <c r="F46" s="355" t="s">
        <v>10</v>
      </c>
      <c r="G46" s="355" t="s">
        <v>58</v>
      </c>
      <c r="H46" s="355" t="s">
        <v>67</v>
      </c>
      <c r="I46" s="355"/>
      <c r="J46" s="350">
        <f>J47</f>
        <v>287200</v>
      </c>
      <c r="K46" s="350">
        <f t="shared" si="46"/>
        <v>0</v>
      </c>
      <c r="L46" s="350">
        <f t="shared" si="46"/>
        <v>287200</v>
      </c>
      <c r="M46" s="350">
        <f t="shared" si="46"/>
        <v>0</v>
      </c>
      <c r="N46" s="350">
        <f t="shared" si="46"/>
        <v>287200</v>
      </c>
      <c r="O46" s="350">
        <f t="shared" si="46"/>
        <v>0</v>
      </c>
      <c r="P46" s="350">
        <f t="shared" si="46"/>
        <v>287200</v>
      </c>
      <c r="Q46" s="350">
        <f t="shared" si="46"/>
        <v>0</v>
      </c>
      <c r="R46" s="350">
        <f t="shared" si="46"/>
        <v>287200</v>
      </c>
    </row>
    <row r="47" spans="1:18" s="337" customFormat="1" ht="12.75" customHeight="1" x14ac:dyDescent="0.25">
      <c r="A47" s="479" t="s">
        <v>294</v>
      </c>
      <c r="B47" s="479"/>
      <c r="C47" s="349"/>
      <c r="D47" s="349"/>
      <c r="E47" s="334">
        <v>851</v>
      </c>
      <c r="F47" s="355" t="s">
        <v>10</v>
      </c>
      <c r="G47" s="355" t="s">
        <v>58</v>
      </c>
      <c r="H47" s="355" t="s">
        <v>68</v>
      </c>
      <c r="I47" s="355"/>
      <c r="J47" s="350">
        <f>J48+J50</f>
        <v>287200</v>
      </c>
      <c r="K47" s="350">
        <f t="shared" ref="K47:R47" si="47">K48+K50</f>
        <v>0</v>
      </c>
      <c r="L47" s="350">
        <f t="shared" si="47"/>
        <v>287200</v>
      </c>
      <c r="M47" s="350">
        <f t="shared" si="47"/>
        <v>0</v>
      </c>
      <c r="N47" s="350">
        <f t="shared" si="47"/>
        <v>287200</v>
      </c>
      <c r="O47" s="350">
        <f t="shared" si="47"/>
        <v>0</v>
      </c>
      <c r="P47" s="350">
        <f t="shared" si="47"/>
        <v>287200</v>
      </c>
      <c r="Q47" s="350">
        <f t="shared" si="47"/>
        <v>0</v>
      </c>
      <c r="R47" s="350">
        <f t="shared" si="47"/>
        <v>287200</v>
      </c>
    </row>
    <row r="48" spans="1:18" s="337" customFormat="1" ht="24" x14ac:dyDescent="0.25">
      <c r="A48" s="349"/>
      <c r="B48" s="349" t="s">
        <v>17</v>
      </c>
      <c r="C48" s="349"/>
      <c r="D48" s="349"/>
      <c r="E48" s="334">
        <v>851</v>
      </c>
      <c r="F48" s="335" t="s">
        <v>18</v>
      </c>
      <c r="G48" s="335" t="s">
        <v>58</v>
      </c>
      <c r="H48" s="355" t="s">
        <v>68</v>
      </c>
      <c r="I48" s="335" t="s">
        <v>19</v>
      </c>
      <c r="J48" s="350">
        <f>J49</f>
        <v>168000</v>
      </c>
      <c r="K48" s="350">
        <f t="shared" ref="K48:R48" si="48">K49</f>
        <v>0</v>
      </c>
      <c r="L48" s="350">
        <f t="shared" si="48"/>
        <v>168000</v>
      </c>
      <c r="M48" s="350">
        <f t="shared" si="48"/>
        <v>0</v>
      </c>
      <c r="N48" s="350">
        <f t="shared" si="48"/>
        <v>168000</v>
      </c>
      <c r="O48" s="350">
        <f t="shared" si="48"/>
        <v>0</v>
      </c>
      <c r="P48" s="350">
        <f t="shared" si="48"/>
        <v>168000</v>
      </c>
      <c r="Q48" s="350">
        <f t="shared" si="48"/>
        <v>0</v>
      </c>
      <c r="R48" s="350">
        <f t="shared" si="48"/>
        <v>168000</v>
      </c>
    </row>
    <row r="49" spans="1:18" s="337" customFormat="1" ht="12" x14ac:dyDescent="0.25">
      <c r="A49" s="351"/>
      <c r="B49" s="389" t="s">
        <v>20</v>
      </c>
      <c r="C49" s="389"/>
      <c r="D49" s="389"/>
      <c r="E49" s="334">
        <v>851</v>
      </c>
      <c r="F49" s="335" t="s">
        <v>10</v>
      </c>
      <c r="G49" s="335" t="s">
        <v>58</v>
      </c>
      <c r="H49" s="355" t="s">
        <v>68</v>
      </c>
      <c r="I49" s="335" t="s">
        <v>21</v>
      </c>
      <c r="J49" s="350">
        <v>168000</v>
      </c>
      <c r="K49" s="350"/>
      <c r="L49" s="350">
        <f t="shared" si="6"/>
        <v>168000</v>
      </c>
      <c r="M49" s="350"/>
      <c r="N49" s="350">
        <f t="shared" ref="N49" si="49">L49+M49</f>
        <v>168000</v>
      </c>
      <c r="O49" s="350"/>
      <c r="P49" s="350">
        <f t="shared" ref="P49" si="50">N49+O49</f>
        <v>168000</v>
      </c>
      <c r="Q49" s="350"/>
      <c r="R49" s="350">
        <f t="shared" ref="R49" si="51">P49+Q49</f>
        <v>168000</v>
      </c>
    </row>
    <row r="50" spans="1:18" s="337" customFormat="1" ht="12" x14ac:dyDescent="0.25">
      <c r="A50" s="351"/>
      <c r="B50" s="389" t="s">
        <v>22</v>
      </c>
      <c r="C50" s="389"/>
      <c r="D50" s="389"/>
      <c r="E50" s="334">
        <v>851</v>
      </c>
      <c r="F50" s="335" t="s">
        <v>10</v>
      </c>
      <c r="G50" s="335" t="s">
        <v>58</v>
      </c>
      <c r="H50" s="355" t="s">
        <v>68</v>
      </c>
      <c r="I50" s="335" t="s">
        <v>23</v>
      </c>
      <c r="J50" s="350">
        <f>J51</f>
        <v>119200</v>
      </c>
      <c r="K50" s="350">
        <f t="shared" ref="K50:R50" si="52">K51</f>
        <v>0</v>
      </c>
      <c r="L50" s="350">
        <f t="shared" si="52"/>
        <v>119200</v>
      </c>
      <c r="M50" s="350">
        <f t="shared" si="52"/>
        <v>0</v>
      </c>
      <c r="N50" s="350">
        <f t="shared" si="52"/>
        <v>119200</v>
      </c>
      <c r="O50" s="350">
        <f t="shared" si="52"/>
        <v>0</v>
      </c>
      <c r="P50" s="350">
        <f t="shared" si="52"/>
        <v>119200</v>
      </c>
      <c r="Q50" s="350">
        <f t="shared" si="52"/>
        <v>0</v>
      </c>
      <c r="R50" s="350">
        <f t="shared" si="52"/>
        <v>119200</v>
      </c>
    </row>
    <row r="51" spans="1:18" s="337" customFormat="1" ht="12" x14ac:dyDescent="0.25">
      <c r="A51" s="351"/>
      <c r="B51" s="349" t="s">
        <v>24</v>
      </c>
      <c r="C51" s="349"/>
      <c r="D51" s="349"/>
      <c r="E51" s="334">
        <v>851</v>
      </c>
      <c r="F51" s="335" t="s">
        <v>10</v>
      </c>
      <c r="G51" s="335" t="s">
        <v>58</v>
      </c>
      <c r="H51" s="355" t="s">
        <v>68</v>
      </c>
      <c r="I51" s="335" t="s">
        <v>25</v>
      </c>
      <c r="J51" s="350">
        <v>119200</v>
      </c>
      <c r="K51" s="350"/>
      <c r="L51" s="350">
        <f t="shared" si="6"/>
        <v>119200</v>
      </c>
      <c r="M51" s="350"/>
      <c r="N51" s="350">
        <f t="shared" ref="N51" si="53">L51+M51</f>
        <v>119200</v>
      </c>
      <c r="O51" s="350"/>
      <c r="P51" s="350">
        <f t="shared" ref="P51" si="54">N51+O51</f>
        <v>119200</v>
      </c>
      <c r="Q51" s="350"/>
      <c r="R51" s="350">
        <f t="shared" ref="R51" si="55">P51+Q51</f>
        <v>119200</v>
      </c>
    </row>
    <row r="52" spans="1:18" s="337" customFormat="1" ht="12.75" customHeight="1" x14ac:dyDescent="0.25">
      <c r="A52" s="479" t="s">
        <v>74</v>
      </c>
      <c r="B52" s="479"/>
      <c r="C52" s="349"/>
      <c r="D52" s="349"/>
      <c r="E52" s="334">
        <v>851</v>
      </c>
      <c r="F52" s="335" t="s">
        <v>10</v>
      </c>
      <c r="G52" s="335" t="s">
        <v>58</v>
      </c>
      <c r="H52" s="356" t="s">
        <v>75</v>
      </c>
      <c r="I52" s="335"/>
      <c r="J52" s="350">
        <f t="shared" ref="J52:R53" si="56">J53</f>
        <v>1200000</v>
      </c>
      <c r="K52" s="350">
        <f t="shared" si="56"/>
        <v>550000</v>
      </c>
      <c r="L52" s="350">
        <f t="shared" si="56"/>
        <v>1750000</v>
      </c>
      <c r="M52" s="350">
        <f t="shared" si="56"/>
        <v>0</v>
      </c>
      <c r="N52" s="350">
        <f t="shared" si="56"/>
        <v>1750000</v>
      </c>
      <c r="O52" s="350">
        <f t="shared" si="56"/>
        <v>0</v>
      </c>
      <c r="P52" s="350">
        <f t="shared" si="56"/>
        <v>1750000</v>
      </c>
      <c r="Q52" s="350">
        <f t="shared" si="56"/>
        <v>0</v>
      </c>
      <c r="R52" s="350">
        <f t="shared" si="56"/>
        <v>1750000</v>
      </c>
    </row>
    <row r="53" spans="1:18" s="337" customFormat="1" ht="12" x14ac:dyDescent="0.25">
      <c r="A53" s="351"/>
      <c r="B53" s="389" t="s">
        <v>22</v>
      </c>
      <c r="C53" s="389"/>
      <c r="D53" s="389"/>
      <c r="E53" s="334">
        <v>851</v>
      </c>
      <c r="F53" s="335" t="s">
        <v>10</v>
      </c>
      <c r="G53" s="355" t="s">
        <v>58</v>
      </c>
      <c r="H53" s="356" t="s">
        <v>75</v>
      </c>
      <c r="I53" s="335" t="s">
        <v>23</v>
      </c>
      <c r="J53" s="350">
        <f t="shared" si="56"/>
        <v>1200000</v>
      </c>
      <c r="K53" s="350">
        <f t="shared" si="56"/>
        <v>550000</v>
      </c>
      <c r="L53" s="350">
        <f t="shared" si="56"/>
        <v>1750000</v>
      </c>
      <c r="M53" s="350">
        <f t="shared" si="56"/>
        <v>0</v>
      </c>
      <c r="N53" s="350">
        <f t="shared" si="56"/>
        <v>1750000</v>
      </c>
      <c r="O53" s="350">
        <f t="shared" si="56"/>
        <v>0</v>
      </c>
      <c r="P53" s="350">
        <f t="shared" si="56"/>
        <v>1750000</v>
      </c>
      <c r="Q53" s="350">
        <f t="shared" si="56"/>
        <v>0</v>
      </c>
      <c r="R53" s="350">
        <f t="shared" si="56"/>
        <v>1750000</v>
      </c>
    </row>
    <row r="54" spans="1:18" s="337" customFormat="1" ht="12" x14ac:dyDescent="0.25">
      <c r="A54" s="351"/>
      <c r="B54" s="349" t="s">
        <v>24</v>
      </c>
      <c r="C54" s="349"/>
      <c r="D54" s="349"/>
      <c r="E54" s="334">
        <v>851</v>
      </c>
      <c r="F54" s="335" t="s">
        <v>10</v>
      </c>
      <c r="G54" s="355" t="s">
        <v>58</v>
      </c>
      <c r="H54" s="356" t="s">
        <v>75</v>
      </c>
      <c r="I54" s="335" t="s">
        <v>25</v>
      </c>
      <c r="J54" s="350">
        <f>1100000+100000</f>
        <v>1200000</v>
      </c>
      <c r="K54" s="350">
        <v>550000</v>
      </c>
      <c r="L54" s="350">
        <f t="shared" si="6"/>
        <v>1750000</v>
      </c>
      <c r="M54" s="350"/>
      <c r="N54" s="350">
        <f t="shared" ref="N54" si="57">L54+M54</f>
        <v>1750000</v>
      </c>
      <c r="O54" s="350"/>
      <c r="P54" s="350">
        <f t="shared" ref="P54" si="58">N54+O54</f>
        <v>1750000</v>
      </c>
      <c r="Q54" s="350"/>
      <c r="R54" s="350">
        <f t="shared" ref="R54" si="59">P54+Q54</f>
        <v>1750000</v>
      </c>
    </row>
    <row r="55" spans="1:18" s="337" customFormat="1" ht="12.75" customHeight="1" x14ac:dyDescent="0.25">
      <c r="A55" s="479" t="s">
        <v>76</v>
      </c>
      <c r="B55" s="479"/>
      <c r="C55" s="349"/>
      <c r="D55" s="349"/>
      <c r="E55" s="334">
        <v>851</v>
      </c>
      <c r="F55" s="335" t="s">
        <v>10</v>
      </c>
      <c r="G55" s="355" t="s">
        <v>58</v>
      </c>
      <c r="H55" s="355" t="s">
        <v>77</v>
      </c>
      <c r="I55" s="335"/>
      <c r="J55" s="350">
        <f t="shared" ref="J55:R56" si="60">J56</f>
        <v>534800</v>
      </c>
      <c r="K55" s="350">
        <f t="shared" si="60"/>
        <v>0</v>
      </c>
      <c r="L55" s="350">
        <f t="shared" si="60"/>
        <v>534800</v>
      </c>
      <c r="M55" s="350">
        <f t="shared" si="60"/>
        <v>0</v>
      </c>
      <c r="N55" s="350">
        <f t="shared" si="60"/>
        <v>534800</v>
      </c>
      <c r="O55" s="350">
        <f t="shared" si="60"/>
        <v>0</v>
      </c>
      <c r="P55" s="350">
        <f t="shared" si="60"/>
        <v>534800</v>
      </c>
      <c r="Q55" s="350">
        <f t="shared" si="60"/>
        <v>0</v>
      </c>
      <c r="R55" s="350">
        <f t="shared" si="60"/>
        <v>534800</v>
      </c>
    </row>
    <row r="56" spans="1:18" s="337" customFormat="1" ht="12" x14ac:dyDescent="0.25">
      <c r="A56" s="351"/>
      <c r="B56" s="389" t="s">
        <v>22</v>
      </c>
      <c r="C56" s="389"/>
      <c r="D56" s="389"/>
      <c r="E56" s="334">
        <v>851</v>
      </c>
      <c r="F56" s="335" t="s">
        <v>10</v>
      </c>
      <c r="G56" s="355" t="s">
        <v>58</v>
      </c>
      <c r="H56" s="355" t="s">
        <v>77</v>
      </c>
      <c r="I56" s="335" t="s">
        <v>23</v>
      </c>
      <c r="J56" s="350">
        <f t="shared" si="60"/>
        <v>534800</v>
      </c>
      <c r="K56" s="350">
        <f t="shared" si="60"/>
        <v>0</v>
      </c>
      <c r="L56" s="350">
        <f t="shared" si="60"/>
        <v>534800</v>
      </c>
      <c r="M56" s="350">
        <f t="shared" si="60"/>
        <v>0</v>
      </c>
      <c r="N56" s="350">
        <f t="shared" si="60"/>
        <v>534800</v>
      </c>
      <c r="O56" s="350">
        <f t="shared" si="60"/>
        <v>0</v>
      </c>
      <c r="P56" s="350">
        <f t="shared" si="60"/>
        <v>534800</v>
      </c>
      <c r="Q56" s="350">
        <f t="shared" si="60"/>
        <v>0</v>
      </c>
      <c r="R56" s="350">
        <f t="shared" si="60"/>
        <v>534800</v>
      </c>
    </row>
    <row r="57" spans="1:18" s="337" customFormat="1" ht="12" x14ac:dyDescent="0.25">
      <c r="A57" s="351"/>
      <c r="B57" s="349" t="s">
        <v>24</v>
      </c>
      <c r="C57" s="349"/>
      <c r="D57" s="349"/>
      <c r="E57" s="334">
        <v>851</v>
      </c>
      <c r="F57" s="335" t="s">
        <v>10</v>
      </c>
      <c r="G57" s="355" t="s">
        <v>58</v>
      </c>
      <c r="H57" s="355" t="s">
        <v>77</v>
      </c>
      <c r="I57" s="335" t="s">
        <v>25</v>
      </c>
      <c r="J57" s="350">
        <v>534800</v>
      </c>
      <c r="K57" s="350"/>
      <c r="L57" s="350">
        <f t="shared" si="6"/>
        <v>534800</v>
      </c>
      <c r="M57" s="350"/>
      <c r="N57" s="350">
        <f t="shared" ref="N57" si="61">L57+M57</f>
        <v>534800</v>
      </c>
      <c r="O57" s="350"/>
      <c r="P57" s="350">
        <f t="shared" ref="P57" si="62">N57+O57</f>
        <v>534800</v>
      </c>
      <c r="Q57" s="350"/>
      <c r="R57" s="350">
        <f t="shared" ref="R57" si="63">P57+Q57</f>
        <v>534800</v>
      </c>
    </row>
    <row r="58" spans="1:18" s="344" customFormat="1" ht="12.75" customHeight="1" x14ac:dyDescent="0.25">
      <c r="A58" s="486" t="s">
        <v>88</v>
      </c>
      <c r="B58" s="486"/>
      <c r="C58" s="341"/>
      <c r="D58" s="341"/>
      <c r="E58" s="334">
        <v>851</v>
      </c>
      <c r="F58" s="342" t="s">
        <v>12</v>
      </c>
      <c r="G58" s="342"/>
      <c r="H58" s="342"/>
      <c r="I58" s="342"/>
      <c r="J58" s="343">
        <f>J59</f>
        <v>596900</v>
      </c>
      <c r="K58" s="343">
        <f t="shared" ref="K58:R58" si="64">K59</f>
        <v>672000</v>
      </c>
      <c r="L58" s="343">
        <f t="shared" si="64"/>
        <v>1268900</v>
      </c>
      <c r="M58" s="343">
        <f t="shared" si="64"/>
        <v>0</v>
      </c>
      <c r="N58" s="343">
        <f t="shared" si="64"/>
        <v>1268900</v>
      </c>
      <c r="O58" s="343">
        <f t="shared" si="64"/>
        <v>0</v>
      </c>
      <c r="P58" s="343">
        <f t="shared" si="64"/>
        <v>1268900</v>
      </c>
      <c r="Q58" s="343">
        <f t="shared" si="64"/>
        <v>0</v>
      </c>
      <c r="R58" s="343">
        <f t="shared" si="64"/>
        <v>1268900</v>
      </c>
    </row>
    <row r="59" spans="1:18" s="348" customFormat="1" ht="12.75" customHeight="1" x14ac:dyDescent="0.25">
      <c r="A59" s="487" t="s">
        <v>89</v>
      </c>
      <c r="B59" s="487"/>
      <c r="C59" s="345"/>
      <c r="D59" s="345"/>
      <c r="E59" s="334">
        <v>851</v>
      </c>
      <c r="F59" s="346" t="s">
        <v>12</v>
      </c>
      <c r="G59" s="346" t="s">
        <v>90</v>
      </c>
      <c r="H59" s="346"/>
      <c r="I59" s="346"/>
      <c r="J59" s="347">
        <f>J60+J67</f>
        <v>596900</v>
      </c>
      <c r="K59" s="347">
        <f t="shared" ref="K59:R59" si="65">K60+K67</f>
        <v>672000</v>
      </c>
      <c r="L59" s="347">
        <f t="shared" si="65"/>
        <v>1268900</v>
      </c>
      <c r="M59" s="347">
        <f t="shared" si="65"/>
        <v>0</v>
      </c>
      <c r="N59" s="347">
        <f t="shared" si="65"/>
        <v>1268900</v>
      </c>
      <c r="O59" s="347">
        <f t="shared" si="65"/>
        <v>0</v>
      </c>
      <c r="P59" s="347">
        <f t="shared" si="65"/>
        <v>1268900</v>
      </c>
      <c r="Q59" s="347">
        <f t="shared" si="65"/>
        <v>0</v>
      </c>
      <c r="R59" s="347">
        <f t="shared" si="65"/>
        <v>1268900</v>
      </c>
    </row>
    <row r="60" spans="1:18" s="337" customFormat="1" ht="12.75" customHeight="1" x14ac:dyDescent="0.25">
      <c r="A60" s="479" t="s">
        <v>91</v>
      </c>
      <c r="B60" s="479"/>
      <c r="C60" s="349"/>
      <c r="D60" s="349"/>
      <c r="E60" s="334">
        <v>851</v>
      </c>
      <c r="F60" s="335" t="s">
        <v>12</v>
      </c>
      <c r="G60" s="335" t="s">
        <v>90</v>
      </c>
      <c r="H60" s="335" t="s">
        <v>92</v>
      </c>
      <c r="I60" s="335"/>
      <c r="J60" s="350">
        <f>J61</f>
        <v>593400</v>
      </c>
      <c r="K60" s="350">
        <f t="shared" ref="K60:R60" si="66">K61</f>
        <v>672000</v>
      </c>
      <c r="L60" s="350">
        <f t="shared" si="66"/>
        <v>1265400</v>
      </c>
      <c r="M60" s="350">
        <f t="shared" si="66"/>
        <v>0</v>
      </c>
      <c r="N60" s="350">
        <f t="shared" si="66"/>
        <v>1265400</v>
      </c>
      <c r="O60" s="350">
        <f t="shared" si="66"/>
        <v>0</v>
      </c>
      <c r="P60" s="350">
        <f t="shared" si="66"/>
        <v>1265400</v>
      </c>
      <c r="Q60" s="350">
        <f t="shared" si="66"/>
        <v>0</v>
      </c>
      <c r="R60" s="350">
        <f t="shared" si="66"/>
        <v>1265400</v>
      </c>
    </row>
    <row r="61" spans="1:18" s="337" customFormat="1" ht="12.75" customHeight="1" x14ac:dyDescent="0.25">
      <c r="A61" s="479" t="s">
        <v>93</v>
      </c>
      <c r="B61" s="479"/>
      <c r="C61" s="349"/>
      <c r="D61" s="349"/>
      <c r="E61" s="334">
        <v>851</v>
      </c>
      <c r="F61" s="335" t="s">
        <v>12</v>
      </c>
      <c r="G61" s="335" t="s">
        <v>90</v>
      </c>
      <c r="H61" s="335" t="s">
        <v>94</v>
      </c>
      <c r="I61" s="335"/>
      <c r="J61" s="350">
        <f>J62+J65</f>
        <v>593400</v>
      </c>
      <c r="K61" s="350">
        <f t="shared" ref="K61:R61" si="67">K62+K65</f>
        <v>672000</v>
      </c>
      <c r="L61" s="350">
        <f t="shared" si="67"/>
        <v>1265400</v>
      </c>
      <c r="M61" s="350">
        <f t="shared" si="67"/>
        <v>0</v>
      </c>
      <c r="N61" s="350">
        <f t="shared" si="67"/>
        <v>1265400</v>
      </c>
      <c r="O61" s="350">
        <f t="shared" si="67"/>
        <v>0</v>
      </c>
      <c r="P61" s="350">
        <f t="shared" si="67"/>
        <v>1265400</v>
      </c>
      <c r="Q61" s="350">
        <f t="shared" si="67"/>
        <v>0</v>
      </c>
      <c r="R61" s="350">
        <f t="shared" si="67"/>
        <v>1265400</v>
      </c>
    </row>
    <row r="62" spans="1:18" s="337" customFormat="1" ht="24" x14ac:dyDescent="0.25">
      <c r="A62" s="357"/>
      <c r="B62" s="349" t="s">
        <v>17</v>
      </c>
      <c r="C62" s="349"/>
      <c r="D62" s="349"/>
      <c r="E62" s="334">
        <v>851</v>
      </c>
      <c r="F62" s="335" t="s">
        <v>12</v>
      </c>
      <c r="G62" s="355" t="s">
        <v>90</v>
      </c>
      <c r="H62" s="335" t="s">
        <v>94</v>
      </c>
      <c r="I62" s="335" t="s">
        <v>19</v>
      </c>
      <c r="J62" s="350">
        <f>J64+J63</f>
        <v>537700</v>
      </c>
      <c r="K62" s="350">
        <f t="shared" ref="K62:R62" si="68">K64+K63</f>
        <v>595000</v>
      </c>
      <c r="L62" s="350">
        <f t="shared" si="68"/>
        <v>1132700</v>
      </c>
      <c r="M62" s="350">
        <f t="shared" si="68"/>
        <v>0</v>
      </c>
      <c r="N62" s="350">
        <f t="shared" si="68"/>
        <v>1132700</v>
      </c>
      <c r="O62" s="350">
        <f t="shared" si="68"/>
        <v>0</v>
      </c>
      <c r="P62" s="350">
        <f t="shared" si="68"/>
        <v>1132700</v>
      </c>
      <c r="Q62" s="350">
        <f t="shared" si="68"/>
        <v>0</v>
      </c>
      <c r="R62" s="350">
        <f t="shared" si="68"/>
        <v>1132700</v>
      </c>
    </row>
    <row r="63" spans="1:18" s="337" customFormat="1" ht="12" x14ac:dyDescent="0.25">
      <c r="A63" s="357"/>
      <c r="B63" s="349" t="s">
        <v>726</v>
      </c>
      <c r="C63" s="349"/>
      <c r="D63" s="349"/>
      <c r="E63" s="334">
        <v>851</v>
      </c>
      <c r="F63" s="335" t="s">
        <v>12</v>
      </c>
      <c r="G63" s="355" t="s">
        <v>90</v>
      </c>
      <c r="H63" s="335" t="s">
        <v>94</v>
      </c>
      <c r="I63" s="335" t="s">
        <v>727</v>
      </c>
      <c r="J63" s="350"/>
      <c r="K63" s="350">
        <v>1035000</v>
      </c>
      <c r="L63" s="350">
        <f t="shared" si="6"/>
        <v>1035000</v>
      </c>
      <c r="M63" s="350"/>
      <c r="N63" s="350">
        <f t="shared" ref="N63:N64" si="69">L63+M63</f>
        <v>1035000</v>
      </c>
      <c r="O63" s="350"/>
      <c r="P63" s="350">
        <f t="shared" ref="P63:P64" si="70">N63+O63</f>
        <v>1035000</v>
      </c>
      <c r="Q63" s="350"/>
      <c r="R63" s="350">
        <f t="shared" ref="R63:R64" si="71">P63+Q63</f>
        <v>1035000</v>
      </c>
    </row>
    <row r="64" spans="1:18" s="337" customFormat="1" ht="24" x14ac:dyDescent="0.25">
      <c r="A64" s="358"/>
      <c r="B64" s="389" t="s">
        <v>95</v>
      </c>
      <c r="C64" s="389"/>
      <c r="D64" s="389"/>
      <c r="E64" s="334">
        <v>851</v>
      </c>
      <c r="F64" s="335" t="s">
        <v>12</v>
      </c>
      <c r="G64" s="355" t="s">
        <v>90</v>
      </c>
      <c r="H64" s="335" t="s">
        <v>94</v>
      </c>
      <c r="I64" s="335" t="s">
        <v>96</v>
      </c>
      <c r="J64" s="350">
        <f>537694+6</f>
        <v>537700</v>
      </c>
      <c r="K64" s="350">
        <v>-440000</v>
      </c>
      <c r="L64" s="350">
        <f t="shared" si="6"/>
        <v>97700</v>
      </c>
      <c r="M64" s="350"/>
      <c r="N64" s="350">
        <f t="shared" si="69"/>
        <v>97700</v>
      </c>
      <c r="O64" s="350"/>
      <c r="P64" s="350">
        <f t="shared" si="70"/>
        <v>97700</v>
      </c>
      <c r="Q64" s="350"/>
      <c r="R64" s="350">
        <f t="shared" si="71"/>
        <v>97700</v>
      </c>
    </row>
    <row r="65" spans="1:18" s="337" customFormat="1" ht="12" x14ac:dyDescent="0.25">
      <c r="A65" s="358"/>
      <c r="B65" s="389" t="s">
        <v>22</v>
      </c>
      <c r="C65" s="389"/>
      <c r="D65" s="389"/>
      <c r="E65" s="334">
        <v>851</v>
      </c>
      <c r="F65" s="335" t="s">
        <v>12</v>
      </c>
      <c r="G65" s="355" t="s">
        <v>90</v>
      </c>
      <c r="H65" s="335" t="s">
        <v>94</v>
      </c>
      <c r="I65" s="335" t="s">
        <v>23</v>
      </c>
      <c r="J65" s="350">
        <f>J66</f>
        <v>55700</v>
      </c>
      <c r="K65" s="350">
        <f t="shared" ref="K65:R65" si="72">K66</f>
        <v>77000</v>
      </c>
      <c r="L65" s="350">
        <f t="shared" si="72"/>
        <v>132700</v>
      </c>
      <c r="M65" s="350">
        <f t="shared" si="72"/>
        <v>0</v>
      </c>
      <c r="N65" s="350">
        <f t="shared" si="72"/>
        <v>132700</v>
      </c>
      <c r="O65" s="350">
        <f t="shared" si="72"/>
        <v>0</v>
      </c>
      <c r="P65" s="350">
        <f t="shared" si="72"/>
        <v>132700</v>
      </c>
      <c r="Q65" s="350">
        <f t="shared" si="72"/>
        <v>0</v>
      </c>
      <c r="R65" s="350">
        <f t="shared" si="72"/>
        <v>132700</v>
      </c>
    </row>
    <row r="66" spans="1:18" s="337" customFormat="1" ht="12" x14ac:dyDescent="0.25">
      <c r="A66" s="358"/>
      <c r="B66" s="349" t="s">
        <v>24</v>
      </c>
      <c r="C66" s="349"/>
      <c r="D66" s="349"/>
      <c r="E66" s="334">
        <v>851</v>
      </c>
      <c r="F66" s="335" t="s">
        <v>12</v>
      </c>
      <c r="G66" s="355" t="s">
        <v>90</v>
      </c>
      <c r="H66" s="335" t="s">
        <v>94</v>
      </c>
      <c r="I66" s="335" t="s">
        <v>25</v>
      </c>
      <c r="J66" s="350">
        <f>55735-35</f>
        <v>55700</v>
      </c>
      <c r="K66" s="350">
        <v>77000</v>
      </c>
      <c r="L66" s="350">
        <f t="shared" si="6"/>
        <v>132700</v>
      </c>
      <c r="M66" s="350"/>
      <c r="N66" s="350">
        <f t="shared" ref="N66" si="73">L66+M66</f>
        <v>132700</v>
      </c>
      <c r="O66" s="350"/>
      <c r="P66" s="350">
        <f t="shared" ref="P66" si="74">N66+O66</f>
        <v>132700</v>
      </c>
      <c r="Q66" s="350"/>
      <c r="R66" s="350">
        <f t="shared" ref="R66" si="75">P66+Q66</f>
        <v>132700</v>
      </c>
    </row>
    <row r="67" spans="1:18" s="337" customFormat="1" ht="12.75" customHeight="1" x14ac:dyDescent="0.25">
      <c r="A67" s="479" t="s">
        <v>32</v>
      </c>
      <c r="B67" s="479"/>
      <c r="C67" s="349"/>
      <c r="D67" s="349"/>
      <c r="E67" s="334">
        <v>851</v>
      </c>
      <c r="F67" s="335" t="s">
        <v>12</v>
      </c>
      <c r="G67" s="355" t="s">
        <v>90</v>
      </c>
      <c r="H67" s="335" t="s">
        <v>33</v>
      </c>
      <c r="I67" s="335"/>
      <c r="J67" s="350">
        <f>J68</f>
        <v>3500</v>
      </c>
      <c r="K67" s="350">
        <f t="shared" ref="K67:R70" si="76">K68</f>
        <v>0</v>
      </c>
      <c r="L67" s="350">
        <f t="shared" si="76"/>
        <v>3500</v>
      </c>
      <c r="M67" s="350">
        <f t="shared" si="76"/>
        <v>0</v>
      </c>
      <c r="N67" s="350">
        <f t="shared" si="76"/>
        <v>3500</v>
      </c>
      <c r="O67" s="350">
        <f t="shared" si="76"/>
        <v>0</v>
      </c>
      <c r="P67" s="350">
        <f t="shared" si="76"/>
        <v>3500</v>
      </c>
      <c r="Q67" s="350">
        <f t="shared" si="76"/>
        <v>0</v>
      </c>
      <c r="R67" s="350">
        <f t="shared" si="76"/>
        <v>3500</v>
      </c>
    </row>
    <row r="68" spans="1:18" s="337" customFormat="1" ht="12.75" customHeight="1" x14ac:dyDescent="0.25">
      <c r="A68" s="480" t="s">
        <v>34</v>
      </c>
      <c r="B68" s="481"/>
      <c r="C68" s="352"/>
      <c r="D68" s="352"/>
      <c r="E68" s="334">
        <v>851</v>
      </c>
      <c r="F68" s="335" t="s">
        <v>12</v>
      </c>
      <c r="G68" s="355" t="s">
        <v>90</v>
      </c>
      <c r="H68" s="335" t="s">
        <v>35</v>
      </c>
      <c r="I68" s="335"/>
      <c r="J68" s="350">
        <f>J69</f>
        <v>3500</v>
      </c>
      <c r="K68" s="350">
        <f t="shared" si="76"/>
        <v>0</v>
      </c>
      <c r="L68" s="350">
        <f t="shared" si="76"/>
        <v>3500</v>
      </c>
      <c r="M68" s="350">
        <f t="shared" si="76"/>
        <v>0</v>
      </c>
      <c r="N68" s="350">
        <f t="shared" si="76"/>
        <v>3500</v>
      </c>
      <c r="O68" s="350">
        <f t="shared" si="76"/>
        <v>0</v>
      </c>
      <c r="P68" s="350">
        <f t="shared" si="76"/>
        <v>3500</v>
      </c>
      <c r="Q68" s="350">
        <f t="shared" si="76"/>
        <v>0</v>
      </c>
      <c r="R68" s="350">
        <f t="shared" si="76"/>
        <v>3500</v>
      </c>
    </row>
    <row r="69" spans="1:18" s="337" customFormat="1" ht="12.75" customHeight="1" x14ac:dyDescent="0.25">
      <c r="A69" s="479" t="s">
        <v>97</v>
      </c>
      <c r="B69" s="479"/>
      <c r="C69" s="349"/>
      <c r="D69" s="349"/>
      <c r="E69" s="334">
        <v>851</v>
      </c>
      <c r="F69" s="335" t="s">
        <v>12</v>
      </c>
      <c r="G69" s="355" t="s">
        <v>90</v>
      </c>
      <c r="H69" s="335" t="s">
        <v>677</v>
      </c>
      <c r="I69" s="335"/>
      <c r="J69" s="350">
        <f>J70</f>
        <v>3500</v>
      </c>
      <c r="K69" s="350">
        <f t="shared" si="76"/>
        <v>0</v>
      </c>
      <c r="L69" s="350">
        <f t="shared" si="76"/>
        <v>3500</v>
      </c>
      <c r="M69" s="350">
        <f t="shared" si="76"/>
        <v>0</v>
      </c>
      <c r="N69" s="350">
        <f t="shared" si="76"/>
        <v>3500</v>
      </c>
      <c r="O69" s="350">
        <f t="shared" si="76"/>
        <v>0</v>
      </c>
      <c r="P69" s="350">
        <f t="shared" si="76"/>
        <v>3500</v>
      </c>
      <c r="Q69" s="350">
        <f t="shared" si="76"/>
        <v>0</v>
      </c>
      <c r="R69" s="350">
        <f t="shared" si="76"/>
        <v>3500</v>
      </c>
    </row>
    <row r="70" spans="1:18" s="337" customFormat="1" ht="12" x14ac:dyDescent="0.25">
      <c r="A70" s="351"/>
      <c r="B70" s="389" t="s">
        <v>22</v>
      </c>
      <c r="C70" s="389"/>
      <c r="D70" s="389"/>
      <c r="E70" s="334">
        <v>851</v>
      </c>
      <c r="F70" s="335" t="s">
        <v>12</v>
      </c>
      <c r="G70" s="355" t="s">
        <v>90</v>
      </c>
      <c r="H70" s="335" t="s">
        <v>677</v>
      </c>
      <c r="I70" s="335" t="s">
        <v>23</v>
      </c>
      <c r="J70" s="350">
        <f>J71</f>
        <v>3500</v>
      </c>
      <c r="K70" s="350">
        <f t="shared" si="76"/>
        <v>0</v>
      </c>
      <c r="L70" s="350">
        <f t="shared" si="76"/>
        <v>3500</v>
      </c>
      <c r="M70" s="350">
        <f t="shared" si="76"/>
        <v>0</v>
      </c>
      <c r="N70" s="350">
        <f t="shared" si="76"/>
        <v>3500</v>
      </c>
      <c r="O70" s="350">
        <f t="shared" si="76"/>
        <v>0</v>
      </c>
      <c r="P70" s="350">
        <f t="shared" si="76"/>
        <v>3500</v>
      </c>
      <c r="Q70" s="350">
        <f t="shared" si="76"/>
        <v>0</v>
      </c>
      <c r="R70" s="350">
        <f t="shared" si="76"/>
        <v>3500</v>
      </c>
    </row>
    <row r="71" spans="1:18" s="337" customFormat="1" ht="12" x14ac:dyDescent="0.25">
      <c r="A71" s="351"/>
      <c r="B71" s="349" t="s">
        <v>24</v>
      </c>
      <c r="C71" s="349"/>
      <c r="D71" s="349"/>
      <c r="E71" s="334">
        <v>851</v>
      </c>
      <c r="F71" s="335" t="s">
        <v>12</v>
      </c>
      <c r="G71" s="355" t="s">
        <v>90</v>
      </c>
      <c r="H71" s="335" t="s">
        <v>677</v>
      </c>
      <c r="I71" s="335" t="s">
        <v>25</v>
      </c>
      <c r="J71" s="350">
        <v>3500</v>
      </c>
      <c r="K71" s="350"/>
      <c r="L71" s="350">
        <f t="shared" si="6"/>
        <v>3500</v>
      </c>
      <c r="M71" s="350"/>
      <c r="N71" s="350">
        <f t="shared" ref="N71" si="77">L71+M71</f>
        <v>3500</v>
      </c>
      <c r="O71" s="350"/>
      <c r="P71" s="350">
        <f t="shared" ref="P71" si="78">N71+O71</f>
        <v>3500</v>
      </c>
      <c r="Q71" s="350"/>
      <c r="R71" s="350">
        <f t="shared" ref="R71" si="79">P71+Q71</f>
        <v>3500</v>
      </c>
    </row>
    <row r="72" spans="1:18" s="344" customFormat="1" ht="12.75" customHeight="1" x14ac:dyDescent="0.25">
      <c r="A72" s="486" t="s">
        <v>98</v>
      </c>
      <c r="B72" s="486"/>
      <c r="C72" s="341"/>
      <c r="D72" s="341"/>
      <c r="E72" s="334">
        <v>851</v>
      </c>
      <c r="F72" s="342" t="s">
        <v>39</v>
      </c>
      <c r="G72" s="342"/>
      <c r="H72" s="342"/>
      <c r="I72" s="342"/>
      <c r="J72" s="343">
        <f>J73+J80</f>
        <v>848500</v>
      </c>
      <c r="K72" s="343">
        <f t="shared" ref="K72:R72" si="80">K73+K80</f>
        <v>100000</v>
      </c>
      <c r="L72" s="343">
        <f t="shared" si="80"/>
        <v>948500</v>
      </c>
      <c r="M72" s="343">
        <f t="shared" si="80"/>
        <v>699992</v>
      </c>
      <c r="N72" s="343">
        <f t="shared" si="80"/>
        <v>1648492</v>
      </c>
      <c r="O72" s="343">
        <f t="shared" si="80"/>
        <v>0</v>
      </c>
      <c r="P72" s="343">
        <f t="shared" si="80"/>
        <v>1648492</v>
      </c>
      <c r="Q72" s="343">
        <f t="shared" si="80"/>
        <v>0</v>
      </c>
      <c r="R72" s="343">
        <f t="shared" si="80"/>
        <v>1648492</v>
      </c>
    </row>
    <row r="73" spans="1:18" s="348" customFormat="1" ht="12.75" customHeight="1" x14ac:dyDescent="0.25">
      <c r="A73" s="487" t="s">
        <v>99</v>
      </c>
      <c r="B73" s="487"/>
      <c r="C73" s="345"/>
      <c r="D73" s="345"/>
      <c r="E73" s="334">
        <v>851</v>
      </c>
      <c r="F73" s="346" t="s">
        <v>39</v>
      </c>
      <c r="G73" s="346" t="s">
        <v>100</v>
      </c>
      <c r="H73" s="346"/>
      <c r="I73" s="346"/>
      <c r="J73" s="347">
        <f>J74+J77</f>
        <v>705000</v>
      </c>
      <c r="K73" s="347">
        <f t="shared" ref="K73:R73" si="81">K74+K77</f>
        <v>0</v>
      </c>
      <c r="L73" s="347">
        <f t="shared" si="81"/>
        <v>705000</v>
      </c>
      <c r="M73" s="347">
        <f t="shared" si="81"/>
        <v>699992</v>
      </c>
      <c r="N73" s="347">
        <f t="shared" si="81"/>
        <v>1404992</v>
      </c>
      <c r="O73" s="347">
        <f t="shared" si="81"/>
        <v>0</v>
      </c>
      <c r="P73" s="347">
        <f t="shared" si="81"/>
        <v>1404992</v>
      </c>
      <c r="Q73" s="347">
        <f t="shared" si="81"/>
        <v>0</v>
      </c>
      <c r="R73" s="347">
        <f t="shared" si="81"/>
        <v>1404992</v>
      </c>
    </row>
    <row r="74" spans="1:18" s="337" customFormat="1" ht="12.75" customHeight="1" x14ac:dyDescent="0.25">
      <c r="A74" s="479" t="s">
        <v>101</v>
      </c>
      <c r="B74" s="479"/>
      <c r="C74" s="349"/>
      <c r="D74" s="349"/>
      <c r="E74" s="334">
        <v>851</v>
      </c>
      <c r="F74" s="335" t="s">
        <v>39</v>
      </c>
      <c r="G74" s="335" t="s">
        <v>100</v>
      </c>
      <c r="H74" s="335" t="s">
        <v>102</v>
      </c>
      <c r="I74" s="335"/>
      <c r="J74" s="350">
        <f t="shared" ref="J74:R75" si="82">J75</f>
        <v>55000</v>
      </c>
      <c r="K74" s="350">
        <f t="shared" si="82"/>
        <v>0</v>
      </c>
      <c r="L74" s="350">
        <f t="shared" si="82"/>
        <v>55000</v>
      </c>
      <c r="M74" s="350">
        <f t="shared" si="82"/>
        <v>0</v>
      </c>
      <c r="N74" s="350">
        <f t="shared" si="82"/>
        <v>55000</v>
      </c>
      <c r="O74" s="350">
        <f t="shared" si="82"/>
        <v>0</v>
      </c>
      <c r="P74" s="350">
        <f t="shared" si="82"/>
        <v>55000</v>
      </c>
      <c r="Q74" s="350">
        <f t="shared" si="82"/>
        <v>0</v>
      </c>
      <c r="R74" s="350">
        <f t="shared" si="82"/>
        <v>55000</v>
      </c>
    </row>
    <row r="75" spans="1:18" s="337" customFormat="1" ht="12" x14ac:dyDescent="0.25">
      <c r="A75" s="358"/>
      <c r="B75" s="389" t="s">
        <v>22</v>
      </c>
      <c r="C75" s="389"/>
      <c r="D75" s="389"/>
      <c r="E75" s="334">
        <v>851</v>
      </c>
      <c r="F75" s="335" t="s">
        <v>39</v>
      </c>
      <c r="G75" s="335" t="s">
        <v>100</v>
      </c>
      <c r="H75" s="335" t="s">
        <v>102</v>
      </c>
      <c r="I75" s="335" t="s">
        <v>23</v>
      </c>
      <c r="J75" s="350">
        <f t="shared" si="82"/>
        <v>55000</v>
      </c>
      <c r="K75" s="350">
        <f t="shared" si="82"/>
        <v>0</v>
      </c>
      <c r="L75" s="350">
        <f t="shared" si="82"/>
        <v>55000</v>
      </c>
      <c r="M75" s="350">
        <f t="shared" si="82"/>
        <v>0</v>
      </c>
      <c r="N75" s="350">
        <f t="shared" si="82"/>
        <v>55000</v>
      </c>
      <c r="O75" s="350">
        <f t="shared" si="82"/>
        <v>0</v>
      </c>
      <c r="P75" s="350">
        <f t="shared" si="82"/>
        <v>55000</v>
      </c>
      <c r="Q75" s="350">
        <f t="shared" si="82"/>
        <v>0</v>
      </c>
      <c r="R75" s="350">
        <f t="shared" si="82"/>
        <v>55000</v>
      </c>
    </row>
    <row r="76" spans="1:18" s="337" customFormat="1" ht="12" x14ac:dyDescent="0.25">
      <c r="A76" s="358"/>
      <c r="B76" s="349" t="s">
        <v>24</v>
      </c>
      <c r="C76" s="349"/>
      <c r="D76" s="349"/>
      <c r="E76" s="334">
        <v>851</v>
      </c>
      <c r="F76" s="335" t="s">
        <v>39</v>
      </c>
      <c r="G76" s="335" t="s">
        <v>100</v>
      </c>
      <c r="H76" s="335" t="s">
        <v>102</v>
      </c>
      <c r="I76" s="335" t="s">
        <v>25</v>
      </c>
      <c r="J76" s="350">
        <v>55000</v>
      </c>
      <c r="K76" s="350"/>
      <c r="L76" s="350">
        <f t="shared" si="6"/>
        <v>55000</v>
      </c>
      <c r="M76" s="350"/>
      <c r="N76" s="350">
        <f t="shared" ref="N76" si="83">L76+M76</f>
        <v>55000</v>
      </c>
      <c r="O76" s="350"/>
      <c r="P76" s="350">
        <f t="shared" ref="P76" si="84">N76+O76</f>
        <v>55000</v>
      </c>
      <c r="Q76" s="350"/>
      <c r="R76" s="350">
        <f t="shared" ref="R76" si="85">P76+Q76</f>
        <v>55000</v>
      </c>
    </row>
    <row r="77" spans="1:18" s="363" customFormat="1" ht="15" customHeight="1" x14ac:dyDescent="0.2">
      <c r="A77" s="505" t="s">
        <v>627</v>
      </c>
      <c r="B77" s="506"/>
      <c r="C77" s="359"/>
      <c r="D77" s="359"/>
      <c r="E77" s="334">
        <v>851</v>
      </c>
      <c r="F77" s="335" t="s">
        <v>39</v>
      </c>
      <c r="G77" s="335" t="s">
        <v>100</v>
      </c>
      <c r="H77" s="356" t="s">
        <v>600</v>
      </c>
      <c r="I77" s="360"/>
      <c r="J77" s="361">
        <f>J78</f>
        <v>650000</v>
      </c>
      <c r="K77" s="361">
        <f t="shared" ref="K77:R78" si="86">K78</f>
        <v>0</v>
      </c>
      <c r="L77" s="362">
        <f t="shared" si="86"/>
        <v>650000</v>
      </c>
      <c r="M77" s="362">
        <f t="shared" si="86"/>
        <v>699992</v>
      </c>
      <c r="N77" s="362">
        <f t="shared" si="86"/>
        <v>1349992</v>
      </c>
      <c r="O77" s="362">
        <f t="shared" si="86"/>
        <v>0</v>
      </c>
      <c r="P77" s="362">
        <f t="shared" si="86"/>
        <v>1349992</v>
      </c>
      <c r="Q77" s="362">
        <f t="shared" si="86"/>
        <v>0</v>
      </c>
      <c r="R77" s="362">
        <f t="shared" si="86"/>
        <v>1349992</v>
      </c>
    </row>
    <row r="78" spans="1:18" s="337" customFormat="1" ht="12" x14ac:dyDescent="0.25">
      <c r="A78" s="349"/>
      <c r="B78" s="349" t="s">
        <v>26</v>
      </c>
      <c r="C78" s="349"/>
      <c r="D78" s="349"/>
      <c r="E78" s="334">
        <v>851</v>
      </c>
      <c r="F78" s="335" t="s">
        <v>39</v>
      </c>
      <c r="G78" s="335" t="s">
        <v>100</v>
      </c>
      <c r="H78" s="356" t="s">
        <v>600</v>
      </c>
      <c r="I78" s="335" t="s">
        <v>27</v>
      </c>
      <c r="J78" s="364">
        <f>J79</f>
        <v>650000</v>
      </c>
      <c r="K78" s="364">
        <f t="shared" si="86"/>
        <v>0</v>
      </c>
      <c r="L78" s="350">
        <f t="shared" si="86"/>
        <v>650000</v>
      </c>
      <c r="M78" s="350">
        <f t="shared" si="86"/>
        <v>699992</v>
      </c>
      <c r="N78" s="350">
        <f t="shared" si="86"/>
        <v>1349992</v>
      </c>
      <c r="O78" s="350">
        <f t="shared" si="86"/>
        <v>0</v>
      </c>
      <c r="P78" s="350">
        <f t="shared" si="86"/>
        <v>1349992</v>
      </c>
      <c r="Q78" s="350">
        <f t="shared" si="86"/>
        <v>0</v>
      </c>
      <c r="R78" s="350">
        <f t="shared" si="86"/>
        <v>1349992</v>
      </c>
    </row>
    <row r="79" spans="1:18" s="337" customFormat="1" ht="24" x14ac:dyDescent="0.25">
      <c r="A79" s="349"/>
      <c r="B79" s="349" t="s">
        <v>625</v>
      </c>
      <c r="C79" s="349"/>
      <c r="D79" s="349"/>
      <c r="E79" s="334">
        <v>851</v>
      </c>
      <c r="F79" s="335" t="s">
        <v>39</v>
      </c>
      <c r="G79" s="335" t="s">
        <v>100</v>
      </c>
      <c r="H79" s="356" t="s">
        <v>600</v>
      </c>
      <c r="I79" s="335" t="s">
        <v>626</v>
      </c>
      <c r="J79" s="364">
        <v>650000</v>
      </c>
      <c r="K79" s="364"/>
      <c r="L79" s="350">
        <f t="shared" si="6"/>
        <v>650000</v>
      </c>
      <c r="M79" s="350">
        <v>699992</v>
      </c>
      <c r="N79" s="350">
        <f t="shared" ref="N79" si="87">L79+M79</f>
        <v>1349992</v>
      </c>
      <c r="O79" s="350"/>
      <c r="P79" s="350">
        <f t="shared" ref="P79" si="88">N79+O79</f>
        <v>1349992</v>
      </c>
      <c r="Q79" s="350"/>
      <c r="R79" s="350">
        <f t="shared" ref="R79" si="89">P79+Q79</f>
        <v>1349992</v>
      </c>
    </row>
    <row r="80" spans="1:18" s="348" customFormat="1" ht="12.75" customHeight="1" x14ac:dyDescent="0.25">
      <c r="A80" s="487" t="s">
        <v>106</v>
      </c>
      <c r="B80" s="487"/>
      <c r="C80" s="345"/>
      <c r="D80" s="345"/>
      <c r="E80" s="334">
        <v>851</v>
      </c>
      <c r="F80" s="346" t="s">
        <v>39</v>
      </c>
      <c r="G80" s="346" t="s">
        <v>107</v>
      </c>
      <c r="H80" s="346"/>
      <c r="I80" s="346"/>
      <c r="J80" s="347">
        <f>J81+J88</f>
        <v>143500</v>
      </c>
      <c r="K80" s="347">
        <f t="shared" ref="K80:R80" si="90">K81+K88</f>
        <v>100000</v>
      </c>
      <c r="L80" s="347">
        <f t="shared" si="90"/>
        <v>243500</v>
      </c>
      <c r="M80" s="347">
        <f t="shared" si="90"/>
        <v>0</v>
      </c>
      <c r="N80" s="347">
        <f t="shared" si="90"/>
        <v>243500</v>
      </c>
      <c r="O80" s="347">
        <f t="shared" si="90"/>
        <v>0</v>
      </c>
      <c r="P80" s="347">
        <f t="shared" si="90"/>
        <v>243500</v>
      </c>
      <c r="Q80" s="347">
        <f t="shared" si="90"/>
        <v>0</v>
      </c>
      <c r="R80" s="347">
        <f t="shared" si="90"/>
        <v>243500</v>
      </c>
    </row>
    <row r="81" spans="1:18" s="354" customFormat="1" ht="12.75" customHeight="1" x14ac:dyDescent="0.25">
      <c r="A81" s="479" t="s">
        <v>64</v>
      </c>
      <c r="B81" s="479"/>
      <c r="C81" s="349"/>
      <c r="D81" s="349"/>
      <c r="E81" s="334">
        <v>851</v>
      </c>
      <c r="F81" s="335" t="s">
        <v>39</v>
      </c>
      <c r="G81" s="335" t="s">
        <v>107</v>
      </c>
      <c r="H81" s="335" t="s">
        <v>65</v>
      </c>
      <c r="I81" s="335"/>
      <c r="J81" s="350">
        <f t="shared" ref="J81:R82" si="91">J82</f>
        <v>143500</v>
      </c>
      <c r="K81" s="350">
        <f t="shared" si="91"/>
        <v>0</v>
      </c>
      <c r="L81" s="350">
        <f t="shared" si="91"/>
        <v>143500</v>
      </c>
      <c r="M81" s="350">
        <f t="shared" si="91"/>
        <v>0</v>
      </c>
      <c r="N81" s="350">
        <f t="shared" si="91"/>
        <v>143500</v>
      </c>
      <c r="O81" s="350">
        <f t="shared" si="91"/>
        <v>0</v>
      </c>
      <c r="P81" s="350">
        <f t="shared" si="91"/>
        <v>143500</v>
      </c>
      <c r="Q81" s="350">
        <f t="shared" si="91"/>
        <v>0</v>
      </c>
      <c r="R81" s="350">
        <f t="shared" si="91"/>
        <v>143500</v>
      </c>
    </row>
    <row r="82" spans="1:18" s="337" customFormat="1" ht="12.75" customHeight="1" x14ac:dyDescent="0.25">
      <c r="A82" s="479" t="s">
        <v>66</v>
      </c>
      <c r="B82" s="479"/>
      <c r="C82" s="349"/>
      <c r="D82" s="349"/>
      <c r="E82" s="334">
        <v>851</v>
      </c>
      <c r="F82" s="355" t="s">
        <v>39</v>
      </c>
      <c r="G82" s="355" t="s">
        <v>107</v>
      </c>
      <c r="H82" s="355" t="s">
        <v>67</v>
      </c>
      <c r="I82" s="355"/>
      <c r="J82" s="350">
        <f t="shared" si="91"/>
        <v>143500</v>
      </c>
      <c r="K82" s="350">
        <f t="shared" si="91"/>
        <v>0</v>
      </c>
      <c r="L82" s="350">
        <f t="shared" si="91"/>
        <v>143500</v>
      </c>
      <c r="M82" s="350">
        <f t="shared" si="91"/>
        <v>0</v>
      </c>
      <c r="N82" s="350">
        <f t="shared" si="91"/>
        <v>143500</v>
      </c>
      <c r="O82" s="350">
        <f t="shared" si="91"/>
        <v>0</v>
      </c>
      <c r="P82" s="350">
        <f t="shared" si="91"/>
        <v>143500</v>
      </c>
      <c r="Q82" s="350">
        <f t="shared" si="91"/>
        <v>0</v>
      </c>
      <c r="R82" s="350">
        <f t="shared" si="91"/>
        <v>143500</v>
      </c>
    </row>
    <row r="83" spans="1:18" s="337" customFormat="1" ht="12.75" customHeight="1" x14ac:dyDescent="0.25">
      <c r="A83" s="479" t="s">
        <v>108</v>
      </c>
      <c r="B83" s="479"/>
      <c r="C83" s="349"/>
      <c r="D83" s="349"/>
      <c r="E83" s="334">
        <v>851</v>
      </c>
      <c r="F83" s="355" t="s">
        <v>39</v>
      </c>
      <c r="G83" s="355" t="s">
        <v>107</v>
      </c>
      <c r="H83" s="355" t="s">
        <v>109</v>
      </c>
      <c r="I83" s="355"/>
      <c r="J83" s="350">
        <f>J84+J86</f>
        <v>143500</v>
      </c>
      <c r="K83" s="350">
        <f t="shared" ref="K83:R83" si="92">K84+K86</f>
        <v>0</v>
      </c>
      <c r="L83" s="350">
        <f t="shared" si="92"/>
        <v>143500</v>
      </c>
      <c r="M83" s="350">
        <f t="shared" si="92"/>
        <v>0</v>
      </c>
      <c r="N83" s="350">
        <f t="shared" si="92"/>
        <v>143500</v>
      </c>
      <c r="O83" s="350">
        <f t="shared" si="92"/>
        <v>0</v>
      </c>
      <c r="P83" s="350">
        <f t="shared" si="92"/>
        <v>143500</v>
      </c>
      <c r="Q83" s="350">
        <f t="shared" si="92"/>
        <v>0</v>
      </c>
      <c r="R83" s="350">
        <f t="shared" si="92"/>
        <v>143500</v>
      </c>
    </row>
    <row r="84" spans="1:18" s="337" customFormat="1" ht="24" x14ac:dyDescent="0.25">
      <c r="A84" s="349"/>
      <c r="B84" s="349" t="s">
        <v>17</v>
      </c>
      <c r="C84" s="349"/>
      <c r="D84" s="349"/>
      <c r="E84" s="334">
        <v>851</v>
      </c>
      <c r="F84" s="355" t="s">
        <v>39</v>
      </c>
      <c r="G84" s="355" t="s">
        <v>107</v>
      </c>
      <c r="H84" s="355" t="s">
        <v>109</v>
      </c>
      <c r="I84" s="335" t="s">
        <v>19</v>
      </c>
      <c r="J84" s="350">
        <f>J85</f>
        <v>73900</v>
      </c>
      <c r="K84" s="350">
        <f t="shared" ref="K84:R84" si="93">K85</f>
        <v>0</v>
      </c>
      <c r="L84" s="350">
        <f t="shared" si="93"/>
        <v>73900</v>
      </c>
      <c r="M84" s="350">
        <f t="shared" si="93"/>
        <v>0</v>
      </c>
      <c r="N84" s="350">
        <f t="shared" si="93"/>
        <v>73900</v>
      </c>
      <c r="O84" s="350">
        <f t="shared" si="93"/>
        <v>0</v>
      </c>
      <c r="P84" s="350">
        <f t="shared" si="93"/>
        <v>73900</v>
      </c>
      <c r="Q84" s="350">
        <f t="shared" si="93"/>
        <v>0</v>
      </c>
      <c r="R84" s="350">
        <f t="shared" si="93"/>
        <v>73900</v>
      </c>
    </row>
    <row r="85" spans="1:18" s="337" customFormat="1" ht="12" x14ac:dyDescent="0.25">
      <c r="A85" s="351"/>
      <c r="B85" s="389" t="s">
        <v>20</v>
      </c>
      <c r="C85" s="389"/>
      <c r="D85" s="389"/>
      <c r="E85" s="334">
        <v>851</v>
      </c>
      <c r="F85" s="355" t="s">
        <v>39</v>
      </c>
      <c r="G85" s="355" t="s">
        <v>107</v>
      </c>
      <c r="H85" s="355" t="s">
        <v>109</v>
      </c>
      <c r="I85" s="335" t="s">
        <v>21</v>
      </c>
      <c r="J85" s="350">
        <f>73883+17</f>
        <v>73900</v>
      </c>
      <c r="K85" s="350"/>
      <c r="L85" s="350">
        <f t="shared" ref="L85:L187" si="94">J85+K85</f>
        <v>73900</v>
      </c>
      <c r="M85" s="350"/>
      <c r="N85" s="350">
        <f t="shared" ref="N85" si="95">L85+M85</f>
        <v>73900</v>
      </c>
      <c r="O85" s="350"/>
      <c r="P85" s="350">
        <f t="shared" ref="P85" si="96">N85+O85</f>
        <v>73900</v>
      </c>
      <c r="Q85" s="350"/>
      <c r="R85" s="350">
        <f t="shared" ref="R85" si="97">P85+Q85</f>
        <v>73900</v>
      </c>
    </row>
    <row r="86" spans="1:18" s="337" customFormat="1" ht="12" x14ac:dyDescent="0.25">
      <c r="A86" s="351"/>
      <c r="B86" s="389" t="s">
        <v>22</v>
      </c>
      <c r="C86" s="389"/>
      <c r="D86" s="389"/>
      <c r="E86" s="334">
        <v>851</v>
      </c>
      <c r="F86" s="355" t="s">
        <v>39</v>
      </c>
      <c r="G86" s="355" t="s">
        <v>107</v>
      </c>
      <c r="H86" s="355" t="s">
        <v>109</v>
      </c>
      <c r="I86" s="335" t="s">
        <v>23</v>
      </c>
      <c r="J86" s="350">
        <f>J87</f>
        <v>69600</v>
      </c>
      <c r="K86" s="350">
        <f t="shared" ref="K86:R86" si="98">K87</f>
        <v>0</v>
      </c>
      <c r="L86" s="350">
        <f t="shared" si="98"/>
        <v>69600</v>
      </c>
      <c r="M86" s="350">
        <f t="shared" si="98"/>
        <v>0</v>
      </c>
      <c r="N86" s="350">
        <f t="shared" si="98"/>
        <v>69600</v>
      </c>
      <c r="O86" s="350">
        <f t="shared" si="98"/>
        <v>0</v>
      </c>
      <c r="P86" s="350">
        <f t="shared" si="98"/>
        <v>69600</v>
      </c>
      <c r="Q86" s="350">
        <f t="shared" si="98"/>
        <v>0</v>
      </c>
      <c r="R86" s="350">
        <f t="shared" si="98"/>
        <v>69600</v>
      </c>
    </row>
    <row r="87" spans="1:18" s="337" customFormat="1" ht="12" x14ac:dyDescent="0.25">
      <c r="A87" s="351"/>
      <c r="B87" s="349" t="s">
        <v>24</v>
      </c>
      <c r="C87" s="349"/>
      <c r="D87" s="349"/>
      <c r="E87" s="334">
        <v>851</v>
      </c>
      <c r="F87" s="355" t="s">
        <v>39</v>
      </c>
      <c r="G87" s="355" t="s">
        <v>107</v>
      </c>
      <c r="H87" s="355" t="s">
        <v>109</v>
      </c>
      <c r="I87" s="335" t="s">
        <v>25</v>
      </c>
      <c r="J87" s="350">
        <f>69617-17</f>
        <v>69600</v>
      </c>
      <c r="K87" s="350"/>
      <c r="L87" s="350">
        <f t="shared" si="94"/>
        <v>69600</v>
      </c>
      <c r="M87" s="350"/>
      <c r="N87" s="350">
        <f t="shared" ref="N87" si="99">L87+M87</f>
        <v>69600</v>
      </c>
      <c r="O87" s="350"/>
      <c r="P87" s="350">
        <f t="shared" ref="P87" si="100">N87+O87</f>
        <v>69600</v>
      </c>
      <c r="Q87" s="350"/>
      <c r="R87" s="350">
        <f t="shared" ref="R87" si="101">P87+Q87</f>
        <v>69600</v>
      </c>
    </row>
    <row r="88" spans="1:18" s="337" customFormat="1" ht="12" x14ac:dyDescent="0.25">
      <c r="A88" s="500" t="s">
        <v>734</v>
      </c>
      <c r="B88" s="501"/>
      <c r="C88" s="349"/>
      <c r="D88" s="365"/>
      <c r="E88" s="334">
        <v>851</v>
      </c>
      <c r="F88" s="355" t="s">
        <v>39</v>
      </c>
      <c r="G88" s="355" t="s">
        <v>107</v>
      </c>
      <c r="H88" s="355" t="s">
        <v>735</v>
      </c>
      <c r="I88" s="335"/>
      <c r="J88" s="350">
        <f>J89</f>
        <v>0</v>
      </c>
      <c r="K88" s="350">
        <f t="shared" ref="K88:R90" si="102">K89</f>
        <v>100000</v>
      </c>
      <c r="L88" s="350">
        <f t="shared" si="102"/>
        <v>100000</v>
      </c>
      <c r="M88" s="350">
        <f t="shared" si="102"/>
        <v>0</v>
      </c>
      <c r="N88" s="350">
        <f t="shared" si="102"/>
        <v>100000</v>
      </c>
      <c r="O88" s="350">
        <f t="shared" si="102"/>
        <v>0</v>
      </c>
      <c r="P88" s="350">
        <f t="shared" si="102"/>
        <v>100000</v>
      </c>
      <c r="Q88" s="350">
        <f t="shared" si="102"/>
        <v>0</v>
      </c>
      <c r="R88" s="350">
        <f t="shared" si="102"/>
        <v>100000</v>
      </c>
    </row>
    <row r="89" spans="1:18" s="337" customFormat="1" ht="25.5" customHeight="1" x14ac:dyDescent="0.25">
      <c r="A89" s="507" t="s">
        <v>737</v>
      </c>
      <c r="B89" s="508"/>
      <c r="C89" s="349"/>
      <c r="D89" s="365"/>
      <c r="E89" s="334">
        <v>851</v>
      </c>
      <c r="F89" s="355" t="s">
        <v>39</v>
      </c>
      <c r="G89" s="355" t="s">
        <v>107</v>
      </c>
      <c r="H89" s="355" t="s">
        <v>736</v>
      </c>
      <c r="I89" s="335"/>
      <c r="J89" s="350">
        <f>J90</f>
        <v>0</v>
      </c>
      <c r="K89" s="350">
        <f t="shared" si="102"/>
        <v>100000</v>
      </c>
      <c r="L89" s="350">
        <f t="shared" si="102"/>
        <v>100000</v>
      </c>
      <c r="M89" s="350">
        <f t="shared" si="102"/>
        <v>0</v>
      </c>
      <c r="N89" s="350">
        <f t="shared" si="102"/>
        <v>100000</v>
      </c>
      <c r="O89" s="350">
        <f t="shared" si="102"/>
        <v>0</v>
      </c>
      <c r="P89" s="350">
        <f t="shared" si="102"/>
        <v>100000</v>
      </c>
      <c r="Q89" s="350">
        <f t="shared" si="102"/>
        <v>0</v>
      </c>
      <c r="R89" s="350">
        <f t="shared" si="102"/>
        <v>100000</v>
      </c>
    </row>
    <row r="90" spans="1:18" s="337" customFormat="1" ht="12" x14ac:dyDescent="0.25">
      <c r="A90" s="351"/>
      <c r="B90" s="349" t="s">
        <v>26</v>
      </c>
      <c r="C90" s="349"/>
      <c r="D90" s="365"/>
      <c r="E90" s="334">
        <v>851</v>
      </c>
      <c r="F90" s="355" t="s">
        <v>39</v>
      </c>
      <c r="G90" s="355" t="s">
        <v>107</v>
      </c>
      <c r="H90" s="355" t="s">
        <v>736</v>
      </c>
      <c r="I90" s="335" t="s">
        <v>27</v>
      </c>
      <c r="J90" s="350">
        <f>J91</f>
        <v>0</v>
      </c>
      <c r="K90" s="350">
        <f t="shared" si="102"/>
        <v>100000</v>
      </c>
      <c r="L90" s="350">
        <f t="shared" si="102"/>
        <v>100000</v>
      </c>
      <c r="M90" s="350">
        <f t="shared" si="102"/>
        <v>0</v>
      </c>
      <c r="N90" s="350">
        <f t="shared" si="102"/>
        <v>100000</v>
      </c>
      <c r="O90" s="350">
        <f t="shared" si="102"/>
        <v>0</v>
      </c>
      <c r="P90" s="350">
        <f t="shared" si="102"/>
        <v>100000</v>
      </c>
      <c r="Q90" s="350">
        <f t="shared" si="102"/>
        <v>0</v>
      </c>
      <c r="R90" s="350">
        <f t="shared" si="102"/>
        <v>100000</v>
      </c>
    </row>
    <row r="91" spans="1:18" s="337" customFormat="1" ht="24" x14ac:dyDescent="0.25">
      <c r="A91" s="351"/>
      <c r="B91" s="349" t="s">
        <v>625</v>
      </c>
      <c r="C91" s="349"/>
      <c r="D91" s="365"/>
      <c r="E91" s="334">
        <v>851</v>
      </c>
      <c r="F91" s="355" t="s">
        <v>39</v>
      </c>
      <c r="G91" s="355" t="s">
        <v>107</v>
      </c>
      <c r="H91" s="355" t="s">
        <v>736</v>
      </c>
      <c r="I91" s="335" t="s">
        <v>626</v>
      </c>
      <c r="J91" s="350"/>
      <c r="K91" s="350">
        <v>100000</v>
      </c>
      <c r="L91" s="350">
        <f t="shared" ref="L91" si="103">J91+K91</f>
        <v>100000</v>
      </c>
      <c r="M91" s="350"/>
      <c r="N91" s="350">
        <f t="shared" ref="N91" si="104">L91+M91</f>
        <v>100000</v>
      </c>
      <c r="O91" s="350"/>
      <c r="P91" s="350">
        <f t="shared" ref="P91" si="105">N91+O91</f>
        <v>100000</v>
      </c>
      <c r="Q91" s="350"/>
      <c r="R91" s="350">
        <f t="shared" ref="R91" si="106">P91+Q91</f>
        <v>100000</v>
      </c>
    </row>
    <row r="92" spans="1:18" s="348" customFormat="1" ht="12" x14ac:dyDescent="0.25">
      <c r="A92" s="381" t="s">
        <v>700</v>
      </c>
      <c r="B92" s="345"/>
      <c r="C92" s="345"/>
      <c r="E92" s="334">
        <v>851</v>
      </c>
      <c r="F92" s="366" t="s">
        <v>100</v>
      </c>
      <c r="G92" s="366"/>
      <c r="H92" s="366"/>
      <c r="I92" s="346"/>
      <c r="J92" s="367">
        <f>J101</f>
        <v>0</v>
      </c>
      <c r="K92" s="367">
        <f t="shared" ref="K92:R92" si="107">K101</f>
        <v>320000</v>
      </c>
      <c r="L92" s="367">
        <f t="shared" si="107"/>
        <v>320000</v>
      </c>
      <c r="M92" s="367">
        <f t="shared" si="107"/>
        <v>0</v>
      </c>
      <c r="N92" s="367">
        <f t="shared" si="107"/>
        <v>320000</v>
      </c>
      <c r="O92" s="367">
        <f t="shared" si="107"/>
        <v>0</v>
      </c>
      <c r="P92" s="367">
        <f t="shared" si="107"/>
        <v>320000</v>
      </c>
      <c r="Q92" s="367">
        <f t="shared" si="107"/>
        <v>0</v>
      </c>
      <c r="R92" s="367">
        <f t="shared" si="107"/>
        <v>320000</v>
      </c>
    </row>
    <row r="93" spans="1:18" s="348" customFormat="1" ht="15" customHeight="1" x14ac:dyDescent="0.25">
      <c r="A93" s="498" t="s">
        <v>798</v>
      </c>
      <c r="B93" s="499"/>
      <c r="C93" s="345"/>
      <c r="E93" s="334">
        <v>851</v>
      </c>
      <c r="F93" s="366" t="s">
        <v>100</v>
      </c>
      <c r="G93" s="366" t="s">
        <v>10</v>
      </c>
      <c r="H93" s="366"/>
      <c r="I93" s="346"/>
      <c r="J93" s="367"/>
      <c r="K93" s="367"/>
      <c r="L93" s="350"/>
      <c r="M93" s="367"/>
      <c r="N93" s="367"/>
      <c r="O93" s="367"/>
      <c r="P93" s="367"/>
      <c r="Q93" s="367"/>
      <c r="R93" s="367"/>
    </row>
    <row r="94" spans="1:18" s="337" customFormat="1" ht="15" customHeight="1" x14ac:dyDescent="0.25">
      <c r="A94" s="480" t="s">
        <v>799</v>
      </c>
      <c r="B94" s="481"/>
      <c r="C94" s="349"/>
      <c r="E94" s="334">
        <v>851</v>
      </c>
      <c r="F94" s="355" t="s">
        <v>100</v>
      </c>
      <c r="G94" s="355" t="s">
        <v>10</v>
      </c>
      <c r="H94" s="355" t="s">
        <v>800</v>
      </c>
      <c r="I94" s="335"/>
      <c r="J94" s="364"/>
      <c r="K94" s="364"/>
      <c r="L94" s="350"/>
      <c r="M94" s="364"/>
      <c r="N94" s="364"/>
      <c r="O94" s="364"/>
      <c r="P94" s="364"/>
      <c r="Q94" s="364"/>
      <c r="R94" s="364"/>
    </row>
    <row r="95" spans="1:18" s="337" customFormat="1" ht="27" customHeight="1" x14ac:dyDescent="0.25">
      <c r="A95" s="480" t="s">
        <v>801</v>
      </c>
      <c r="B95" s="481"/>
      <c r="C95" s="349"/>
      <c r="E95" s="334">
        <v>851</v>
      </c>
      <c r="F95" s="355" t="s">
        <v>100</v>
      </c>
      <c r="G95" s="355" t="s">
        <v>10</v>
      </c>
      <c r="H95" s="355" t="s">
        <v>802</v>
      </c>
      <c r="I95" s="335"/>
      <c r="J95" s="364"/>
      <c r="K95" s="364"/>
      <c r="L95" s="350"/>
      <c r="M95" s="364"/>
      <c r="N95" s="364"/>
      <c r="O95" s="364"/>
      <c r="P95" s="364"/>
      <c r="Q95" s="364"/>
      <c r="R95" s="364"/>
    </row>
    <row r="96" spans="1:18" s="337" customFormat="1" ht="12.75" customHeight="1" x14ac:dyDescent="0.25">
      <c r="A96" s="368"/>
      <c r="B96" s="349" t="s">
        <v>134</v>
      </c>
      <c r="C96" s="349"/>
      <c r="D96" s="349"/>
      <c r="E96" s="334">
        <v>851</v>
      </c>
      <c r="F96" s="355" t="s">
        <v>100</v>
      </c>
      <c r="G96" s="355" t="s">
        <v>10</v>
      </c>
      <c r="H96" s="355" t="s">
        <v>802</v>
      </c>
      <c r="I96" s="335" t="s">
        <v>135</v>
      </c>
      <c r="J96" s="350">
        <f>J97</f>
        <v>0</v>
      </c>
      <c r="K96" s="350">
        <f t="shared" ref="K96:R96" si="108">K97</f>
        <v>200000</v>
      </c>
      <c r="L96" s="350">
        <f t="shared" ref="L96:L97" si="109">J96+K96</f>
        <v>200000</v>
      </c>
      <c r="M96" s="350">
        <f t="shared" si="108"/>
        <v>0</v>
      </c>
      <c r="N96" s="350">
        <f t="shared" si="108"/>
        <v>200000</v>
      </c>
      <c r="O96" s="350">
        <f t="shared" si="108"/>
        <v>0</v>
      </c>
      <c r="P96" s="350">
        <f t="shared" si="108"/>
        <v>200000</v>
      </c>
      <c r="Q96" s="350">
        <f t="shared" si="108"/>
        <v>0</v>
      </c>
      <c r="R96" s="350">
        <f t="shared" si="108"/>
        <v>200000</v>
      </c>
    </row>
    <row r="97" spans="1:18" s="337" customFormat="1" ht="25.5" customHeight="1" x14ac:dyDescent="0.25">
      <c r="A97" s="368"/>
      <c r="B97" s="349" t="s">
        <v>707</v>
      </c>
      <c r="C97" s="349"/>
      <c r="D97" s="349"/>
      <c r="E97" s="334">
        <v>851</v>
      </c>
      <c r="F97" s="355" t="s">
        <v>100</v>
      </c>
      <c r="G97" s="355" t="s">
        <v>10</v>
      </c>
      <c r="H97" s="355" t="s">
        <v>802</v>
      </c>
      <c r="I97" s="335" t="s">
        <v>706</v>
      </c>
      <c r="J97" s="350"/>
      <c r="K97" s="350">
        <v>200000</v>
      </c>
      <c r="L97" s="350">
        <f t="shared" si="109"/>
        <v>200000</v>
      </c>
      <c r="M97" s="350"/>
      <c r="N97" s="350">
        <f>L97+M97</f>
        <v>200000</v>
      </c>
      <c r="O97" s="350"/>
      <c r="P97" s="350">
        <f>N97+O97</f>
        <v>200000</v>
      </c>
      <c r="Q97" s="350"/>
      <c r="R97" s="350">
        <f>P97+Q97</f>
        <v>200000</v>
      </c>
    </row>
    <row r="98" spans="1:18" s="371" customFormat="1" ht="27" customHeight="1" x14ac:dyDescent="0.25">
      <c r="A98" s="369"/>
      <c r="B98" s="370" t="str">
        <f>[2]Функц.февр.!B148</f>
        <v>Бюджетные инвестиции</v>
      </c>
      <c r="C98" s="370"/>
      <c r="E98" s="334">
        <v>851</v>
      </c>
      <c r="F98" s="372"/>
      <c r="G98" s="372"/>
      <c r="H98" s="372" t="s">
        <v>804</v>
      </c>
      <c r="I98" s="373"/>
      <c r="J98" s="374"/>
      <c r="K98" s="374"/>
      <c r="L98" s="375"/>
      <c r="M98" s="374"/>
      <c r="N98" s="374"/>
      <c r="O98" s="374"/>
      <c r="P98" s="374"/>
      <c r="Q98" s="374"/>
      <c r="R98" s="374"/>
    </row>
    <row r="99" spans="1:18" s="337" customFormat="1" ht="12.75" customHeight="1" x14ac:dyDescent="0.25">
      <c r="A99" s="368"/>
      <c r="B99" s="349" t="s">
        <v>134</v>
      </c>
      <c r="C99" s="349"/>
      <c r="D99" s="349"/>
      <c r="E99" s="334">
        <v>851</v>
      </c>
      <c r="F99" s="355" t="s">
        <v>100</v>
      </c>
      <c r="G99" s="355" t="s">
        <v>10</v>
      </c>
      <c r="H99" s="355" t="s">
        <v>804</v>
      </c>
      <c r="I99" s="335" t="s">
        <v>135</v>
      </c>
      <c r="J99" s="350">
        <f>J100</f>
        <v>0</v>
      </c>
      <c r="K99" s="350">
        <f t="shared" ref="K99:R99" si="110">K100</f>
        <v>200000</v>
      </c>
      <c r="L99" s="350">
        <f t="shared" ref="L99:L100" si="111">J99+K99</f>
        <v>200000</v>
      </c>
      <c r="M99" s="350">
        <f t="shared" si="110"/>
        <v>0</v>
      </c>
      <c r="N99" s="350">
        <f t="shared" si="110"/>
        <v>200000</v>
      </c>
      <c r="O99" s="350">
        <f t="shared" si="110"/>
        <v>0</v>
      </c>
      <c r="P99" s="350">
        <f t="shared" si="110"/>
        <v>200000</v>
      </c>
      <c r="Q99" s="350">
        <f t="shared" si="110"/>
        <v>0</v>
      </c>
      <c r="R99" s="350">
        <f t="shared" si="110"/>
        <v>200000</v>
      </c>
    </row>
    <row r="100" spans="1:18" s="337" customFormat="1" ht="25.5" customHeight="1" x14ac:dyDescent="0.25">
      <c r="A100" s="368"/>
      <c r="B100" s="349" t="s">
        <v>707</v>
      </c>
      <c r="C100" s="349"/>
      <c r="D100" s="349"/>
      <c r="E100" s="334">
        <v>851</v>
      </c>
      <c r="F100" s="355" t="s">
        <v>100</v>
      </c>
      <c r="G100" s="355" t="s">
        <v>10</v>
      </c>
      <c r="H100" s="355" t="s">
        <v>804</v>
      </c>
      <c r="I100" s="335" t="s">
        <v>706</v>
      </c>
      <c r="J100" s="350"/>
      <c r="K100" s="350">
        <v>200000</v>
      </c>
      <c r="L100" s="350">
        <f t="shared" si="111"/>
        <v>200000</v>
      </c>
      <c r="M100" s="350"/>
      <c r="N100" s="350">
        <f>L100+M100</f>
        <v>200000</v>
      </c>
      <c r="O100" s="350"/>
      <c r="P100" s="350">
        <f>N100+O100</f>
        <v>200000</v>
      </c>
      <c r="Q100" s="350"/>
      <c r="R100" s="350">
        <f>P100+Q100</f>
        <v>200000</v>
      </c>
    </row>
    <row r="101" spans="1:18" s="348" customFormat="1" ht="12" x14ac:dyDescent="0.25">
      <c r="A101" s="381" t="s">
        <v>701</v>
      </c>
      <c r="B101" s="345"/>
      <c r="C101" s="345"/>
      <c r="E101" s="334">
        <v>851</v>
      </c>
      <c r="F101" s="366" t="s">
        <v>100</v>
      </c>
      <c r="G101" s="366" t="s">
        <v>79</v>
      </c>
      <c r="H101" s="366"/>
      <c r="I101" s="346"/>
      <c r="J101" s="367">
        <f t="shared" ref="J101:Q101" si="112">J107</f>
        <v>0</v>
      </c>
      <c r="K101" s="367">
        <f t="shared" si="112"/>
        <v>320000</v>
      </c>
      <c r="L101" s="367">
        <f t="shared" si="112"/>
        <v>320000</v>
      </c>
      <c r="M101" s="367">
        <f t="shared" si="112"/>
        <v>0</v>
      </c>
      <c r="N101" s="367">
        <f t="shared" si="112"/>
        <v>320000</v>
      </c>
      <c r="O101" s="367">
        <f t="shared" si="112"/>
        <v>0</v>
      </c>
      <c r="P101" s="367">
        <f t="shared" si="112"/>
        <v>320000</v>
      </c>
      <c r="Q101" s="367">
        <f t="shared" si="112"/>
        <v>0</v>
      </c>
      <c r="R101" s="367">
        <f>R102+R107</f>
        <v>320000</v>
      </c>
    </row>
    <row r="102" spans="1:18" s="337" customFormat="1" ht="17.25" customHeight="1" x14ac:dyDescent="0.25">
      <c r="A102" s="500" t="s">
        <v>805</v>
      </c>
      <c r="B102" s="501"/>
      <c r="C102" s="349"/>
      <c r="E102" s="334">
        <v>851</v>
      </c>
      <c r="F102" s="355" t="s">
        <v>100</v>
      </c>
      <c r="G102" s="355" t="s">
        <v>79</v>
      </c>
      <c r="H102" s="355" t="s">
        <v>806</v>
      </c>
      <c r="I102" s="335"/>
      <c r="J102" s="364"/>
      <c r="K102" s="364"/>
      <c r="L102" s="350"/>
      <c r="M102" s="364"/>
      <c r="N102" s="364"/>
      <c r="O102" s="364"/>
      <c r="P102" s="364"/>
      <c r="Q102" s="364"/>
      <c r="R102" s="364">
        <f>R103</f>
        <v>0</v>
      </c>
    </row>
    <row r="103" spans="1:18" s="337" customFormat="1" ht="14.25" customHeight="1" x14ac:dyDescent="0.25">
      <c r="A103" s="500" t="s">
        <v>807</v>
      </c>
      <c r="B103" s="501"/>
      <c r="C103" s="349"/>
      <c r="E103" s="334">
        <v>851</v>
      </c>
      <c r="F103" s="355" t="s">
        <v>100</v>
      </c>
      <c r="G103" s="355" t="s">
        <v>79</v>
      </c>
      <c r="H103" s="355" t="s">
        <v>808</v>
      </c>
      <c r="I103" s="335"/>
      <c r="J103" s="364"/>
      <c r="K103" s="364"/>
      <c r="L103" s="350"/>
      <c r="M103" s="364"/>
      <c r="N103" s="364"/>
      <c r="O103" s="364"/>
      <c r="P103" s="364"/>
      <c r="Q103" s="364"/>
      <c r="R103" s="364">
        <f>R104</f>
        <v>0</v>
      </c>
    </row>
    <row r="104" spans="1:18" s="337" customFormat="1" ht="28.5" customHeight="1" x14ac:dyDescent="0.25">
      <c r="A104" s="353"/>
      <c r="B104" s="352" t="s">
        <v>809</v>
      </c>
      <c r="C104" s="349"/>
      <c r="E104" s="334">
        <v>851</v>
      </c>
      <c r="F104" s="355" t="s">
        <v>100</v>
      </c>
      <c r="G104" s="355" t="s">
        <v>79</v>
      </c>
      <c r="H104" s="355" t="s">
        <v>810</v>
      </c>
      <c r="I104" s="335"/>
      <c r="J104" s="364"/>
      <c r="K104" s="364"/>
      <c r="L104" s="350"/>
      <c r="M104" s="364"/>
      <c r="N104" s="364"/>
      <c r="O104" s="364"/>
      <c r="P104" s="364"/>
      <c r="Q104" s="364"/>
      <c r="R104" s="364">
        <f>R105</f>
        <v>0</v>
      </c>
    </row>
    <row r="105" spans="1:18" s="337" customFormat="1" ht="12.75" customHeight="1" x14ac:dyDescent="0.25">
      <c r="A105" s="368"/>
      <c r="B105" s="349" t="s">
        <v>134</v>
      </c>
      <c r="C105" s="349"/>
      <c r="D105" s="349"/>
      <c r="E105" s="334">
        <v>851</v>
      </c>
      <c r="F105" s="355" t="s">
        <v>100</v>
      </c>
      <c r="G105" s="355" t="s">
        <v>79</v>
      </c>
      <c r="H105" s="355" t="s">
        <v>810</v>
      </c>
      <c r="I105" s="335" t="s">
        <v>135</v>
      </c>
      <c r="J105" s="350">
        <f>J106</f>
        <v>0</v>
      </c>
      <c r="K105" s="350">
        <f t="shared" ref="K105:R105" si="113">K106</f>
        <v>200000</v>
      </c>
      <c r="L105" s="350">
        <f t="shared" ref="L105:L106" si="114">J105+K105</f>
        <v>200000</v>
      </c>
      <c r="M105" s="350">
        <f t="shared" si="113"/>
        <v>0</v>
      </c>
      <c r="N105" s="350">
        <f t="shared" si="113"/>
        <v>200000</v>
      </c>
      <c r="O105" s="350">
        <f t="shared" si="113"/>
        <v>0</v>
      </c>
      <c r="P105" s="350">
        <f t="shared" si="113"/>
        <v>200000</v>
      </c>
      <c r="Q105" s="350">
        <f t="shared" si="113"/>
        <v>0</v>
      </c>
      <c r="R105" s="350">
        <f t="shared" si="113"/>
        <v>0</v>
      </c>
    </row>
    <row r="106" spans="1:18" s="337" customFormat="1" ht="25.5" customHeight="1" x14ac:dyDescent="0.25">
      <c r="A106" s="368"/>
      <c r="B106" s="349" t="s">
        <v>707</v>
      </c>
      <c r="C106" s="349"/>
      <c r="D106" s="349"/>
      <c r="E106" s="334">
        <v>851</v>
      </c>
      <c r="F106" s="355" t="s">
        <v>100</v>
      </c>
      <c r="G106" s="355" t="s">
        <v>79</v>
      </c>
      <c r="H106" s="355" t="s">
        <v>810</v>
      </c>
      <c r="I106" s="335" t="s">
        <v>706</v>
      </c>
      <c r="J106" s="350"/>
      <c r="K106" s="350">
        <v>200000</v>
      </c>
      <c r="L106" s="350">
        <f t="shared" si="114"/>
        <v>200000</v>
      </c>
      <c r="M106" s="350"/>
      <c r="N106" s="350">
        <f>L106+M106</f>
        <v>200000</v>
      </c>
      <c r="O106" s="350"/>
      <c r="P106" s="350">
        <f>N106+O106</f>
        <v>200000</v>
      </c>
      <c r="Q106" s="350"/>
      <c r="R106" s="350"/>
    </row>
    <row r="107" spans="1:18" s="337" customFormat="1" ht="28.5" customHeight="1" x14ac:dyDescent="0.25">
      <c r="A107" s="480" t="s">
        <v>703</v>
      </c>
      <c r="B107" s="481"/>
      <c r="C107" s="349"/>
      <c r="D107" s="349"/>
      <c r="E107" s="334">
        <v>851</v>
      </c>
      <c r="F107" s="355" t="s">
        <v>100</v>
      </c>
      <c r="G107" s="355" t="s">
        <v>79</v>
      </c>
      <c r="H107" s="355" t="s">
        <v>704</v>
      </c>
      <c r="I107" s="335"/>
      <c r="J107" s="350">
        <f t="shared" ref="J107:R107" si="115">J108+J112</f>
        <v>0</v>
      </c>
      <c r="K107" s="350">
        <f t="shared" si="115"/>
        <v>320000</v>
      </c>
      <c r="L107" s="350">
        <f t="shared" si="115"/>
        <v>320000</v>
      </c>
      <c r="M107" s="350">
        <f t="shared" si="115"/>
        <v>0</v>
      </c>
      <c r="N107" s="350">
        <f t="shared" si="115"/>
        <v>320000</v>
      </c>
      <c r="O107" s="350">
        <f t="shared" si="115"/>
        <v>0</v>
      </c>
      <c r="P107" s="350">
        <f t="shared" si="115"/>
        <v>320000</v>
      </c>
      <c r="Q107" s="350">
        <f t="shared" si="115"/>
        <v>0</v>
      </c>
      <c r="R107" s="350">
        <f t="shared" si="115"/>
        <v>320000</v>
      </c>
    </row>
    <row r="108" spans="1:18" s="337" customFormat="1" ht="27.75" customHeight="1" x14ac:dyDescent="0.25">
      <c r="A108" s="480" t="s">
        <v>715</v>
      </c>
      <c r="B108" s="481"/>
      <c r="C108" s="349"/>
      <c r="D108" s="349"/>
      <c r="E108" s="334">
        <v>851</v>
      </c>
      <c r="F108" s="355" t="s">
        <v>100</v>
      </c>
      <c r="G108" s="355" t="s">
        <v>79</v>
      </c>
      <c r="H108" s="355" t="s">
        <v>718</v>
      </c>
      <c r="I108" s="335"/>
      <c r="J108" s="350">
        <f>J109</f>
        <v>0</v>
      </c>
      <c r="K108" s="350">
        <f t="shared" ref="K108:R110" si="116">K109</f>
        <v>200000</v>
      </c>
      <c r="L108" s="350">
        <f t="shared" si="116"/>
        <v>200000</v>
      </c>
      <c r="M108" s="350">
        <f t="shared" si="116"/>
        <v>0</v>
      </c>
      <c r="N108" s="350">
        <f t="shared" si="116"/>
        <v>200000</v>
      </c>
      <c r="O108" s="350">
        <f t="shared" si="116"/>
        <v>0</v>
      </c>
      <c r="P108" s="350">
        <f t="shared" si="116"/>
        <v>200000</v>
      </c>
      <c r="Q108" s="350">
        <f t="shared" si="116"/>
        <v>0</v>
      </c>
      <c r="R108" s="350">
        <f t="shared" si="116"/>
        <v>200000</v>
      </c>
    </row>
    <row r="109" spans="1:18" s="337" customFormat="1" ht="28.5" customHeight="1" x14ac:dyDescent="0.25">
      <c r="A109" s="368"/>
      <c r="B109" s="389" t="s">
        <v>716</v>
      </c>
      <c r="C109" s="349"/>
      <c r="D109" s="349"/>
      <c r="E109" s="334">
        <v>851</v>
      </c>
      <c r="F109" s="355" t="s">
        <v>100</v>
      </c>
      <c r="G109" s="355" t="s">
        <v>79</v>
      </c>
      <c r="H109" s="355" t="s">
        <v>719</v>
      </c>
      <c r="I109" s="335"/>
      <c r="J109" s="350">
        <f>J110</f>
        <v>0</v>
      </c>
      <c r="K109" s="350">
        <f t="shared" si="116"/>
        <v>200000</v>
      </c>
      <c r="L109" s="350">
        <f t="shared" si="116"/>
        <v>200000</v>
      </c>
      <c r="M109" s="350">
        <f t="shared" si="116"/>
        <v>0</v>
      </c>
      <c r="N109" s="350">
        <f t="shared" si="116"/>
        <v>200000</v>
      </c>
      <c r="O109" s="350">
        <f t="shared" si="116"/>
        <v>0</v>
      </c>
      <c r="P109" s="350">
        <f t="shared" si="116"/>
        <v>200000</v>
      </c>
      <c r="Q109" s="350">
        <f t="shared" si="116"/>
        <v>0</v>
      </c>
      <c r="R109" s="350">
        <f t="shared" si="116"/>
        <v>200000</v>
      </c>
    </row>
    <row r="110" spans="1:18" s="337" customFormat="1" ht="13.5" customHeight="1" x14ac:dyDescent="0.25">
      <c r="A110" s="368"/>
      <c r="B110" s="349" t="s">
        <v>134</v>
      </c>
      <c r="C110" s="349"/>
      <c r="D110" s="349"/>
      <c r="E110" s="334">
        <v>851</v>
      </c>
      <c r="F110" s="355" t="s">
        <v>100</v>
      </c>
      <c r="G110" s="355" t="s">
        <v>79</v>
      </c>
      <c r="H110" s="355" t="s">
        <v>719</v>
      </c>
      <c r="I110" s="335" t="s">
        <v>135</v>
      </c>
      <c r="J110" s="350">
        <f>J111</f>
        <v>0</v>
      </c>
      <c r="K110" s="350">
        <f t="shared" si="116"/>
        <v>200000</v>
      </c>
      <c r="L110" s="350">
        <f t="shared" si="116"/>
        <v>200000</v>
      </c>
      <c r="M110" s="350">
        <f t="shared" si="116"/>
        <v>0</v>
      </c>
      <c r="N110" s="350">
        <f t="shared" si="116"/>
        <v>200000</v>
      </c>
      <c r="O110" s="350">
        <f t="shared" si="116"/>
        <v>0</v>
      </c>
      <c r="P110" s="350">
        <f t="shared" si="116"/>
        <v>200000</v>
      </c>
      <c r="Q110" s="350">
        <f t="shared" si="116"/>
        <v>0</v>
      </c>
      <c r="R110" s="350">
        <f t="shared" si="116"/>
        <v>200000</v>
      </c>
    </row>
    <row r="111" spans="1:18" s="337" customFormat="1" ht="28.5" customHeight="1" x14ac:dyDescent="0.25">
      <c r="A111" s="368"/>
      <c r="B111" s="349" t="s">
        <v>707</v>
      </c>
      <c r="C111" s="349"/>
      <c r="D111" s="349"/>
      <c r="E111" s="334">
        <v>851</v>
      </c>
      <c r="F111" s="355" t="s">
        <v>100</v>
      </c>
      <c r="G111" s="355" t="s">
        <v>79</v>
      </c>
      <c r="H111" s="355" t="s">
        <v>719</v>
      </c>
      <c r="I111" s="335" t="s">
        <v>706</v>
      </c>
      <c r="J111" s="350"/>
      <c r="K111" s="350">
        <v>200000</v>
      </c>
      <c r="L111" s="350">
        <f>J111+K111</f>
        <v>200000</v>
      </c>
      <c r="M111" s="350"/>
      <c r="N111" s="350">
        <f>L111+M111</f>
        <v>200000</v>
      </c>
      <c r="O111" s="350"/>
      <c r="P111" s="350">
        <f>N111+O111</f>
        <v>200000</v>
      </c>
      <c r="Q111" s="350"/>
      <c r="R111" s="350">
        <f>P111+Q111</f>
        <v>200000</v>
      </c>
    </row>
    <row r="112" spans="1:18" s="337" customFormat="1" ht="12.75" customHeight="1" x14ac:dyDescent="0.25">
      <c r="A112" s="480" t="s">
        <v>702</v>
      </c>
      <c r="B112" s="481"/>
      <c r="C112" s="349"/>
      <c r="D112" s="349"/>
      <c r="E112" s="334">
        <v>851</v>
      </c>
      <c r="F112" s="355" t="s">
        <v>100</v>
      </c>
      <c r="G112" s="355" t="s">
        <v>79</v>
      </c>
      <c r="H112" s="355" t="s">
        <v>705</v>
      </c>
      <c r="I112" s="335"/>
      <c r="J112" s="350">
        <f t="shared" ref="J112:R112" si="117">J114</f>
        <v>0</v>
      </c>
      <c r="K112" s="350">
        <f t="shared" si="117"/>
        <v>120000</v>
      </c>
      <c r="L112" s="350">
        <f t="shared" si="117"/>
        <v>120000</v>
      </c>
      <c r="M112" s="350">
        <f t="shared" si="117"/>
        <v>0</v>
      </c>
      <c r="N112" s="350">
        <f t="shared" si="117"/>
        <v>120000</v>
      </c>
      <c r="O112" s="350">
        <f t="shared" si="117"/>
        <v>0</v>
      </c>
      <c r="P112" s="350">
        <f t="shared" si="117"/>
        <v>120000</v>
      </c>
      <c r="Q112" s="350">
        <f t="shared" si="117"/>
        <v>0</v>
      </c>
      <c r="R112" s="350">
        <f t="shared" si="117"/>
        <v>120000</v>
      </c>
    </row>
    <row r="113" spans="1:18" s="337" customFormat="1" ht="12" x14ac:dyDescent="0.25">
      <c r="A113" s="368"/>
      <c r="B113" s="349" t="s">
        <v>134</v>
      </c>
      <c r="C113" s="349"/>
      <c r="D113" s="349"/>
      <c r="E113" s="334">
        <v>851</v>
      </c>
      <c r="F113" s="355" t="s">
        <v>100</v>
      </c>
      <c r="G113" s="355" t="s">
        <v>79</v>
      </c>
      <c r="H113" s="355" t="s">
        <v>705</v>
      </c>
      <c r="I113" s="335" t="s">
        <v>135</v>
      </c>
      <c r="J113" s="350">
        <f>J114</f>
        <v>0</v>
      </c>
      <c r="K113" s="350">
        <f t="shared" ref="K113:R113" si="118">K114</f>
        <v>120000</v>
      </c>
      <c r="L113" s="350">
        <f t="shared" si="118"/>
        <v>120000</v>
      </c>
      <c r="M113" s="350">
        <f t="shared" si="118"/>
        <v>0</v>
      </c>
      <c r="N113" s="350">
        <f t="shared" si="118"/>
        <v>120000</v>
      </c>
      <c r="O113" s="350">
        <f t="shared" si="118"/>
        <v>0</v>
      </c>
      <c r="P113" s="350">
        <f t="shared" si="118"/>
        <v>120000</v>
      </c>
      <c r="Q113" s="350">
        <f t="shared" si="118"/>
        <v>0</v>
      </c>
      <c r="R113" s="350">
        <f t="shared" si="118"/>
        <v>120000</v>
      </c>
    </row>
    <row r="114" spans="1:18" s="337" customFormat="1" ht="24" x14ac:dyDescent="0.25">
      <c r="A114" s="351"/>
      <c r="B114" s="349" t="s">
        <v>707</v>
      </c>
      <c r="C114" s="349"/>
      <c r="D114" s="349"/>
      <c r="E114" s="334">
        <v>851</v>
      </c>
      <c r="F114" s="355" t="s">
        <v>100</v>
      </c>
      <c r="G114" s="355" t="s">
        <v>79</v>
      </c>
      <c r="H114" s="355" t="s">
        <v>705</v>
      </c>
      <c r="I114" s="335" t="s">
        <v>706</v>
      </c>
      <c r="J114" s="350"/>
      <c r="K114" s="350">
        <v>120000</v>
      </c>
      <c r="L114" s="350">
        <f t="shared" ref="L114" si="119">J114+K114</f>
        <v>120000</v>
      </c>
      <c r="M114" s="350"/>
      <c r="N114" s="350">
        <f t="shared" ref="N114" si="120">L114+M114</f>
        <v>120000</v>
      </c>
      <c r="O114" s="350"/>
      <c r="P114" s="350">
        <f t="shared" ref="P114" si="121">N114+O114</f>
        <v>120000</v>
      </c>
      <c r="Q114" s="350"/>
      <c r="R114" s="350">
        <f t="shared" ref="R114" si="122">P114+Q114</f>
        <v>120000</v>
      </c>
    </row>
    <row r="115" spans="1:18" s="344" customFormat="1" ht="12.75" customHeight="1" x14ac:dyDescent="0.25">
      <c r="A115" s="486" t="s">
        <v>110</v>
      </c>
      <c r="B115" s="486"/>
      <c r="C115" s="341"/>
      <c r="D115" s="341"/>
      <c r="E115" s="334">
        <v>851</v>
      </c>
      <c r="F115" s="342" t="s">
        <v>111</v>
      </c>
      <c r="G115" s="342"/>
      <c r="H115" s="342"/>
      <c r="I115" s="342"/>
      <c r="J115" s="343">
        <f t="shared" ref="J115:R115" si="123">J116+J128</f>
        <v>2892400</v>
      </c>
      <c r="K115" s="343">
        <f t="shared" si="123"/>
        <v>6768861</v>
      </c>
      <c r="L115" s="343">
        <f t="shared" si="123"/>
        <v>9661261</v>
      </c>
      <c r="M115" s="343">
        <f t="shared" si="123"/>
        <v>-887528</v>
      </c>
      <c r="N115" s="343">
        <f t="shared" si="123"/>
        <v>8773733</v>
      </c>
      <c r="O115" s="343">
        <f t="shared" si="123"/>
        <v>0</v>
      </c>
      <c r="P115" s="343">
        <f t="shared" si="123"/>
        <v>8773733</v>
      </c>
      <c r="Q115" s="343">
        <f t="shared" si="123"/>
        <v>9562490</v>
      </c>
      <c r="R115" s="343">
        <f t="shared" si="123"/>
        <v>18336223</v>
      </c>
    </row>
    <row r="116" spans="1:18" s="348" customFormat="1" ht="12.75" customHeight="1" x14ac:dyDescent="0.25">
      <c r="A116" s="487" t="s">
        <v>112</v>
      </c>
      <c r="B116" s="487"/>
      <c r="C116" s="345"/>
      <c r="D116" s="345"/>
      <c r="E116" s="334">
        <v>851</v>
      </c>
      <c r="F116" s="346" t="s">
        <v>111</v>
      </c>
      <c r="G116" s="346" t="s">
        <v>10</v>
      </c>
      <c r="H116" s="346"/>
      <c r="I116" s="346"/>
      <c r="J116" s="347">
        <f t="shared" ref="J116:R116" si="124">J121+J124</f>
        <v>500000</v>
      </c>
      <c r="K116" s="347">
        <f t="shared" si="124"/>
        <v>1000000</v>
      </c>
      <c r="L116" s="347">
        <f t="shared" si="124"/>
        <v>1500000</v>
      </c>
      <c r="M116" s="347">
        <f t="shared" si="124"/>
        <v>0</v>
      </c>
      <c r="N116" s="347">
        <f t="shared" si="124"/>
        <v>1500000</v>
      </c>
      <c r="O116" s="347">
        <f t="shared" si="124"/>
        <v>560366</v>
      </c>
      <c r="P116" s="347">
        <f t="shared" si="124"/>
        <v>2060366</v>
      </c>
      <c r="Q116" s="347">
        <f t="shared" si="124"/>
        <v>10000000</v>
      </c>
      <c r="R116" s="347">
        <f t="shared" si="124"/>
        <v>12060366</v>
      </c>
    </row>
    <row r="117" spans="1:18" s="337" customFormat="1" ht="12.75" customHeight="1" x14ac:dyDescent="0.25">
      <c r="A117" s="480" t="s">
        <v>712</v>
      </c>
      <c r="B117" s="481"/>
      <c r="C117" s="349"/>
      <c r="D117" s="349"/>
      <c r="E117" s="334">
        <v>851</v>
      </c>
      <c r="F117" s="335" t="s">
        <v>111</v>
      </c>
      <c r="G117" s="335" t="s">
        <v>10</v>
      </c>
      <c r="H117" s="335" t="s">
        <v>713</v>
      </c>
      <c r="I117" s="335"/>
      <c r="J117" s="350"/>
      <c r="K117" s="350"/>
      <c r="L117" s="350"/>
      <c r="M117" s="350"/>
      <c r="N117" s="350"/>
      <c r="O117" s="350"/>
      <c r="P117" s="350"/>
      <c r="Q117" s="350"/>
      <c r="R117" s="350"/>
    </row>
    <row r="118" spans="1:18" s="337" customFormat="1" ht="12.75" customHeight="1" x14ac:dyDescent="0.25">
      <c r="A118" s="480" t="s">
        <v>813</v>
      </c>
      <c r="B118" s="481"/>
      <c r="C118" s="349"/>
      <c r="D118" s="349"/>
      <c r="E118" s="334">
        <v>851</v>
      </c>
      <c r="F118" s="335" t="s">
        <v>111</v>
      </c>
      <c r="G118" s="335" t="s">
        <v>10</v>
      </c>
      <c r="H118" s="335" t="s">
        <v>814</v>
      </c>
      <c r="I118" s="335"/>
      <c r="J118" s="350"/>
      <c r="K118" s="350"/>
      <c r="L118" s="350"/>
      <c r="M118" s="350"/>
      <c r="N118" s="350"/>
      <c r="O118" s="350"/>
      <c r="P118" s="350"/>
      <c r="Q118" s="350"/>
      <c r="R118" s="350"/>
    </row>
    <row r="119" spans="1:18" s="337" customFormat="1" ht="12.75" customHeight="1" x14ac:dyDescent="0.25">
      <c r="A119" s="349"/>
      <c r="B119" s="349" t="s">
        <v>134</v>
      </c>
      <c r="C119" s="349"/>
      <c r="D119" s="349"/>
      <c r="E119" s="334">
        <v>851</v>
      </c>
      <c r="F119" s="335" t="s">
        <v>111</v>
      </c>
      <c r="G119" s="335" t="s">
        <v>10</v>
      </c>
      <c r="H119" s="335" t="s">
        <v>814</v>
      </c>
      <c r="I119" s="335" t="s">
        <v>135</v>
      </c>
      <c r="J119" s="350">
        <f>J120</f>
        <v>0</v>
      </c>
      <c r="K119" s="350">
        <f t="shared" ref="K119:R119" si="125">K120</f>
        <v>1000000</v>
      </c>
      <c r="L119" s="350">
        <f t="shared" ref="L119:L120" si="126">J119+K119</f>
        <v>1000000</v>
      </c>
      <c r="M119" s="350">
        <f t="shared" si="125"/>
        <v>0</v>
      </c>
      <c r="N119" s="350">
        <f t="shared" si="125"/>
        <v>1000000</v>
      </c>
      <c r="O119" s="350">
        <f t="shared" si="125"/>
        <v>0</v>
      </c>
      <c r="P119" s="350">
        <f t="shared" si="125"/>
        <v>1000000</v>
      </c>
      <c r="Q119" s="350">
        <f t="shared" si="125"/>
        <v>10000000</v>
      </c>
      <c r="R119" s="350">
        <f t="shared" si="125"/>
        <v>11000000</v>
      </c>
    </row>
    <row r="120" spans="1:18" s="337" customFormat="1" ht="25.5" customHeight="1" x14ac:dyDescent="0.25">
      <c r="A120" s="351"/>
      <c r="B120" s="349" t="s">
        <v>707</v>
      </c>
      <c r="C120" s="349"/>
      <c r="D120" s="349"/>
      <c r="E120" s="334">
        <v>851</v>
      </c>
      <c r="F120" s="335" t="s">
        <v>111</v>
      </c>
      <c r="G120" s="335" t="s">
        <v>10</v>
      </c>
      <c r="H120" s="335" t="s">
        <v>814</v>
      </c>
      <c r="I120" s="335" t="s">
        <v>706</v>
      </c>
      <c r="J120" s="350">
        <v>0</v>
      </c>
      <c r="K120" s="350">
        <v>1000000</v>
      </c>
      <c r="L120" s="350">
        <f t="shared" si="126"/>
        <v>1000000</v>
      </c>
      <c r="M120" s="350"/>
      <c r="N120" s="350">
        <f>L120+M120</f>
        <v>1000000</v>
      </c>
      <c r="O120" s="350"/>
      <c r="P120" s="350">
        <f t="shared" ref="P120" si="127">N120+O120</f>
        <v>1000000</v>
      </c>
      <c r="Q120" s="350">
        <v>10000000</v>
      </c>
      <c r="R120" s="350">
        <f t="shared" ref="R120" si="128">P120+Q120</f>
        <v>11000000</v>
      </c>
    </row>
    <row r="121" spans="1:18" s="337" customFormat="1" ht="12.75" customHeight="1" x14ac:dyDescent="0.25">
      <c r="A121" s="479" t="s">
        <v>709</v>
      </c>
      <c r="B121" s="479"/>
      <c r="C121" s="349"/>
      <c r="D121" s="349"/>
      <c r="E121" s="334">
        <v>851</v>
      </c>
      <c r="F121" s="335" t="s">
        <v>111</v>
      </c>
      <c r="G121" s="335" t="s">
        <v>10</v>
      </c>
      <c r="H121" s="335" t="s">
        <v>710</v>
      </c>
      <c r="I121" s="335"/>
      <c r="J121" s="350">
        <f>J122</f>
        <v>0</v>
      </c>
      <c r="K121" s="350">
        <f t="shared" ref="K121:R122" si="129">K122</f>
        <v>1000000</v>
      </c>
      <c r="L121" s="350">
        <f t="shared" si="129"/>
        <v>1000000</v>
      </c>
      <c r="M121" s="350">
        <f t="shared" si="129"/>
        <v>0</v>
      </c>
      <c r="N121" s="350">
        <f t="shared" si="129"/>
        <v>1000000</v>
      </c>
      <c r="O121" s="350">
        <f t="shared" si="129"/>
        <v>0</v>
      </c>
      <c r="P121" s="350">
        <f t="shared" si="129"/>
        <v>1000000</v>
      </c>
      <c r="Q121" s="350">
        <f t="shared" si="129"/>
        <v>10000000</v>
      </c>
      <c r="R121" s="350">
        <f t="shared" si="129"/>
        <v>11000000</v>
      </c>
    </row>
    <row r="122" spans="1:18" s="337" customFormat="1" ht="12" x14ac:dyDescent="0.25">
      <c r="A122" s="349"/>
      <c r="B122" s="349" t="s">
        <v>134</v>
      </c>
      <c r="C122" s="349"/>
      <c r="D122" s="349"/>
      <c r="E122" s="334">
        <v>851</v>
      </c>
      <c r="F122" s="335" t="s">
        <v>111</v>
      </c>
      <c r="G122" s="335" t="s">
        <v>10</v>
      </c>
      <c r="H122" s="335" t="s">
        <v>710</v>
      </c>
      <c r="I122" s="335" t="s">
        <v>135</v>
      </c>
      <c r="J122" s="350">
        <f>J123</f>
        <v>0</v>
      </c>
      <c r="K122" s="350">
        <f t="shared" si="129"/>
        <v>1000000</v>
      </c>
      <c r="L122" s="350">
        <f t="shared" si="129"/>
        <v>1000000</v>
      </c>
      <c r="M122" s="350">
        <f t="shared" si="129"/>
        <v>0</v>
      </c>
      <c r="N122" s="350">
        <f t="shared" si="129"/>
        <v>1000000</v>
      </c>
      <c r="O122" s="350">
        <f t="shared" si="129"/>
        <v>0</v>
      </c>
      <c r="P122" s="350">
        <f t="shared" si="129"/>
        <v>1000000</v>
      </c>
      <c r="Q122" s="350">
        <f t="shared" si="129"/>
        <v>10000000</v>
      </c>
      <c r="R122" s="350">
        <f t="shared" si="129"/>
        <v>11000000</v>
      </c>
    </row>
    <row r="123" spans="1:18" s="337" customFormat="1" ht="24" x14ac:dyDescent="0.25">
      <c r="A123" s="351"/>
      <c r="B123" s="349" t="s">
        <v>707</v>
      </c>
      <c r="C123" s="349"/>
      <c r="D123" s="349"/>
      <c r="E123" s="334">
        <v>851</v>
      </c>
      <c r="F123" s="335" t="s">
        <v>111</v>
      </c>
      <c r="G123" s="335" t="s">
        <v>10</v>
      </c>
      <c r="H123" s="335" t="s">
        <v>710</v>
      </c>
      <c r="I123" s="335" t="s">
        <v>706</v>
      </c>
      <c r="J123" s="350">
        <v>0</v>
      </c>
      <c r="K123" s="350">
        <v>1000000</v>
      </c>
      <c r="L123" s="350">
        <f t="shared" ref="L123" si="130">J123+K123</f>
        <v>1000000</v>
      </c>
      <c r="M123" s="350"/>
      <c r="N123" s="350">
        <f t="shared" ref="N123" si="131">L123+M123</f>
        <v>1000000</v>
      </c>
      <c r="O123" s="350"/>
      <c r="P123" s="350">
        <f t="shared" ref="P123" si="132">N123+O123</f>
        <v>1000000</v>
      </c>
      <c r="Q123" s="350">
        <v>10000000</v>
      </c>
      <c r="R123" s="350">
        <f t="shared" ref="R123" si="133">P123+Q123</f>
        <v>11000000</v>
      </c>
    </row>
    <row r="124" spans="1:18" s="348" customFormat="1" ht="12.75" customHeight="1" x14ac:dyDescent="0.25">
      <c r="A124" s="479" t="s">
        <v>132</v>
      </c>
      <c r="B124" s="479"/>
      <c r="C124" s="349"/>
      <c r="D124" s="349"/>
      <c r="E124" s="334">
        <v>851</v>
      </c>
      <c r="F124" s="335" t="s">
        <v>111</v>
      </c>
      <c r="G124" s="335" t="s">
        <v>10</v>
      </c>
      <c r="H124" s="335" t="s">
        <v>133</v>
      </c>
      <c r="I124" s="335"/>
      <c r="J124" s="350">
        <f t="shared" ref="J124:R124" si="134">J125</f>
        <v>500000</v>
      </c>
      <c r="K124" s="350">
        <f t="shared" si="134"/>
        <v>0</v>
      </c>
      <c r="L124" s="350">
        <f t="shared" si="134"/>
        <v>500000</v>
      </c>
      <c r="M124" s="350">
        <f t="shared" si="134"/>
        <v>0</v>
      </c>
      <c r="N124" s="350">
        <f t="shared" si="134"/>
        <v>500000</v>
      </c>
      <c r="O124" s="350">
        <f t="shared" si="134"/>
        <v>560366</v>
      </c>
      <c r="P124" s="350">
        <f t="shared" si="134"/>
        <v>1060366</v>
      </c>
      <c r="Q124" s="350">
        <f t="shared" si="134"/>
        <v>0</v>
      </c>
      <c r="R124" s="350">
        <f t="shared" si="134"/>
        <v>1060366</v>
      </c>
    </row>
    <row r="125" spans="1:18" s="337" customFormat="1" ht="13.5" customHeight="1" x14ac:dyDescent="0.25">
      <c r="A125" s="349"/>
      <c r="B125" s="349" t="s">
        <v>134</v>
      </c>
      <c r="C125" s="349"/>
      <c r="D125" s="349"/>
      <c r="E125" s="334">
        <v>851</v>
      </c>
      <c r="F125" s="355" t="s">
        <v>111</v>
      </c>
      <c r="G125" s="335" t="s">
        <v>10</v>
      </c>
      <c r="H125" s="355" t="s">
        <v>133</v>
      </c>
      <c r="I125" s="355" t="s">
        <v>135</v>
      </c>
      <c r="J125" s="350">
        <f>J127+J126</f>
        <v>500000</v>
      </c>
      <c r="K125" s="350">
        <f t="shared" ref="K125:R125" si="135">K127+K126</f>
        <v>0</v>
      </c>
      <c r="L125" s="350">
        <f t="shared" si="135"/>
        <v>500000</v>
      </c>
      <c r="M125" s="350">
        <f t="shared" si="135"/>
        <v>0</v>
      </c>
      <c r="N125" s="350">
        <f t="shared" si="135"/>
        <v>500000</v>
      </c>
      <c r="O125" s="350">
        <f t="shared" si="135"/>
        <v>560366</v>
      </c>
      <c r="P125" s="350">
        <f t="shared" si="135"/>
        <v>1060366</v>
      </c>
      <c r="Q125" s="350">
        <f t="shared" si="135"/>
        <v>0</v>
      </c>
      <c r="R125" s="350">
        <f t="shared" si="135"/>
        <v>1060366</v>
      </c>
    </row>
    <row r="126" spans="1:18" s="337" customFormat="1" ht="24" x14ac:dyDescent="0.25">
      <c r="A126" s="349"/>
      <c r="B126" s="349" t="s">
        <v>707</v>
      </c>
      <c r="C126" s="349"/>
      <c r="D126" s="349"/>
      <c r="E126" s="334">
        <v>851</v>
      </c>
      <c r="F126" s="355" t="s">
        <v>111</v>
      </c>
      <c r="G126" s="335" t="s">
        <v>10</v>
      </c>
      <c r="H126" s="355" t="s">
        <v>133</v>
      </c>
      <c r="I126" s="355" t="s">
        <v>706</v>
      </c>
      <c r="J126" s="350"/>
      <c r="K126" s="350">
        <v>500000</v>
      </c>
      <c r="L126" s="350">
        <f t="shared" si="94"/>
        <v>500000</v>
      </c>
      <c r="M126" s="350"/>
      <c r="N126" s="350">
        <f t="shared" ref="N126:N127" si="136">L126+M126</f>
        <v>500000</v>
      </c>
      <c r="O126" s="350">
        <v>560366</v>
      </c>
      <c r="P126" s="350">
        <f t="shared" ref="P126:P127" si="137">N126+O126</f>
        <v>1060366</v>
      </c>
      <c r="Q126" s="350"/>
      <c r="R126" s="350">
        <f t="shared" ref="R126:R127" si="138">P126+Q126</f>
        <v>1060366</v>
      </c>
    </row>
    <row r="127" spans="1:18" s="337" customFormat="1" ht="12" x14ac:dyDescent="0.25">
      <c r="A127" s="349"/>
      <c r="B127" s="349" t="s">
        <v>136</v>
      </c>
      <c r="C127" s="349"/>
      <c r="D127" s="349"/>
      <c r="E127" s="334">
        <v>851</v>
      </c>
      <c r="F127" s="355" t="s">
        <v>111</v>
      </c>
      <c r="G127" s="335" t="s">
        <v>10</v>
      </c>
      <c r="H127" s="355" t="s">
        <v>133</v>
      </c>
      <c r="I127" s="355" t="s">
        <v>137</v>
      </c>
      <c r="J127" s="350">
        <v>500000</v>
      </c>
      <c r="K127" s="350">
        <v>-500000</v>
      </c>
      <c r="L127" s="350">
        <f t="shared" si="94"/>
        <v>0</v>
      </c>
      <c r="M127" s="350"/>
      <c r="N127" s="350">
        <f t="shared" si="136"/>
        <v>0</v>
      </c>
      <c r="O127" s="350"/>
      <c r="P127" s="350">
        <f t="shared" si="137"/>
        <v>0</v>
      </c>
      <c r="Q127" s="350"/>
      <c r="R127" s="350">
        <f t="shared" si="138"/>
        <v>0</v>
      </c>
    </row>
    <row r="128" spans="1:18" s="348" customFormat="1" ht="12.75" customHeight="1" x14ac:dyDescent="0.25">
      <c r="A128" s="487" t="s">
        <v>138</v>
      </c>
      <c r="B128" s="487"/>
      <c r="C128" s="345"/>
      <c r="D128" s="345"/>
      <c r="E128" s="334">
        <v>851</v>
      </c>
      <c r="F128" s="346" t="s">
        <v>111</v>
      </c>
      <c r="G128" s="346" t="s">
        <v>79</v>
      </c>
      <c r="H128" s="346"/>
      <c r="I128" s="346"/>
      <c r="J128" s="347">
        <f>J129+J133</f>
        <v>2392400</v>
      </c>
      <c r="K128" s="347">
        <f t="shared" ref="K128:R128" si="139">K129+K133</f>
        <v>5768861</v>
      </c>
      <c r="L128" s="347">
        <f t="shared" si="139"/>
        <v>8161261</v>
      </c>
      <c r="M128" s="347">
        <f t="shared" si="139"/>
        <v>-887528</v>
      </c>
      <c r="N128" s="347">
        <f t="shared" si="139"/>
        <v>7273733</v>
      </c>
      <c r="O128" s="347">
        <f t="shared" si="139"/>
        <v>-560366</v>
      </c>
      <c r="P128" s="347">
        <f t="shared" si="139"/>
        <v>6713367</v>
      </c>
      <c r="Q128" s="347">
        <f t="shared" si="139"/>
        <v>-437510</v>
      </c>
      <c r="R128" s="347">
        <f t="shared" si="139"/>
        <v>6275857</v>
      </c>
    </row>
    <row r="129" spans="1:18" s="337" customFormat="1" ht="12.75" customHeight="1" x14ac:dyDescent="0.25">
      <c r="A129" s="480" t="s">
        <v>712</v>
      </c>
      <c r="B129" s="481"/>
      <c r="C129" s="349"/>
      <c r="D129" s="349"/>
      <c r="E129" s="334">
        <v>851</v>
      </c>
      <c r="F129" s="335" t="s">
        <v>111</v>
      </c>
      <c r="G129" s="355" t="s">
        <v>79</v>
      </c>
      <c r="H129" s="355" t="s">
        <v>713</v>
      </c>
      <c r="I129" s="335"/>
      <c r="J129" s="350">
        <f>J130</f>
        <v>0</v>
      </c>
      <c r="K129" s="350">
        <f t="shared" ref="K129:R129" si="140">K130</f>
        <v>2000000</v>
      </c>
      <c r="L129" s="350">
        <f t="shared" si="140"/>
        <v>2000000</v>
      </c>
      <c r="M129" s="350">
        <f t="shared" si="140"/>
        <v>0</v>
      </c>
      <c r="N129" s="350">
        <f t="shared" si="140"/>
        <v>2000000</v>
      </c>
      <c r="O129" s="350">
        <f t="shared" si="140"/>
        <v>0</v>
      </c>
      <c r="P129" s="350">
        <f t="shared" si="140"/>
        <v>2000000</v>
      </c>
      <c r="Q129" s="350">
        <f t="shared" si="140"/>
        <v>0</v>
      </c>
      <c r="R129" s="350">
        <f t="shared" si="140"/>
        <v>2000000</v>
      </c>
    </row>
    <row r="130" spans="1:18" s="337" customFormat="1" ht="12" x14ac:dyDescent="0.25">
      <c r="A130" s="349"/>
      <c r="B130" s="349" t="s">
        <v>766</v>
      </c>
      <c r="C130" s="349"/>
      <c r="D130" s="349"/>
      <c r="E130" s="334">
        <v>851</v>
      </c>
      <c r="F130" s="335" t="s">
        <v>111</v>
      </c>
      <c r="G130" s="355" t="s">
        <v>79</v>
      </c>
      <c r="H130" s="355" t="s">
        <v>714</v>
      </c>
      <c r="I130" s="335"/>
      <c r="J130" s="350">
        <f t="shared" ref="J130:R130" si="141">J132</f>
        <v>0</v>
      </c>
      <c r="K130" s="350">
        <f t="shared" si="141"/>
        <v>2000000</v>
      </c>
      <c r="L130" s="350">
        <f t="shared" si="141"/>
        <v>2000000</v>
      </c>
      <c r="M130" s="350">
        <f t="shared" si="141"/>
        <v>0</v>
      </c>
      <c r="N130" s="350">
        <f t="shared" si="141"/>
        <v>2000000</v>
      </c>
      <c r="O130" s="350">
        <f t="shared" si="141"/>
        <v>0</v>
      </c>
      <c r="P130" s="350">
        <f t="shared" si="141"/>
        <v>2000000</v>
      </c>
      <c r="Q130" s="350">
        <f t="shared" si="141"/>
        <v>0</v>
      </c>
      <c r="R130" s="350">
        <f t="shared" si="141"/>
        <v>2000000</v>
      </c>
    </row>
    <row r="131" spans="1:18" s="337" customFormat="1" ht="12" x14ac:dyDescent="0.25">
      <c r="A131" s="349"/>
      <c r="B131" s="349" t="s">
        <v>134</v>
      </c>
      <c r="C131" s="349"/>
      <c r="D131" s="349"/>
      <c r="E131" s="334">
        <v>851</v>
      </c>
      <c r="F131" s="335" t="s">
        <v>111</v>
      </c>
      <c r="G131" s="355" t="s">
        <v>79</v>
      </c>
      <c r="H131" s="355" t="s">
        <v>714</v>
      </c>
      <c r="I131" s="335" t="s">
        <v>135</v>
      </c>
      <c r="J131" s="350">
        <f t="shared" ref="J131:R131" si="142">J132</f>
        <v>0</v>
      </c>
      <c r="K131" s="350">
        <f t="shared" si="142"/>
        <v>2000000</v>
      </c>
      <c r="L131" s="350">
        <f t="shared" si="142"/>
        <v>2000000</v>
      </c>
      <c r="M131" s="350">
        <f t="shared" si="142"/>
        <v>0</v>
      </c>
      <c r="N131" s="350">
        <f t="shared" si="142"/>
        <v>2000000</v>
      </c>
      <c r="O131" s="350">
        <f t="shared" si="142"/>
        <v>0</v>
      </c>
      <c r="P131" s="350">
        <f t="shared" si="142"/>
        <v>2000000</v>
      </c>
      <c r="Q131" s="350">
        <f t="shared" si="142"/>
        <v>0</v>
      </c>
      <c r="R131" s="350">
        <f t="shared" si="142"/>
        <v>2000000</v>
      </c>
    </row>
    <row r="132" spans="1:18" s="337" customFormat="1" ht="24" x14ac:dyDescent="0.25">
      <c r="A132" s="349"/>
      <c r="B132" s="349" t="s">
        <v>707</v>
      </c>
      <c r="C132" s="349"/>
      <c r="D132" s="349"/>
      <c r="E132" s="334">
        <v>851</v>
      </c>
      <c r="F132" s="335" t="s">
        <v>111</v>
      </c>
      <c r="G132" s="355" t="s">
        <v>79</v>
      </c>
      <c r="H132" s="355" t="s">
        <v>714</v>
      </c>
      <c r="I132" s="335" t="s">
        <v>706</v>
      </c>
      <c r="J132" s="350">
        <v>0</v>
      </c>
      <c r="K132" s="350">
        <v>2000000</v>
      </c>
      <c r="L132" s="350">
        <f t="shared" ref="L132" si="143">J132+K132</f>
        <v>2000000</v>
      </c>
      <c r="M132" s="350"/>
      <c r="N132" s="350">
        <f t="shared" ref="N132" si="144">L132+M132</f>
        <v>2000000</v>
      </c>
      <c r="O132" s="350"/>
      <c r="P132" s="350">
        <f t="shared" ref="P132" si="145">N132+O132</f>
        <v>2000000</v>
      </c>
      <c r="Q132" s="350"/>
      <c r="R132" s="350">
        <f t="shared" ref="R132" si="146">P132+Q132</f>
        <v>2000000</v>
      </c>
    </row>
    <row r="133" spans="1:18" s="348" customFormat="1" ht="12.75" customHeight="1" x14ac:dyDescent="0.25">
      <c r="A133" s="479" t="s">
        <v>132</v>
      </c>
      <c r="B133" s="479"/>
      <c r="C133" s="349"/>
      <c r="D133" s="349"/>
      <c r="E133" s="334">
        <v>851</v>
      </c>
      <c r="F133" s="335" t="s">
        <v>111</v>
      </c>
      <c r="G133" s="335" t="s">
        <v>79</v>
      </c>
      <c r="H133" s="335" t="s">
        <v>133</v>
      </c>
      <c r="I133" s="335"/>
      <c r="J133" s="350">
        <f t="shared" ref="J133:R133" si="147">J134</f>
        <v>2392400</v>
      </c>
      <c r="K133" s="350">
        <f t="shared" si="147"/>
        <v>3768861</v>
      </c>
      <c r="L133" s="350">
        <f t="shared" si="147"/>
        <v>6161261</v>
      </c>
      <c r="M133" s="350">
        <f t="shared" si="147"/>
        <v>-887528</v>
      </c>
      <c r="N133" s="350">
        <f t="shared" si="147"/>
        <v>5273733</v>
      </c>
      <c r="O133" s="350">
        <f t="shared" si="147"/>
        <v>-560366</v>
      </c>
      <c r="P133" s="350">
        <f t="shared" si="147"/>
        <v>4713367</v>
      </c>
      <c r="Q133" s="350">
        <f t="shared" si="147"/>
        <v>-437510</v>
      </c>
      <c r="R133" s="350">
        <f t="shared" si="147"/>
        <v>4275857</v>
      </c>
    </row>
    <row r="134" spans="1:18" s="337" customFormat="1" ht="13.5" customHeight="1" x14ac:dyDescent="0.25">
      <c r="A134" s="349"/>
      <c r="B134" s="349" t="s">
        <v>134</v>
      </c>
      <c r="C134" s="349"/>
      <c r="D134" s="349"/>
      <c r="E134" s="334">
        <v>851</v>
      </c>
      <c r="F134" s="355" t="s">
        <v>111</v>
      </c>
      <c r="G134" s="335" t="s">
        <v>79</v>
      </c>
      <c r="H134" s="355" t="s">
        <v>133</v>
      </c>
      <c r="I134" s="355" t="s">
        <v>135</v>
      </c>
      <c r="J134" s="350">
        <f>J136+J135</f>
        <v>2392400</v>
      </c>
      <c r="K134" s="350">
        <f t="shared" ref="K134:R134" si="148">K136+K135</f>
        <v>3768861</v>
      </c>
      <c r="L134" s="350">
        <f t="shared" si="148"/>
        <v>6161261</v>
      </c>
      <c r="M134" s="350">
        <f t="shared" si="148"/>
        <v>-887528</v>
      </c>
      <c r="N134" s="350">
        <f t="shared" si="148"/>
        <v>5273733</v>
      </c>
      <c r="O134" s="350">
        <f t="shared" si="148"/>
        <v>-560366</v>
      </c>
      <c r="P134" s="350">
        <f t="shared" si="148"/>
        <v>4713367</v>
      </c>
      <c r="Q134" s="350">
        <f t="shared" si="148"/>
        <v>-437510</v>
      </c>
      <c r="R134" s="350">
        <f t="shared" si="148"/>
        <v>4275857</v>
      </c>
    </row>
    <row r="135" spans="1:18" s="337" customFormat="1" ht="24" x14ac:dyDescent="0.25">
      <c r="A135" s="349"/>
      <c r="B135" s="349" t="s">
        <v>707</v>
      </c>
      <c r="C135" s="349"/>
      <c r="D135" s="349"/>
      <c r="E135" s="334">
        <v>851</v>
      </c>
      <c r="F135" s="355" t="s">
        <v>111</v>
      </c>
      <c r="G135" s="335" t="s">
        <v>79</v>
      </c>
      <c r="H135" s="355" t="s">
        <v>133</v>
      </c>
      <c r="I135" s="355" t="s">
        <v>706</v>
      </c>
      <c r="J135" s="350"/>
      <c r="K135" s="350">
        <f>2392400+2518061-550000+133400+1500000+167400</f>
        <v>6161261</v>
      </c>
      <c r="L135" s="350">
        <f t="shared" si="94"/>
        <v>6161261</v>
      </c>
      <c r="M135" s="350">
        <f>-699992-88000-99536</f>
        <v>-887528</v>
      </c>
      <c r="N135" s="350">
        <f t="shared" ref="N135:N136" si="149">L135+M135</f>
        <v>5273733</v>
      </c>
      <c r="O135" s="350">
        <v>-560366</v>
      </c>
      <c r="P135" s="350">
        <f t="shared" ref="P135:P136" si="150">N135+O135</f>
        <v>4713367</v>
      </c>
      <c r="Q135" s="350">
        <v>-437510</v>
      </c>
      <c r="R135" s="350">
        <f t="shared" ref="R135:R136" si="151">P135+Q135</f>
        <v>4275857</v>
      </c>
    </row>
    <row r="136" spans="1:18" s="337" customFormat="1" ht="25.5" customHeight="1" x14ac:dyDescent="0.25">
      <c r="A136" s="349"/>
      <c r="B136" s="349" t="s">
        <v>136</v>
      </c>
      <c r="C136" s="349"/>
      <c r="D136" s="349"/>
      <c r="E136" s="334">
        <v>851</v>
      </c>
      <c r="F136" s="355" t="s">
        <v>111</v>
      </c>
      <c r="G136" s="335" t="s">
        <v>79</v>
      </c>
      <c r="H136" s="355" t="s">
        <v>133</v>
      </c>
      <c r="I136" s="355" t="s">
        <v>137</v>
      </c>
      <c r="J136" s="350">
        <f>3842400-800000-650000</f>
        <v>2392400</v>
      </c>
      <c r="K136" s="350">
        <v>-2392400</v>
      </c>
      <c r="L136" s="350">
        <f t="shared" si="94"/>
        <v>0</v>
      </c>
      <c r="M136" s="350"/>
      <c r="N136" s="350">
        <f t="shared" si="149"/>
        <v>0</v>
      </c>
      <c r="O136" s="350"/>
      <c r="P136" s="350">
        <f t="shared" si="150"/>
        <v>0</v>
      </c>
      <c r="Q136" s="350"/>
      <c r="R136" s="350">
        <f t="shared" si="151"/>
        <v>0</v>
      </c>
    </row>
    <row r="137" spans="1:18" s="337" customFormat="1" ht="12.75" customHeight="1" x14ac:dyDescent="0.25">
      <c r="A137" s="486" t="s">
        <v>194</v>
      </c>
      <c r="B137" s="486"/>
      <c r="C137" s="341"/>
      <c r="D137" s="341"/>
      <c r="E137" s="334">
        <v>851</v>
      </c>
      <c r="F137" s="342" t="s">
        <v>195</v>
      </c>
      <c r="G137" s="342"/>
      <c r="H137" s="342"/>
      <c r="I137" s="342"/>
      <c r="J137" s="343">
        <f>J138+J177</f>
        <v>4800540</v>
      </c>
      <c r="K137" s="343">
        <f t="shared" ref="K137:R137" si="152">K138+K177</f>
        <v>3180</v>
      </c>
      <c r="L137" s="343">
        <f t="shared" si="152"/>
        <v>4803720</v>
      </c>
      <c r="M137" s="343">
        <f t="shared" si="152"/>
        <v>0</v>
      </c>
      <c r="N137" s="343">
        <f t="shared" si="152"/>
        <v>4803720</v>
      </c>
      <c r="O137" s="343">
        <f t="shared" si="152"/>
        <v>0</v>
      </c>
      <c r="P137" s="343">
        <f t="shared" si="152"/>
        <v>4803720</v>
      </c>
      <c r="Q137" s="343">
        <f t="shared" si="152"/>
        <v>0</v>
      </c>
      <c r="R137" s="343">
        <f t="shared" si="152"/>
        <v>4803720</v>
      </c>
    </row>
    <row r="138" spans="1:18" s="337" customFormat="1" ht="12.75" customHeight="1" x14ac:dyDescent="0.25">
      <c r="A138" s="487" t="s">
        <v>196</v>
      </c>
      <c r="B138" s="487"/>
      <c r="C138" s="345"/>
      <c r="D138" s="345"/>
      <c r="E138" s="334">
        <v>851</v>
      </c>
      <c r="F138" s="346" t="s">
        <v>195</v>
      </c>
      <c r="G138" s="346" t="s">
        <v>10</v>
      </c>
      <c r="H138" s="346"/>
      <c r="I138" s="346"/>
      <c r="J138" s="347">
        <f>J139+J147+J157+J164+J171+J174</f>
        <v>4785540</v>
      </c>
      <c r="K138" s="347">
        <f t="shared" ref="K138:R138" si="153">K139+K147+K157+K164+K171+K174</f>
        <v>3180</v>
      </c>
      <c r="L138" s="347">
        <f t="shared" si="153"/>
        <v>4788720</v>
      </c>
      <c r="M138" s="347">
        <f t="shared" si="153"/>
        <v>0</v>
      </c>
      <c r="N138" s="347">
        <f t="shared" si="153"/>
        <v>4788720</v>
      </c>
      <c r="O138" s="347">
        <f t="shared" si="153"/>
        <v>0</v>
      </c>
      <c r="P138" s="347">
        <f t="shared" si="153"/>
        <v>4788720</v>
      </c>
      <c r="Q138" s="347">
        <f t="shared" si="153"/>
        <v>0</v>
      </c>
      <c r="R138" s="347">
        <f t="shared" si="153"/>
        <v>4788720</v>
      </c>
    </row>
    <row r="139" spans="1:18" s="337" customFormat="1" ht="12.75" customHeight="1" x14ac:dyDescent="0.25">
      <c r="A139" s="479" t="s">
        <v>197</v>
      </c>
      <c r="B139" s="479"/>
      <c r="C139" s="349"/>
      <c r="D139" s="349"/>
      <c r="E139" s="334">
        <v>851</v>
      </c>
      <c r="F139" s="335" t="s">
        <v>195</v>
      </c>
      <c r="G139" s="335" t="s">
        <v>10</v>
      </c>
      <c r="H139" s="335" t="s">
        <v>198</v>
      </c>
      <c r="I139" s="335"/>
      <c r="J139" s="350">
        <f>J140</f>
        <v>1380000</v>
      </c>
      <c r="K139" s="350">
        <f t="shared" ref="K139:R139" si="154">K140</f>
        <v>0</v>
      </c>
      <c r="L139" s="350">
        <f t="shared" si="154"/>
        <v>1380000</v>
      </c>
      <c r="M139" s="350">
        <f t="shared" si="154"/>
        <v>0</v>
      </c>
      <c r="N139" s="350">
        <f t="shared" si="154"/>
        <v>1380000</v>
      </c>
      <c r="O139" s="350">
        <f t="shared" si="154"/>
        <v>0</v>
      </c>
      <c r="P139" s="350">
        <f t="shared" si="154"/>
        <v>1380000</v>
      </c>
      <c r="Q139" s="350">
        <f t="shared" si="154"/>
        <v>0</v>
      </c>
      <c r="R139" s="350">
        <f t="shared" si="154"/>
        <v>1380000</v>
      </c>
    </row>
    <row r="140" spans="1:18" s="337" customFormat="1" ht="12.75" customHeight="1" x14ac:dyDescent="0.25">
      <c r="A140" s="479" t="s">
        <v>115</v>
      </c>
      <c r="B140" s="479"/>
      <c r="C140" s="349"/>
      <c r="D140" s="349"/>
      <c r="E140" s="334">
        <v>851</v>
      </c>
      <c r="F140" s="335" t="s">
        <v>195</v>
      </c>
      <c r="G140" s="335" t="s">
        <v>10</v>
      </c>
      <c r="H140" s="335" t="s">
        <v>199</v>
      </c>
      <c r="I140" s="335"/>
      <c r="J140" s="350">
        <f>J141+J144</f>
        <v>1380000</v>
      </c>
      <c r="K140" s="350">
        <f t="shared" ref="K140:R140" si="155">K141+K144</f>
        <v>0</v>
      </c>
      <c r="L140" s="350">
        <f t="shared" si="155"/>
        <v>1380000</v>
      </c>
      <c r="M140" s="350">
        <f t="shared" si="155"/>
        <v>0</v>
      </c>
      <c r="N140" s="350">
        <f t="shared" si="155"/>
        <v>1380000</v>
      </c>
      <c r="O140" s="350">
        <f t="shared" si="155"/>
        <v>0</v>
      </c>
      <c r="P140" s="350">
        <f t="shared" si="155"/>
        <v>1380000</v>
      </c>
      <c r="Q140" s="350">
        <f t="shared" si="155"/>
        <v>0</v>
      </c>
      <c r="R140" s="350">
        <f t="shared" si="155"/>
        <v>1380000</v>
      </c>
    </row>
    <row r="141" spans="1:18" s="377" customFormat="1" ht="12.75" customHeight="1" x14ac:dyDescent="0.25">
      <c r="A141" s="479" t="s">
        <v>200</v>
      </c>
      <c r="B141" s="479"/>
      <c r="C141" s="349"/>
      <c r="D141" s="349"/>
      <c r="E141" s="334">
        <v>851</v>
      </c>
      <c r="F141" s="355" t="s">
        <v>195</v>
      </c>
      <c r="G141" s="355" t="s">
        <v>10</v>
      </c>
      <c r="H141" s="355" t="s">
        <v>201</v>
      </c>
      <c r="I141" s="355"/>
      <c r="J141" s="376">
        <f t="shared" ref="J141:R142" si="156">J142</f>
        <v>180000</v>
      </c>
      <c r="K141" s="376">
        <f t="shared" si="156"/>
        <v>0</v>
      </c>
      <c r="L141" s="376">
        <f t="shared" si="156"/>
        <v>180000</v>
      </c>
      <c r="M141" s="376">
        <f t="shared" si="156"/>
        <v>0</v>
      </c>
      <c r="N141" s="376">
        <f t="shared" si="156"/>
        <v>180000</v>
      </c>
      <c r="O141" s="376">
        <f t="shared" si="156"/>
        <v>0</v>
      </c>
      <c r="P141" s="376">
        <f t="shared" si="156"/>
        <v>180000</v>
      </c>
      <c r="Q141" s="376">
        <f t="shared" si="156"/>
        <v>0</v>
      </c>
      <c r="R141" s="376">
        <f t="shared" si="156"/>
        <v>180000</v>
      </c>
    </row>
    <row r="142" spans="1:18" s="337" customFormat="1" ht="12" x14ac:dyDescent="0.25">
      <c r="A142" s="357"/>
      <c r="B142" s="349" t="s">
        <v>26</v>
      </c>
      <c r="C142" s="349"/>
      <c r="D142" s="349"/>
      <c r="E142" s="334">
        <v>851</v>
      </c>
      <c r="F142" s="335" t="s">
        <v>195</v>
      </c>
      <c r="G142" s="335" t="s">
        <v>10</v>
      </c>
      <c r="H142" s="335" t="s">
        <v>201</v>
      </c>
      <c r="I142" s="335" t="s">
        <v>27</v>
      </c>
      <c r="J142" s="350">
        <f t="shared" si="156"/>
        <v>180000</v>
      </c>
      <c r="K142" s="350">
        <f t="shared" si="156"/>
        <v>0</v>
      </c>
      <c r="L142" s="350">
        <f t="shared" si="156"/>
        <v>180000</v>
      </c>
      <c r="M142" s="350">
        <f t="shared" si="156"/>
        <v>0</v>
      </c>
      <c r="N142" s="350">
        <f t="shared" si="156"/>
        <v>180000</v>
      </c>
      <c r="O142" s="350">
        <f t="shared" si="156"/>
        <v>0</v>
      </c>
      <c r="P142" s="350">
        <f t="shared" si="156"/>
        <v>180000</v>
      </c>
      <c r="Q142" s="350">
        <f t="shared" si="156"/>
        <v>0</v>
      </c>
      <c r="R142" s="350">
        <f t="shared" si="156"/>
        <v>180000</v>
      </c>
    </row>
    <row r="143" spans="1:18" s="337" customFormat="1" ht="12" x14ac:dyDescent="0.25">
      <c r="A143" s="357"/>
      <c r="B143" s="349" t="s">
        <v>191</v>
      </c>
      <c r="C143" s="349"/>
      <c r="D143" s="349"/>
      <c r="E143" s="334">
        <v>851</v>
      </c>
      <c r="F143" s="335" t="s">
        <v>195</v>
      </c>
      <c r="G143" s="335" t="s">
        <v>10</v>
      </c>
      <c r="H143" s="335" t="s">
        <v>201</v>
      </c>
      <c r="I143" s="335" t="s">
        <v>29</v>
      </c>
      <c r="J143" s="350">
        <v>180000</v>
      </c>
      <c r="K143" s="350"/>
      <c r="L143" s="350">
        <f t="shared" si="94"/>
        <v>180000</v>
      </c>
      <c r="M143" s="350"/>
      <c r="N143" s="350">
        <f t="shared" ref="N143" si="157">L143+M143</f>
        <v>180000</v>
      </c>
      <c r="O143" s="350"/>
      <c r="P143" s="350">
        <f t="shared" ref="P143" si="158">N143+O143</f>
        <v>180000</v>
      </c>
      <c r="Q143" s="350"/>
      <c r="R143" s="350">
        <f t="shared" ref="R143" si="159">P143+Q143</f>
        <v>180000</v>
      </c>
    </row>
    <row r="144" spans="1:18" s="337" customFormat="1" ht="12.75" customHeight="1" x14ac:dyDescent="0.25">
      <c r="A144" s="479" t="s">
        <v>202</v>
      </c>
      <c r="B144" s="479"/>
      <c r="C144" s="349"/>
      <c r="D144" s="349"/>
      <c r="E144" s="334">
        <v>851</v>
      </c>
      <c r="F144" s="355" t="s">
        <v>195</v>
      </c>
      <c r="G144" s="355" t="s">
        <v>10</v>
      </c>
      <c r="H144" s="355" t="s">
        <v>203</v>
      </c>
      <c r="I144" s="355"/>
      <c r="J144" s="376">
        <f t="shared" ref="J144:R145" si="160">J145</f>
        <v>1200000</v>
      </c>
      <c r="K144" s="376">
        <f t="shared" si="160"/>
        <v>0</v>
      </c>
      <c r="L144" s="376">
        <f t="shared" si="160"/>
        <v>1200000</v>
      </c>
      <c r="M144" s="376">
        <f t="shared" si="160"/>
        <v>0</v>
      </c>
      <c r="N144" s="376">
        <f t="shared" si="160"/>
        <v>1200000</v>
      </c>
      <c r="O144" s="376">
        <f t="shared" si="160"/>
        <v>0</v>
      </c>
      <c r="P144" s="376">
        <f t="shared" si="160"/>
        <v>1200000</v>
      </c>
      <c r="Q144" s="376">
        <f t="shared" si="160"/>
        <v>0</v>
      </c>
      <c r="R144" s="376">
        <f t="shared" si="160"/>
        <v>1200000</v>
      </c>
    </row>
    <row r="145" spans="1:18" s="337" customFormat="1" ht="12" x14ac:dyDescent="0.25">
      <c r="A145" s="351"/>
      <c r="B145" s="389" t="s">
        <v>22</v>
      </c>
      <c r="C145" s="389"/>
      <c r="D145" s="389"/>
      <c r="E145" s="334">
        <v>851</v>
      </c>
      <c r="F145" s="355" t="s">
        <v>195</v>
      </c>
      <c r="G145" s="355" t="s">
        <v>10</v>
      </c>
      <c r="H145" s="355" t="s">
        <v>203</v>
      </c>
      <c r="I145" s="335" t="s">
        <v>23</v>
      </c>
      <c r="J145" s="350">
        <f t="shared" si="160"/>
        <v>1200000</v>
      </c>
      <c r="K145" s="350">
        <f t="shared" si="160"/>
        <v>0</v>
      </c>
      <c r="L145" s="350">
        <f t="shared" si="160"/>
        <v>1200000</v>
      </c>
      <c r="M145" s="350">
        <f t="shared" si="160"/>
        <v>0</v>
      </c>
      <c r="N145" s="350">
        <f t="shared" si="160"/>
        <v>1200000</v>
      </c>
      <c r="O145" s="350">
        <f t="shared" si="160"/>
        <v>0</v>
      </c>
      <c r="P145" s="350">
        <f t="shared" si="160"/>
        <v>1200000</v>
      </c>
      <c r="Q145" s="350">
        <f t="shared" si="160"/>
        <v>0</v>
      </c>
      <c r="R145" s="350">
        <f t="shared" si="160"/>
        <v>1200000</v>
      </c>
    </row>
    <row r="146" spans="1:18" s="337" customFormat="1" ht="12" x14ac:dyDescent="0.25">
      <c r="A146" s="351"/>
      <c r="B146" s="349" t="s">
        <v>24</v>
      </c>
      <c r="C146" s="349"/>
      <c r="D146" s="349"/>
      <c r="E146" s="334">
        <v>851</v>
      </c>
      <c r="F146" s="355" t="s">
        <v>195</v>
      </c>
      <c r="G146" s="355" t="s">
        <v>10</v>
      </c>
      <c r="H146" s="355" t="s">
        <v>203</v>
      </c>
      <c r="I146" s="335" t="s">
        <v>25</v>
      </c>
      <c r="J146" s="350">
        <v>1200000</v>
      </c>
      <c r="K146" s="350"/>
      <c r="L146" s="350">
        <f t="shared" si="94"/>
        <v>1200000</v>
      </c>
      <c r="M146" s="350"/>
      <c r="N146" s="350">
        <f t="shared" ref="N146" si="161">L146+M146</f>
        <v>1200000</v>
      </c>
      <c r="O146" s="350"/>
      <c r="P146" s="350">
        <f t="shared" ref="P146" si="162">N146+O146</f>
        <v>1200000</v>
      </c>
      <c r="Q146" s="350"/>
      <c r="R146" s="350">
        <f t="shared" ref="R146" si="163">P146+Q146</f>
        <v>1200000</v>
      </c>
    </row>
    <row r="147" spans="1:18" s="337" customFormat="1" ht="12.75" customHeight="1" x14ac:dyDescent="0.25">
      <c r="A147" s="479" t="s">
        <v>204</v>
      </c>
      <c r="B147" s="479"/>
      <c r="C147" s="349"/>
      <c r="D147" s="349"/>
      <c r="E147" s="334">
        <v>851</v>
      </c>
      <c r="F147" s="335" t="s">
        <v>195</v>
      </c>
      <c r="G147" s="335" t="s">
        <v>10</v>
      </c>
      <c r="H147" s="335" t="s">
        <v>205</v>
      </c>
      <c r="I147" s="335"/>
      <c r="J147" s="350">
        <f>J148</f>
        <v>3154200</v>
      </c>
      <c r="K147" s="350">
        <f t="shared" ref="K147:R147" si="164">K148</f>
        <v>0</v>
      </c>
      <c r="L147" s="350">
        <f t="shared" si="164"/>
        <v>3154200</v>
      </c>
      <c r="M147" s="350">
        <f t="shared" si="164"/>
        <v>0</v>
      </c>
      <c r="N147" s="350">
        <f t="shared" si="164"/>
        <v>3154200</v>
      </c>
      <c r="O147" s="350">
        <f t="shared" si="164"/>
        <v>0</v>
      </c>
      <c r="P147" s="350">
        <f t="shared" si="164"/>
        <v>3154200</v>
      </c>
      <c r="Q147" s="350">
        <f t="shared" si="164"/>
        <v>0</v>
      </c>
      <c r="R147" s="350">
        <f t="shared" si="164"/>
        <v>3154200</v>
      </c>
    </row>
    <row r="148" spans="1:18" s="337" customFormat="1" ht="12.75" customHeight="1" x14ac:dyDescent="0.25">
      <c r="A148" s="479" t="s">
        <v>115</v>
      </c>
      <c r="B148" s="479"/>
      <c r="C148" s="349"/>
      <c r="D148" s="349"/>
      <c r="E148" s="334">
        <v>851</v>
      </c>
      <c r="F148" s="335" t="s">
        <v>195</v>
      </c>
      <c r="G148" s="335" t="s">
        <v>10</v>
      </c>
      <c r="H148" s="335" t="s">
        <v>206</v>
      </c>
      <c r="I148" s="335"/>
      <c r="J148" s="350">
        <f>J149+J154</f>
        <v>3154200</v>
      </c>
      <c r="K148" s="350">
        <f t="shared" ref="K148:R148" si="165">K149+K154</f>
        <v>0</v>
      </c>
      <c r="L148" s="350">
        <f t="shared" si="165"/>
        <v>3154200</v>
      </c>
      <c r="M148" s="350">
        <f t="shared" si="165"/>
        <v>0</v>
      </c>
      <c r="N148" s="350">
        <f t="shared" si="165"/>
        <v>3154200</v>
      </c>
      <c r="O148" s="350">
        <f t="shared" si="165"/>
        <v>0</v>
      </c>
      <c r="P148" s="350">
        <f t="shared" si="165"/>
        <v>3154200</v>
      </c>
      <c r="Q148" s="350">
        <f t="shared" si="165"/>
        <v>0</v>
      </c>
      <c r="R148" s="350">
        <f t="shared" si="165"/>
        <v>3154200</v>
      </c>
    </row>
    <row r="149" spans="1:18" s="377" customFormat="1" ht="12.75" customHeight="1" x14ac:dyDescent="0.25">
      <c r="A149" s="479" t="s">
        <v>207</v>
      </c>
      <c r="B149" s="479"/>
      <c r="C149" s="349"/>
      <c r="D149" s="349"/>
      <c r="E149" s="334">
        <v>851</v>
      </c>
      <c r="F149" s="335" t="s">
        <v>195</v>
      </c>
      <c r="G149" s="335" t="s">
        <v>10</v>
      </c>
      <c r="H149" s="335" t="s">
        <v>208</v>
      </c>
      <c r="I149" s="335"/>
      <c r="J149" s="350">
        <f>J150+J152</f>
        <v>564200</v>
      </c>
      <c r="K149" s="350">
        <f t="shared" ref="K149:R149" si="166">K150+K152</f>
        <v>0</v>
      </c>
      <c r="L149" s="350">
        <f t="shared" si="166"/>
        <v>564200</v>
      </c>
      <c r="M149" s="350">
        <f t="shared" si="166"/>
        <v>0</v>
      </c>
      <c r="N149" s="350">
        <f t="shared" si="166"/>
        <v>564200</v>
      </c>
      <c r="O149" s="350">
        <f t="shared" si="166"/>
        <v>0</v>
      </c>
      <c r="P149" s="350">
        <f t="shared" si="166"/>
        <v>564200</v>
      </c>
      <c r="Q149" s="350">
        <f t="shared" si="166"/>
        <v>0</v>
      </c>
      <c r="R149" s="350">
        <f t="shared" si="166"/>
        <v>564200</v>
      </c>
    </row>
    <row r="150" spans="1:18" s="337" customFormat="1" ht="24" x14ac:dyDescent="0.25">
      <c r="A150" s="349"/>
      <c r="B150" s="349" t="s">
        <v>119</v>
      </c>
      <c r="C150" s="349"/>
      <c r="D150" s="349"/>
      <c r="E150" s="334">
        <v>851</v>
      </c>
      <c r="F150" s="335" t="s">
        <v>195</v>
      </c>
      <c r="G150" s="335" t="s">
        <v>10</v>
      </c>
      <c r="H150" s="335" t="s">
        <v>208</v>
      </c>
      <c r="I150" s="335" t="s">
        <v>120</v>
      </c>
      <c r="J150" s="350">
        <f>J151</f>
        <v>474200</v>
      </c>
      <c r="K150" s="350">
        <f t="shared" ref="K150:R150" si="167">K151</f>
        <v>90000</v>
      </c>
      <c r="L150" s="350">
        <f t="shared" si="167"/>
        <v>564200</v>
      </c>
      <c r="M150" s="350">
        <f t="shared" si="167"/>
        <v>0</v>
      </c>
      <c r="N150" s="350">
        <f t="shared" si="167"/>
        <v>564200</v>
      </c>
      <c r="O150" s="350">
        <f t="shared" si="167"/>
        <v>0</v>
      </c>
      <c r="P150" s="350">
        <f t="shared" si="167"/>
        <v>564200</v>
      </c>
      <c r="Q150" s="350">
        <f t="shared" si="167"/>
        <v>0</v>
      </c>
      <c r="R150" s="350">
        <f t="shared" si="167"/>
        <v>564200</v>
      </c>
    </row>
    <row r="151" spans="1:18" s="337" customFormat="1" ht="24" x14ac:dyDescent="0.25">
      <c r="A151" s="349"/>
      <c r="B151" s="349" t="s">
        <v>121</v>
      </c>
      <c r="C151" s="349"/>
      <c r="D151" s="349"/>
      <c r="E151" s="334">
        <v>851</v>
      </c>
      <c r="F151" s="335" t="s">
        <v>195</v>
      </c>
      <c r="G151" s="335" t="s">
        <v>10</v>
      </c>
      <c r="H151" s="335" t="s">
        <v>208</v>
      </c>
      <c r="I151" s="335" t="s">
        <v>122</v>
      </c>
      <c r="J151" s="350">
        <v>474200</v>
      </c>
      <c r="K151" s="350">
        <v>90000</v>
      </c>
      <c r="L151" s="350">
        <f t="shared" si="94"/>
        <v>564200</v>
      </c>
      <c r="M151" s="350"/>
      <c r="N151" s="350">
        <f t="shared" ref="N151" si="168">L151+M151</f>
        <v>564200</v>
      </c>
      <c r="O151" s="350"/>
      <c r="P151" s="350">
        <f t="shared" ref="P151" si="169">N151+O151</f>
        <v>564200</v>
      </c>
      <c r="Q151" s="350"/>
      <c r="R151" s="350">
        <f t="shared" ref="R151" si="170">P151+Q151</f>
        <v>564200</v>
      </c>
    </row>
    <row r="152" spans="1:18" s="337" customFormat="1" ht="12" hidden="1" x14ac:dyDescent="0.25">
      <c r="A152" s="357"/>
      <c r="B152" s="349" t="s">
        <v>26</v>
      </c>
      <c r="C152" s="349"/>
      <c r="D152" s="349"/>
      <c r="E152" s="334">
        <v>851</v>
      </c>
      <c r="F152" s="335" t="s">
        <v>195</v>
      </c>
      <c r="G152" s="335" t="s">
        <v>10</v>
      </c>
      <c r="H152" s="335" t="s">
        <v>208</v>
      </c>
      <c r="I152" s="335" t="s">
        <v>27</v>
      </c>
      <c r="J152" s="350">
        <f>J153</f>
        <v>90000</v>
      </c>
      <c r="K152" s="350">
        <f t="shared" ref="K152:R152" si="171">K153</f>
        <v>-90000</v>
      </c>
      <c r="L152" s="350">
        <f t="shared" si="171"/>
        <v>0</v>
      </c>
      <c r="M152" s="350">
        <f t="shared" si="171"/>
        <v>0</v>
      </c>
      <c r="N152" s="350">
        <f t="shared" si="171"/>
        <v>0</v>
      </c>
      <c r="O152" s="350">
        <f t="shared" si="171"/>
        <v>0</v>
      </c>
      <c r="P152" s="350">
        <f t="shared" si="171"/>
        <v>0</v>
      </c>
      <c r="Q152" s="350">
        <f t="shared" si="171"/>
        <v>0</v>
      </c>
      <c r="R152" s="350">
        <f t="shared" si="171"/>
        <v>0</v>
      </c>
    </row>
    <row r="153" spans="1:18" s="337" customFormat="1" ht="12" hidden="1" x14ac:dyDescent="0.25">
      <c r="A153" s="357"/>
      <c r="B153" s="349" t="s">
        <v>191</v>
      </c>
      <c r="C153" s="349"/>
      <c r="D153" s="349"/>
      <c r="E153" s="334">
        <v>851</v>
      </c>
      <c r="F153" s="335" t="s">
        <v>195</v>
      </c>
      <c r="G153" s="335" t="s">
        <v>10</v>
      </c>
      <c r="H153" s="335" t="s">
        <v>208</v>
      </c>
      <c r="I153" s="335" t="s">
        <v>29</v>
      </c>
      <c r="J153" s="350">
        <v>90000</v>
      </c>
      <c r="K153" s="350">
        <v>-90000</v>
      </c>
      <c r="L153" s="350">
        <f t="shared" si="94"/>
        <v>0</v>
      </c>
      <c r="M153" s="350"/>
      <c r="N153" s="350">
        <f t="shared" ref="N153" si="172">L153+M153</f>
        <v>0</v>
      </c>
      <c r="O153" s="350"/>
      <c r="P153" s="350">
        <f t="shared" ref="P153" si="173">N153+O153</f>
        <v>0</v>
      </c>
      <c r="Q153" s="350"/>
      <c r="R153" s="350">
        <f t="shared" ref="R153" si="174">P153+Q153</f>
        <v>0</v>
      </c>
    </row>
    <row r="154" spans="1:18" s="344" customFormat="1" ht="12.75" customHeight="1" x14ac:dyDescent="0.25">
      <c r="A154" s="479" t="s">
        <v>209</v>
      </c>
      <c r="B154" s="479"/>
      <c r="C154" s="349"/>
      <c r="D154" s="349"/>
      <c r="E154" s="334">
        <v>851</v>
      </c>
      <c r="F154" s="335" t="s">
        <v>195</v>
      </c>
      <c r="G154" s="335" t="s">
        <v>10</v>
      </c>
      <c r="H154" s="335" t="s">
        <v>210</v>
      </c>
      <c r="I154" s="335"/>
      <c r="J154" s="350">
        <f t="shared" ref="J154:R155" si="175">J155</f>
        <v>2590000</v>
      </c>
      <c r="K154" s="350">
        <f t="shared" si="175"/>
        <v>0</v>
      </c>
      <c r="L154" s="350">
        <f t="shared" si="175"/>
        <v>2590000</v>
      </c>
      <c r="M154" s="350">
        <f t="shared" si="175"/>
        <v>0</v>
      </c>
      <c r="N154" s="350">
        <f t="shared" si="175"/>
        <v>2590000</v>
      </c>
      <c r="O154" s="350">
        <f t="shared" si="175"/>
        <v>0</v>
      </c>
      <c r="P154" s="350">
        <f t="shared" si="175"/>
        <v>2590000</v>
      </c>
      <c r="Q154" s="350">
        <f t="shared" si="175"/>
        <v>0</v>
      </c>
      <c r="R154" s="350">
        <f t="shared" si="175"/>
        <v>2590000</v>
      </c>
    </row>
    <row r="155" spans="1:18" s="337" customFormat="1" ht="24" x14ac:dyDescent="0.25">
      <c r="A155" s="349"/>
      <c r="B155" s="349" t="s">
        <v>119</v>
      </c>
      <c r="C155" s="349"/>
      <c r="D155" s="349"/>
      <c r="E155" s="334">
        <v>851</v>
      </c>
      <c r="F155" s="335" t="s">
        <v>195</v>
      </c>
      <c r="G155" s="335" t="s">
        <v>10</v>
      </c>
      <c r="H155" s="335" t="s">
        <v>210</v>
      </c>
      <c r="I155" s="335" t="s">
        <v>120</v>
      </c>
      <c r="J155" s="350">
        <f t="shared" si="175"/>
        <v>2590000</v>
      </c>
      <c r="K155" s="350">
        <f t="shared" si="175"/>
        <v>0</v>
      </c>
      <c r="L155" s="350">
        <f t="shared" si="175"/>
        <v>2590000</v>
      </c>
      <c r="M155" s="350">
        <f t="shared" si="175"/>
        <v>0</v>
      </c>
      <c r="N155" s="350">
        <f t="shared" si="175"/>
        <v>2590000</v>
      </c>
      <c r="O155" s="350">
        <f t="shared" si="175"/>
        <v>0</v>
      </c>
      <c r="P155" s="350">
        <f t="shared" si="175"/>
        <v>2590000</v>
      </c>
      <c r="Q155" s="350">
        <f t="shared" si="175"/>
        <v>0</v>
      </c>
      <c r="R155" s="350">
        <f t="shared" si="175"/>
        <v>2590000</v>
      </c>
    </row>
    <row r="156" spans="1:18" s="337" customFormat="1" ht="24" x14ac:dyDescent="0.25">
      <c r="A156" s="349"/>
      <c r="B156" s="349" t="s">
        <v>121</v>
      </c>
      <c r="C156" s="349"/>
      <c r="D156" s="349"/>
      <c r="E156" s="334">
        <v>851</v>
      </c>
      <c r="F156" s="335" t="s">
        <v>195</v>
      </c>
      <c r="G156" s="335" t="s">
        <v>10</v>
      </c>
      <c r="H156" s="335" t="s">
        <v>210</v>
      </c>
      <c r="I156" s="335" t="s">
        <v>122</v>
      </c>
      <c r="J156" s="350">
        <v>2590000</v>
      </c>
      <c r="K156" s="350"/>
      <c r="L156" s="350">
        <f t="shared" si="94"/>
        <v>2590000</v>
      </c>
      <c r="M156" s="350"/>
      <c r="N156" s="350">
        <f t="shared" ref="N156" si="176">L156+M156</f>
        <v>2590000</v>
      </c>
      <c r="O156" s="350"/>
      <c r="P156" s="350">
        <f t="shared" ref="P156" si="177">N156+O156</f>
        <v>2590000</v>
      </c>
      <c r="Q156" s="350"/>
      <c r="R156" s="350">
        <f t="shared" ref="R156" si="178">P156+Q156</f>
        <v>2590000</v>
      </c>
    </row>
    <row r="157" spans="1:18" s="337" customFormat="1" ht="12.75" customHeight="1" x14ac:dyDescent="0.25">
      <c r="A157" s="479" t="s">
        <v>64</v>
      </c>
      <c r="B157" s="479"/>
      <c r="C157" s="349"/>
      <c r="D157" s="349"/>
      <c r="E157" s="334">
        <v>851</v>
      </c>
      <c r="F157" s="355" t="s">
        <v>195</v>
      </c>
      <c r="G157" s="335" t="s">
        <v>10</v>
      </c>
      <c r="H157" s="355" t="s">
        <v>65</v>
      </c>
      <c r="I157" s="355"/>
      <c r="J157" s="376">
        <f t="shared" ref="J157:R158" si="179">J158</f>
        <v>9540</v>
      </c>
      <c r="K157" s="376">
        <f t="shared" si="179"/>
        <v>3180</v>
      </c>
      <c r="L157" s="376">
        <f t="shared" si="179"/>
        <v>12720</v>
      </c>
      <c r="M157" s="376">
        <f t="shared" si="179"/>
        <v>0</v>
      </c>
      <c r="N157" s="376">
        <f t="shared" si="179"/>
        <v>12720</v>
      </c>
      <c r="O157" s="376">
        <f t="shared" si="179"/>
        <v>0</v>
      </c>
      <c r="P157" s="376">
        <f t="shared" si="179"/>
        <v>12720</v>
      </c>
      <c r="Q157" s="376">
        <f t="shared" si="179"/>
        <v>0</v>
      </c>
      <c r="R157" s="376">
        <f t="shared" si="179"/>
        <v>12720</v>
      </c>
    </row>
    <row r="158" spans="1:18" s="337" customFormat="1" ht="12.75" customHeight="1" x14ac:dyDescent="0.25">
      <c r="A158" s="479" t="s">
        <v>66</v>
      </c>
      <c r="B158" s="479"/>
      <c r="C158" s="349"/>
      <c r="D158" s="349"/>
      <c r="E158" s="334">
        <v>851</v>
      </c>
      <c r="F158" s="335" t="s">
        <v>195</v>
      </c>
      <c r="G158" s="335" t="s">
        <v>10</v>
      </c>
      <c r="H158" s="335" t="s">
        <v>67</v>
      </c>
      <c r="I158" s="335"/>
      <c r="J158" s="350">
        <f t="shared" si="179"/>
        <v>9540</v>
      </c>
      <c r="K158" s="350">
        <f t="shared" si="179"/>
        <v>3180</v>
      </c>
      <c r="L158" s="350">
        <f t="shared" si="179"/>
        <v>12720</v>
      </c>
      <c r="M158" s="350">
        <f t="shared" si="179"/>
        <v>0</v>
      </c>
      <c r="N158" s="350">
        <f t="shared" si="179"/>
        <v>12720</v>
      </c>
      <c r="O158" s="350">
        <f t="shared" si="179"/>
        <v>0</v>
      </c>
      <c r="P158" s="350">
        <f t="shared" si="179"/>
        <v>12720</v>
      </c>
      <c r="Q158" s="350">
        <f t="shared" si="179"/>
        <v>0</v>
      </c>
      <c r="R158" s="350">
        <f t="shared" si="179"/>
        <v>12720</v>
      </c>
    </row>
    <row r="159" spans="1:18" s="337" customFormat="1" ht="12.75" customHeight="1" x14ac:dyDescent="0.25">
      <c r="A159" s="479" t="s">
        <v>296</v>
      </c>
      <c r="B159" s="479"/>
      <c r="C159" s="349"/>
      <c r="D159" s="349"/>
      <c r="E159" s="334">
        <v>851</v>
      </c>
      <c r="F159" s="335" t="s">
        <v>195</v>
      </c>
      <c r="G159" s="335" t="s">
        <v>10</v>
      </c>
      <c r="H159" s="335" t="s">
        <v>126</v>
      </c>
      <c r="I159" s="335"/>
      <c r="J159" s="350">
        <f>J161+J162</f>
        <v>9540</v>
      </c>
      <c r="K159" s="350">
        <f t="shared" ref="K159:R159" si="180">K161+K162</f>
        <v>3180</v>
      </c>
      <c r="L159" s="350">
        <f t="shared" si="180"/>
        <v>12720</v>
      </c>
      <c r="M159" s="350">
        <f t="shared" si="180"/>
        <v>0</v>
      </c>
      <c r="N159" s="350">
        <f t="shared" si="180"/>
        <v>12720</v>
      </c>
      <c r="O159" s="350">
        <f t="shared" si="180"/>
        <v>0</v>
      </c>
      <c r="P159" s="350">
        <f t="shared" si="180"/>
        <v>12720</v>
      </c>
      <c r="Q159" s="350">
        <f t="shared" si="180"/>
        <v>0</v>
      </c>
      <c r="R159" s="350">
        <f t="shared" si="180"/>
        <v>12720</v>
      </c>
    </row>
    <row r="160" spans="1:18" s="337" customFormat="1" ht="12" x14ac:dyDescent="0.25">
      <c r="A160" s="351"/>
      <c r="B160" s="389" t="s">
        <v>127</v>
      </c>
      <c r="C160" s="389"/>
      <c r="D160" s="389"/>
      <c r="E160" s="334">
        <v>851</v>
      </c>
      <c r="F160" s="335" t="s">
        <v>195</v>
      </c>
      <c r="G160" s="335" t="s">
        <v>10</v>
      </c>
      <c r="H160" s="335" t="s">
        <v>126</v>
      </c>
      <c r="I160" s="335" t="s">
        <v>128</v>
      </c>
      <c r="J160" s="350">
        <f>J161</f>
        <v>9540</v>
      </c>
      <c r="K160" s="350">
        <f t="shared" ref="K160:R160" si="181">K161</f>
        <v>-9540</v>
      </c>
      <c r="L160" s="350">
        <f t="shared" si="181"/>
        <v>0</v>
      </c>
      <c r="M160" s="350">
        <f t="shared" si="181"/>
        <v>0</v>
      </c>
      <c r="N160" s="350">
        <f t="shared" si="181"/>
        <v>0</v>
      </c>
      <c r="O160" s="350">
        <f t="shared" si="181"/>
        <v>0</v>
      </c>
      <c r="P160" s="350">
        <f t="shared" si="181"/>
        <v>0</v>
      </c>
      <c r="Q160" s="350">
        <f t="shared" si="181"/>
        <v>0</v>
      </c>
      <c r="R160" s="350">
        <f t="shared" si="181"/>
        <v>0</v>
      </c>
    </row>
    <row r="161" spans="1:18" s="337" customFormat="1" ht="12" x14ac:dyDescent="0.25">
      <c r="A161" s="357"/>
      <c r="B161" s="349" t="s">
        <v>129</v>
      </c>
      <c r="C161" s="349"/>
      <c r="D161" s="349"/>
      <c r="E161" s="334">
        <v>851</v>
      </c>
      <c r="F161" s="335" t="s">
        <v>195</v>
      </c>
      <c r="G161" s="335" t="s">
        <v>10</v>
      </c>
      <c r="H161" s="335" t="s">
        <v>126</v>
      </c>
      <c r="I161" s="335" t="s">
        <v>130</v>
      </c>
      <c r="J161" s="350">
        <v>9540</v>
      </c>
      <c r="K161" s="350">
        <v>-9540</v>
      </c>
      <c r="L161" s="350">
        <f t="shared" si="94"/>
        <v>0</v>
      </c>
      <c r="M161" s="350"/>
      <c r="N161" s="350">
        <f t="shared" ref="N161" si="182">L161+M161</f>
        <v>0</v>
      </c>
      <c r="O161" s="350"/>
      <c r="P161" s="350">
        <f t="shared" ref="P161" si="183">N161+O161</f>
        <v>0</v>
      </c>
      <c r="Q161" s="350"/>
      <c r="R161" s="350">
        <f t="shared" ref="R161" si="184">P161+Q161</f>
        <v>0</v>
      </c>
    </row>
    <row r="162" spans="1:18" s="337" customFormat="1" ht="24" x14ac:dyDescent="0.25">
      <c r="A162" s="357"/>
      <c r="B162" s="349" t="s">
        <v>119</v>
      </c>
      <c r="C162" s="349"/>
      <c r="D162" s="349"/>
      <c r="E162" s="334">
        <v>851</v>
      </c>
      <c r="F162" s="335" t="s">
        <v>195</v>
      </c>
      <c r="G162" s="335" t="s">
        <v>10</v>
      </c>
      <c r="H162" s="335" t="s">
        <v>126</v>
      </c>
      <c r="I162" s="335" t="s">
        <v>120</v>
      </c>
      <c r="J162" s="350">
        <f>J163</f>
        <v>0</v>
      </c>
      <c r="K162" s="350">
        <f t="shared" ref="K162:R162" si="185">K163</f>
        <v>12720</v>
      </c>
      <c r="L162" s="350">
        <f t="shared" si="185"/>
        <v>12720</v>
      </c>
      <c r="M162" s="350">
        <f t="shared" si="185"/>
        <v>0</v>
      </c>
      <c r="N162" s="350">
        <f t="shared" si="185"/>
        <v>12720</v>
      </c>
      <c r="O162" s="350">
        <f t="shared" si="185"/>
        <v>0</v>
      </c>
      <c r="P162" s="350">
        <f t="shared" si="185"/>
        <v>12720</v>
      </c>
      <c r="Q162" s="350">
        <f t="shared" si="185"/>
        <v>0</v>
      </c>
      <c r="R162" s="350">
        <f t="shared" si="185"/>
        <v>12720</v>
      </c>
    </row>
    <row r="163" spans="1:18" s="337" customFormat="1" ht="24" x14ac:dyDescent="0.25">
      <c r="A163" s="357"/>
      <c r="B163" s="349" t="s">
        <v>121</v>
      </c>
      <c r="C163" s="349"/>
      <c r="D163" s="349"/>
      <c r="E163" s="334">
        <v>851</v>
      </c>
      <c r="F163" s="335" t="s">
        <v>195</v>
      </c>
      <c r="G163" s="335" t="s">
        <v>10</v>
      </c>
      <c r="H163" s="335" t="s">
        <v>126</v>
      </c>
      <c r="I163" s="335" t="s">
        <v>122</v>
      </c>
      <c r="J163" s="350"/>
      <c r="K163" s="350">
        <f>9540+3180</f>
        <v>12720</v>
      </c>
      <c r="L163" s="350">
        <f t="shared" si="94"/>
        <v>12720</v>
      </c>
      <c r="M163" s="350"/>
      <c r="N163" s="350">
        <f t="shared" ref="N163" si="186">L163+M163</f>
        <v>12720</v>
      </c>
      <c r="O163" s="350"/>
      <c r="P163" s="350">
        <f t="shared" ref="P163" si="187">N163+O163</f>
        <v>12720</v>
      </c>
      <c r="Q163" s="350"/>
      <c r="R163" s="350">
        <f t="shared" ref="R163" si="188">P163+Q163</f>
        <v>12720</v>
      </c>
    </row>
    <row r="164" spans="1:18" s="337" customFormat="1" ht="12.75" customHeight="1" x14ac:dyDescent="0.25">
      <c r="A164" s="479" t="s">
        <v>32</v>
      </c>
      <c r="B164" s="479"/>
      <c r="C164" s="349"/>
      <c r="D164" s="349"/>
      <c r="E164" s="334">
        <v>851</v>
      </c>
      <c r="F164" s="335" t="s">
        <v>195</v>
      </c>
      <c r="G164" s="335" t="s">
        <v>10</v>
      </c>
      <c r="H164" s="335" t="s">
        <v>33</v>
      </c>
      <c r="I164" s="335"/>
      <c r="J164" s="350">
        <f t="shared" ref="J164:R167" si="189">J165</f>
        <v>31800</v>
      </c>
      <c r="K164" s="350">
        <f t="shared" si="189"/>
        <v>0</v>
      </c>
      <c r="L164" s="350">
        <f t="shared" si="189"/>
        <v>31800</v>
      </c>
      <c r="M164" s="350">
        <f t="shared" si="189"/>
        <v>0</v>
      </c>
      <c r="N164" s="350">
        <f t="shared" si="189"/>
        <v>31800</v>
      </c>
      <c r="O164" s="350">
        <f t="shared" si="189"/>
        <v>0</v>
      </c>
      <c r="P164" s="350">
        <f t="shared" si="189"/>
        <v>31800</v>
      </c>
      <c r="Q164" s="350">
        <f t="shared" si="189"/>
        <v>0</v>
      </c>
      <c r="R164" s="350">
        <f t="shared" si="189"/>
        <v>31800</v>
      </c>
    </row>
    <row r="165" spans="1:18" s="348" customFormat="1" ht="12.75" customHeight="1" x14ac:dyDescent="0.25">
      <c r="A165" s="479" t="s">
        <v>211</v>
      </c>
      <c r="B165" s="479"/>
      <c r="C165" s="349"/>
      <c r="D165" s="349"/>
      <c r="E165" s="334">
        <v>851</v>
      </c>
      <c r="F165" s="335" t="s">
        <v>195</v>
      </c>
      <c r="G165" s="335" t="s">
        <v>10</v>
      </c>
      <c r="H165" s="335" t="s">
        <v>212</v>
      </c>
      <c r="I165" s="335"/>
      <c r="J165" s="350">
        <f t="shared" si="189"/>
        <v>31800</v>
      </c>
      <c r="K165" s="350">
        <f t="shared" si="189"/>
        <v>0</v>
      </c>
      <c r="L165" s="350">
        <f t="shared" si="189"/>
        <v>31800</v>
      </c>
      <c r="M165" s="350">
        <f t="shared" si="189"/>
        <v>0</v>
      </c>
      <c r="N165" s="350">
        <f t="shared" si="189"/>
        <v>31800</v>
      </c>
      <c r="O165" s="350">
        <f t="shared" si="189"/>
        <v>0</v>
      </c>
      <c r="P165" s="350">
        <f t="shared" si="189"/>
        <v>31800</v>
      </c>
      <c r="Q165" s="350">
        <f t="shared" si="189"/>
        <v>0</v>
      </c>
      <c r="R165" s="350">
        <f t="shared" si="189"/>
        <v>31800</v>
      </c>
    </row>
    <row r="166" spans="1:18" s="337" customFormat="1" ht="12.75" customHeight="1" x14ac:dyDescent="0.25">
      <c r="A166" s="479" t="s">
        <v>213</v>
      </c>
      <c r="B166" s="479"/>
      <c r="C166" s="349"/>
      <c r="D166" s="349"/>
      <c r="E166" s="334">
        <v>851</v>
      </c>
      <c r="F166" s="335" t="s">
        <v>195</v>
      </c>
      <c r="G166" s="335" t="s">
        <v>10</v>
      </c>
      <c r="H166" s="335" t="s">
        <v>214</v>
      </c>
      <c r="I166" s="335"/>
      <c r="J166" s="350">
        <f>J167+J169</f>
        <v>31800</v>
      </c>
      <c r="K166" s="350">
        <f t="shared" ref="K166:R166" si="190">K167+K169</f>
        <v>0</v>
      </c>
      <c r="L166" s="350">
        <f t="shared" si="190"/>
        <v>31800</v>
      </c>
      <c r="M166" s="350">
        <f t="shared" si="190"/>
        <v>0</v>
      </c>
      <c r="N166" s="350">
        <f t="shared" si="190"/>
        <v>31800</v>
      </c>
      <c r="O166" s="350">
        <f t="shared" si="190"/>
        <v>0</v>
      </c>
      <c r="P166" s="350">
        <f t="shared" si="190"/>
        <v>31800</v>
      </c>
      <c r="Q166" s="350">
        <f t="shared" si="190"/>
        <v>0</v>
      </c>
      <c r="R166" s="350">
        <f t="shared" si="190"/>
        <v>31800</v>
      </c>
    </row>
    <row r="167" spans="1:18" s="337" customFormat="1" ht="12" hidden="1" x14ac:dyDescent="0.25">
      <c r="A167" s="351"/>
      <c r="B167" s="389" t="s">
        <v>127</v>
      </c>
      <c r="C167" s="389"/>
      <c r="D167" s="389"/>
      <c r="E167" s="334">
        <v>851</v>
      </c>
      <c r="F167" s="335" t="s">
        <v>195</v>
      </c>
      <c r="G167" s="335" t="s">
        <v>10</v>
      </c>
      <c r="H167" s="335" t="s">
        <v>214</v>
      </c>
      <c r="I167" s="335" t="s">
        <v>128</v>
      </c>
      <c r="J167" s="350">
        <f>J168</f>
        <v>31800</v>
      </c>
      <c r="K167" s="350">
        <f t="shared" si="189"/>
        <v>-31800</v>
      </c>
      <c r="L167" s="350">
        <f t="shared" si="189"/>
        <v>0</v>
      </c>
      <c r="M167" s="350">
        <f t="shared" si="189"/>
        <v>0</v>
      </c>
      <c r="N167" s="350">
        <f t="shared" si="189"/>
        <v>0</v>
      </c>
      <c r="O167" s="350">
        <f t="shared" si="189"/>
        <v>0</v>
      </c>
      <c r="P167" s="350">
        <f t="shared" si="189"/>
        <v>0</v>
      </c>
      <c r="Q167" s="350">
        <f t="shared" si="189"/>
        <v>0</v>
      </c>
      <c r="R167" s="350">
        <f t="shared" si="189"/>
        <v>0</v>
      </c>
    </row>
    <row r="168" spans="1:18" s="337" customFormat="1" ht="12" hidden="1" x14ac:dyDescent="0.25">
      <c r="A168" s="351"/>
      <c r="B168" s="349" t="s">
        <v>129</v>
      </c>
      <c r="C168" s="349"/>
      <c r="D168" s="349"/>
      <c r="E168" s="334">
        <v>851</v>
      </c>
      <c r="F168" s="335" t="s">
        <v>195</v>
      </c>
      <c r="G168" s="335" t="s">
        <v>10</v>
      </c>
      <c r="H168" s="335" t="s">
        <v>214</v>
      </c>
      <c r="I168" s="335" t="s">
        <v>130</v>
      </c>
      <c r="J168" s="350">
        <v>31800</v>
      </c>
      <c r="K168" s="350">
        <v>-31800</v>
      </c>
      <c r="L168" s="350">
        <f t="shared" si="94"/>
        <v>0</v>
      </c>
      <c r="M168" s="350"/>
      <c r="N168" s="350">
        <f t="shared" ref="N168" si="191">L168+M168</f>
        <v>0</v>
      </c>
      <c r="O168" s="350"/>
      <c r="P168" s="350">
        <f t="shared" ref="P168" si="192">N168+O168</f>
        <v>0</v>
      </c>
      <c r="Q168" s="350"/>
      <c r="R168" s="350">
        <f t="shared" ref="R168" si="193">P168+Q168</f>
        <v>0</v>
      </c>
    </row>
    <row r="169" spans="1:18" s="337" customFormat="1" ht="24" x14ac:dyDescent="0.25">
      <c r="A169" s="351"/>
      <c r="B169" s="349" t="s">
        <v>119</v>
      </c>
      <c r="C169" s="349"/>
      <c r="D169" s="349"/>
      <c r="E169" s="334">
        <v>851</v>
      </c>
      <c r="F169" s="335" t="s">
        <v>195</v>
      </c>
      <c r="G169" s="335" t="s">
        <v>10</v>
      </c>
      <c r="H169" s="335" t="s">
        <v>214</v>
      </c>
      <c r="I169" s="335" t="s">
        <v>120</v>
      </c>
      <c r="J169" s="350">
        <f>J170</f>
        <v>0</v>
      </c>
      <c r="K169" s="350">
        <f t="shared" ref="K169:R169" si="194">K170</f>
        <v>31800</v>
      </c>
      <c r="L169" s="350">
        <f t="shared" si="194"/>
        <v>31800</v>
      </c>
      <c r="M169" s="350">
        <f t="shared" si="194"/>
        <v>0</v>
      </c>
      <c r="N169" s="350">
        <f t="shared" si="194"/>
        <v>31800</v>
      </c>
      <c r="O169" s="350">
        <f t="shared" si="194"/>
        <v>0</v>
      </c>
      <c r="P169" s="350">
        <f t="shared" si="194"/>
        <v>31800</v>
      </c>
      <c r="Q169" s="350">
        <f t="shared" si="194"/>
        <v>0</v>
      </c>
      <c r="R169" s="350">
        <f t="shared" si="194"/>
        <v>31800</v>
      </c>
    </row>
    <row r="170" spans="1:18" s="337" customFormat="1" ht="24" x14ac:dyDescent="0.25">
      <c r="A170" s="351"/>
      <c r="B170" s="349" t="s">
        <v>121</v>
      </c>
      <c r="C170" s="349"/>
      <c r="D170" s="349"/>
      <c r="E170" s="334">
        <v>851</v>
      </c>
      <c r="F170" s="335" t="s">
        <v>195</v>
      </c>
      <c r="G170" s="335" t="s">
        <v>10</v>
      </c>
      <c r="H170" s="335" t="s">
        <v>214</v>
      </c>
      <c r="I170" s="335" t="s">
        <v>122</v>
      </c>
      <c r="J170" s="350"/>
      <c r="K170" s="350">
        <v>31800</v>
      </c>
      <c r="L170" s="350">
        <f t="shared" si="94"/>
        <v>31800</v>
      </c>
      <c r="M170" s="350"/>
      <c r="N170" s="350">
        <f t="shared" ref="N170" si="195">L170+M170</f>
        <v>31800</v>
      </c>
      <c r="O170" s="350"/>
      <c r="P170" s="350">
        <f t="shared" ref="P170" si="196">N170+O170</f>
        <v>31800</v>
      </c>
      <c r="Q170" s="350"/>
      <c r="R170" s="350">
        <f t="shared" ref="R170" si="197">P170+Q170</f>
        <v>31800</v>
      </c>
    </row>
    <row r="171" spans="1:18" s="337" customFormat="1" ht="12.75" customHeight="1" x14ac:dyDescent="0.25">
      <c r="A171" s="479" t="s">
        <v>215</v>
      </c>
      <c r="B171" s="479"/>
      <c r="C171" s="349"/>
      <c r="D171" s="349"/>
      <c r="E171" s="334">
        <v>851</v>
      </c>
      <c r="F171" s="335" t="s">
        <v>195</v>
      </c>
      <c r="G171" s="335" t="s">
        <v>10</v>
      </c>
      <c r="H171" s="335" t="s">
        <v>216</v>
      </c>
      <c r="I171" s="335"/>
      <c r="J171" s="350">
        <f t="shared" ref="J171:R172" si="198">J172</f>
        <v>50000</v>
      </c>
      <c r="K171" s="350">
        <f t="shared" si="198"/>
        <v>0</v>
      </c>
      <c r="L171" s="350">
        <f t="shared" si="198"/>
        <v>50000</v>
      </c>
      <c r="M171" s="350">
        <f t="shared" si="198"/>
        <v>0</v>
      </c>
      <c r="N171" s="350">
        <f t="shared" si="198"/>
        <v>50000</v>
      </c>
      <c r="O171" s="350">
        <f t="shared" si="198"/>
        <v>0</v>
      </c>
      <c r="P171" s="350">
        <f t="shared" si="198"/>
        <v>50000</v>
      </c>
      <c r="Q171" s="350">
        <f t="shared" si="198"/>
        <v>0</v>
      </c>
      <c r="R171" s="350">
        <f t="shared" si="198"/>
        <v>50000</v>
      </c>
    </row>
    <row r="172" spans="1:18" s="337" customFormat="1" ht="12" x14ac:dyDescent="0.25">
      <c r="A172" s="351"/>
      <c r="B172" s="389" t="s">
        <v>22</v>
      </c>
      <c r="C172" s="389"/>
      <c r="D172" s="389"/>
      <c r="E172" s="334">
        <v>851</v>
      </c>
      <c r="F172" s="335" t="s">
        <v>195</v>
      </c>
      <c r="G172" s="335" t="s">
        <v>10</v>
      </c>
      <c r="H172" s="335" t="s">
        <v>216</v>
      </c>
      <c r="I172" s="335" t="s">
        <v>23</v>
      </c>
      <c r="J172" s="350">
        <f t="shared" si="198"/>
        <v>50000</v>
      </c>
      <c r="K172" s="350">
        <f t="shared" si="198"/>
        <v>0</v>
      </c>
      <c r="L172" s="350">
        <f t="shared" si="198"/>
        <v>50000</v>
      </c>
      <c r="M172" s="350">
        <f t="shared" si="198"/>
        <v>0</v>
      </c>
      <c r="N172" s="350">
        <f t="shared" si="198"/>
        <v>50000</v>
      </c>
      <c r="O172" s="350">
        <f t="shared" si="198"/>
        <v>0</v>
      </c>
      <c r="P172" s="350">
        <f t="shared" si="198"/>
        <v>50000</v>
      </c>
      <c r="Q172" s="350">
        <f t="shared" si="198"/>
        <v>0</v>
      </c>
      <c r="R172" s="350">
        <f t="shared" si="198"/>
        <v>50000</v>
      </c>
    </row>
    <row r="173" spans="1:18" s="337" customFormat="1" ht="15" customHeight="1" x14ac:dyDescent="0.25">
      <c r="A173" s="351"/>
      <c r="B173" s="349" t="s">
        <v>24</v>
      </c>
      <c r="C173" s="349"/>
      <c r="D173" s="349"/>
      <c r="E173" s="334">
        <v>851</v>
      </c>
      <c r="F173" s="335" t="s">
        <v>195</v>
      </c>
      <c r="G173" s="335" t="s">
        <v>10</v>
      </c>
      <c r="H173" s="335" t="s">
        <v>216</v>
      </c>
      <c r="I173" s="335" t="s">
        <v>25</v>
      </c>
      <c r="J173" s="350">
        <v>50000</v>
      </c>
      <c r="K173" s="350"/>
      <c r="L173" s="350">
        <f t="shared" si="94"/>
        <v>50000</v>
      </c>
      <c r="M173" s="350"/>
      <c r="N173" s="350">
        <f t="shared" ref="N173" si="199">L173+M173</f>
        <v>50000</v>
      </c>
      <c r="O173" s="350"/>
      <c r="P173" s="350">
        <f t="shared" ref="P173" si="200">N173+O173</f>
        <v>50000</v>
      </c>
      <c r="Q173" s="350"/>
      <c r="R173" s="350">
        <f t="shared" ref="R173" si="201">P173+Q173</f>
        <v>50000</v>
      </c>
    </row>
    <row r="174" spans="1:18" s="337" customFormat="1" ht="12.75" customHeight="1" x14ac:dyDescent="0.25">
      <c r="A174" s="479" t="s">
        <v>217</v>
      </c>
      <c r="B174" s="479"/>
      <c r="C174" s="349"/>
      <c r="D174" s="349"/>
      <c r="E174" s="334">
        <v>851</v>
      </c>
      <c r="F174" s="335" t="s">
        <v>195</v>
      </c>
      <c r="G174" s="335" t="s">
        <v>10</v>
      </c>
      <c r="H174" s="335" t="s">
        <v>218</v>
      </c>
      <c r="I174" s="335"/>
      <c r="J174" s="350">
        <f t="shared" ref="J174:R175" si="202">J175</f>
        <v>160000</v>
      </c>
      <c r="K174" s="350">
        <f t="shared" si="202"/>
        <v>0</v>
      </c>
      <c r="L174" s="350">
        <f t="shared" si="202"/>
        <v>160000</v>
      </c>
      <c r="M174" s="350">
        <f t="shared" si="202"/>
        <v>0</v>
      </c>
      <c r="N174" s="350">
        <f t="shared" si="202"/>
        <v>160000</v>
      </c>
      <c r="O174" s="350">
        <f t="shared" si="202"/>
        <v>0</v>
      </c>
      <c r="P174" s="350">
        <f t="shared" si="202"/>
        <v>160000</v>
      </c>
      <c r="Q174" s="350">
        <f t="shared" si="202"/>
        <v>0</v>
      </c>
      <c r="R174" s="350">
        <f t="shared" si="202"/>
        <v>160000</v>
      </c>
    </row>
    <row r="175" spans="1:18" s="337" customFormat="1" ht="12" x14ac:dyDescent="0.25">
      <c r="A175" s="351"/>
      <c r="B175" s="389" t="s">
        <v>22</v>
      </c>
      <c r="C175" s="389"/>
      <c r="D175" s="389"/>
      <c r="E175" s="334">
        <v>851</v>
      </c>
      <c r="F175" s="335" t="s">
        <v>195</v>
      </c>
      <c r="G175" s="335" t="s">
        <v>10</v>
      </c>
      <c r="H175" s="335" t="s">
        <v>218</v>
      </c>
      <c r="I175" s="335" t="s">
        <v>23</v>
      </c>
      <c r="J175" s="350">
        <f t="shared" si="202"/>
        <v>160000</v>
      </c>
      <c r="K175" s="350">
        <f t="shared" si="202"/>
        <v>0</v>
      </c>
      <c r="L175" s="350">
        <f t="shared" si="202"/>
        <v>160000</v>
      </c>
      <c r="M175" s="350">
        <f t="shared" si="202"/>
        <v>0</v>
      </c>
      <c r="N175" s="350">
        <f t="shared" si="202"/>
        <v>160000</v>
      </c>
      <c r="O175" s="350">
        <f t="shared" si="202"/>
        <v>0</v>
      </c>
      <c r="P175" s="350">
        <f t="shared" si="202"/>
        <v>160000</v>
      </c>
      <c r="Q175" s="350">
        <f t="shared" si="202"/>
        <v>0</v>
      </c>
      <c r="R175" s="350">
        <f t="shared" si="202"/>
        <v>160000</v>
      </c>
    </row>
    <row r="176" spans="1:18" s="337" customFormat="1" ht="12" x14ac:dyDescent="0.25">
      <c r="A176" s="351"/>
      <c r="B176" s="349" t="s">
        <v>24</v>
      </c>
      <c r="C176" s="349"/>
      <c r="D176" s="349"/>
      <c r="E176" s="334">
        <v>851</v>
      </c>
      <c r="F176" s="335" t="s">
        <v>195</v>
      </c>
      <c r="G176" s="335" t="s">
        <v>10</v>
      </c>
      <c r="H176" s="335" t="s">
        <v>218</v>
      </c>
      <c r="I176" s="335" t="s">
        <v>25</v>
      </c>
      <c r="J176" s="350">
        <v>160000</v>
      </c>
      <c r="K176" s="350"/>
      <c r="L176" s="350">
        <f t="shared" si="94"/>
        <v>160000</v>
      </c>
      <c r="M176" s="350"/>
      <c r="N176" s="350">
        <f t="shared" ref="N176" si="203">L176+M176</f>
        <v>160000</v>
      </c>
      <c r="O176" s="350"/>
      <c r="P176" s="350">
        <f t="shared" ref="P176" si="204">N176+O176</f>
        <v>160000</v>
      </c>
      <c r="Q176" s="350"/>
      <c r="R176" s="350">
        <f t="shared" ref="R176" si="205">P176+Q176</f>
        <v>160000</v>
      </c>
    </row>
    <row r="177" spans="1:18" s="337" customFormat="1" ht="12.75" customHeight="1" x14ac:dyDescent="0.25">
      <c r="A177" s="487" t="s">
        <v>219</v>
      </c>
      <c r="B177" s="487"/>
      <c r="C177" s="345"/>
      <c r="D177" s="345"/>
      <c r="E177" s="334">
        <v>851</v>
      </c>
      <c r="F177" s="346" t="s">
        <v>195</v>
      </c>
      <c r="G177" s="346" t="s">
        <v>39</v>
      </c>
      <c r="H177" s="346"/>
      <c r="I177" s="346"/>
      <c r="J177" s="378">
        <f>J178</f>
        <v>15000</v>
      </c>
      <c r="K177" s="378">
        <f t="shared" ref="K177:R177" si="206">K178</f>
        <v>0</v>
      </c>
      <c r="L177" s="378">
        <f t="shared" si="206"/>
        <v>15000</v>
      </c>
      <c r="M177" s="378">
        <f t="shared" si="206"/>
        <v>0</v>
      </c>
      <c r="N177" s="378">
        <f t="shared" si="206"/>
        <v>15000</v>
      </c>
      <c r="O177" s="378">
        <f t="shared" si="206"/>
        <v>0</v>
      </c>
      <c r="P177" s="378">
        <f t="shared" si="206"/>
        <v>15000</v>
      </c>
      <c r="Q177" s="378">
        <f t="shared" si="206"/>
        <v>0</v>
      </c>
      <c r="R177" s="378">
        <f t="shared" si="206"/>
        <v>15000</v>
      </c>
    </row>
    <row r="178" spans="1:18" s="337" customFormat="1" ht="12.75" customHeight="1" x14ac:dyDescent="0.25">
      <c r="A178" s="479" t="s">
        <v>228</v>
      </c>
      <c r="B178" s="479"/>
      <c r="C178" s="349"/>
      <c r="D178" s="349"/>
      <c r="E178" s="334">
        <v>851</v>
      </c>
      <c r="F178" s="335" t="s">
        <v>195</v>
      </c>
      <c r="G178" s="335" t="s">
        <v>39</v>
      </c>
      <c r="H178" s="335" t="s">
        <v>229</v>
      </c>
      <c r="I178" s="335"/>
      <c r="J178" s="350">
        <f t="shared" ref="J178:R179" si="207">J179</f>
        <v>15000</v>
      </c>
      <c r="K178" s="350">
        <f t="shared" si="207"/>
        <v>0</v>
      </c>
      <c r="L178" s="350">
        <f t="shared" si="207"/>
        <v>15000</v>
      </c>
      <c r="M178" s="350">
        <f t="shared" si="207"/>
        <v>0</v>
      </c>
      <c r="N178" s="350">
        <f t="shared" si="207"/>
        <v>15000</v>
      </c>
      <c r="O178" s="350">
        <f t="shared" si="207"/>
        <v>0</v>
      </c>
      <c r="P178" s="350">
        <f t="shared" si="207"/>
        <v>15000</v>
      </c>
      <c r="Q178" s="350">
        <f t="shared" si="207"/>
        <v>0</v>
      </c>
      <c r="R178" s="350">
        <f t="shared" si="207"/>
        <v>15000</v>
      </c>
    </row>
    <row r="179" spans="1:18" s="337" customFormat="1" ht="12" x14ac:dyDescent="0.25">
      <c r="A179" s="351"/>
      <c r="B179" s="389" t="s">
        <v>22</v>
      </c>
      <c r="C179" s="389"/>
      <c r="D179" s="389"/>
      <c r="E179" s="334">
        <v>851</v>
      </c>
      <c r="F179" s="335" t="s">
        <v>195</v>
      </c>
      <c r="G179" s="335" t="s">
        <v>39</v>
      </c>
      <c r="H179" s="335" t="s">
        <v>229</v>
      </c>
      <c r="I179" s="335" t="s">
        <v>23</v>
      </c>
      <c r="J179" s="350">
        <f t="shared" si="207"/>
        <v>15000</v>
      </c>
      <c r="K179" s="350">
        <f t="shared" si="207"/>
        <v>0</v>
      </c>
      <c r="L179" s="350">
        <f t="shared" si="207"/>
        <v>15000</v>
      </c>
      <c r="M179" s="350">
        <f t="shared" si="207"/>
        <v>0</v>
      </c>
      <c r="N179" s="350">
        <f t="shared" si="207"/>
        <v>15000</v>
      </c>
      <c r="O179" s="350">
        <f t="shared" si="207"/>
        <v>0</v>
      </c>
      <c r="P179" s="350">
        <f t="shared" si="207"/>
        <v>15000</v>
      </c>
      <c r="Q179" s="350">
        <f t="shared" si="207"/>
        <v>0</v>
      </c>
      <c r="R179" s="350">
        <f t="shared" si="207"/>
        <v>15000</v>
      </c>
    </row>
    <row r="180" spans="1:18" s="337" customFormat="1" ht="12" x14ac:dyDescent="0.25">
      <c r="A180" s="351"/>
      <c r="B180" s="349" t="s">
        <v>24</v>
      </c>
      <c r="C180" s="349"/>
      <c r="D180" s="349"/>
      <c r="E180" s="334">
        <v>851</v>
      </c>
      <c r="F180" s="335" t="s">
        <v>195</v>
      </c>
      <c r="G180" s="335" t="s">
        <v>39</v>
      </c>
      <c r="H180" s="335" t="s">
        <v>229</v>
      </c>
      <c r="I180" s="335" t="s">
        <v>25</v>
      </c>
      <c r="J180" s="350">
        <v>15000</v>
      </c>
      <c r="K180" s="350"/>
      <c r="L180" s="350">
        <f t="shared" si="94"/>
        <v>15000</v>
      </c>
      <c r="M180" s="350"/>
      <c r="N180" s="350">
        <f t="shared" ref="N180" si="208">L180+M180</f>
        <v>15000</v>
      </c>
      <c r="O180" s="350"/>
      <c r="P180" s="350">
        <f t="shared" ref="P180" si="209">N180+O180</f>
        <v>15000</v>
      </c>
      <c r="Q180" s="350"/>
      <c r="R180" s="350">
        <f t="shared" ref="R180" si="210">P180+Q180</f>
        <v>15000</v>
      </c>
    </row>
    <row r="181" spans="1:18" s="337" customFormat="1" ht="12.75" customHeight="1" x14ac:dyDescent="0.25">
      <c r="A181" s="486" t="s">
        <v>230</v>
      </c>
      <c r="B181" s="486"/>
      <c r="C181" s="341"/>
      <c r="D181" s="341"/>
      <c r="E181" s="334">
        <v>851</v>
      </c>
      <c r="F181" s="342" t="s">
        <v>231</v>
      </c>
      <c r="G181" s="342"/>
      <c r="H181" s="342"/>
      <c r="I181" s="342"/>
      <c r="J181" s="343">
        <f t="shared" ref="J181:R181" si="211">J182+J188+J196+J204</f>
        <v>7009500</v>
      </c>
      <c r="K181" s="343">
        <f t="shared" si="211"/>
        <v>0</v>
      </c>
      <c r="L181" s="343">
        <f t="shared" si="211"/>
        <v>7009500</v>
      </c>
      <c r="M181" s="343">
        <f t="shared" si="211"/>
        <v>4000</v>
      </c>
      <c r="N181" s="343">
        <f t="shared" si="211"/>
        <v>7013500</v>
      </c>
      <c r="O181" s="343">
        <f t="shared" si="211"/>
        <v>0</v>
      </c>
      <c r="P181" s="343">
        <f t="shared" si="211"/>
        <v>7013500</v>
      </c>
      <c r="Q181" s="343">
        <f t="shared" si="211"/>
        <v>0</v>
      </c>
      <c r="R181" s="343">
        <f t="shared" si="211"/>
        <v>7013500</v>
      </c>
    </row>
    <row r="182" spans="1:18" s="337" customFormat="1" ht="12.75" customHeight="1" x14ac:dyDescent="0.25">
      <c r="A182" s="487" t="s">
        <v>232</v>
      </c>
      <c r="B182" s="487"/>
      <c r="C182" s="345"/>
      <c r="D182" s="345"/>
      <c r="E182" s="334">
        <v>851</v>
      </c>
      <c r="F182" s="346" t="s">
        <v>231</v>
      </c>
      <c r="G182" s="346" t="s">
        <v>10</v>
      </c>
      <c r="H182" s="346"/>
      <c r="I182" s="346"/>
      <c r="J182" s="347">
        <f t="shared" ref="J182:R186" si="212">J183</f>
        <v>2320300</v>
      </c>
      <c r="K182" s="347">
        <f t="shared" si="212"/>
        <v>0</v>
      </c>
      <c r="L182" s="347">
        <f t="shared" si="212"/>
        <v>2320300</v>
      </c>
      <c r="M182" s="347">
        <f t="shared" si="212"/>
        <v>0</v>
      </c>
      <c r="N182" s="347">
        <f t="shared" si="212"/>
        <v>2320300</v>
      </c>
      <c r="O182" s="347">
        <f t="shared" si="212"/>
        <v>0</v>
      </c>
      <c r="P182" s="347">
        <f t="shared" si="212"/>
        <v>2320300</v>
      </c>
      <c r="Q182" s="347">
        <f t="shared" si="212"/>
        <v>0</v>
      </c>
      <c r="R182" s="347">
        <f t="shared" si="212"/>
        <v>2320300</v>
      </c>
    </row>
    <row r="183" spans="1:18" s="337" customFormat="1" ht="12.75" customHeight="1" x14ac:dyDescent="0.25">
      <c r="A183" s="479" t="s">
        <v>233</v>
      </c>
      <c r="B183" s="479"/>
      <c r="C183" s="349"/>
      <c r="D183" s="349"/>
      <c r="E183" s="334">
        <v>851</v>
      </c>
      <c r="F183" s="335" t="s">
        <v>231</v>
      </c>
      <c r="G183" s="335" t="s">
        <v>10</v>
      </c>
      <c r="H183" s="335" t="s">
        <v>234</v>
      </c>
      <c r="I183" s="335"/>
      <c r="J183" s="350">
        <f t="shared" si="212"/>
        <v>2320300</v>
      </c>
      <c r="K183" s="350">
        <f t="shared" si="212"/>
        <v>0</v>
      </c>
      <c r="L183" s="350">
        <f t="shared" si="212"/>
        <v>2320300</v>
      </c>
      <c r="M183" s="350">
        <f t="shared" si="212"/>
        <v>0</v>
      </c>
      <c r="N183" s="350">
        <f t="shared" si="212"/>
        <v>2320300</v>
      </c>
      <c r="O183" s="350">
        <f t="shared" si="212"/>
        <v>0</v>
      </c>
      <c r="P183" s="350">
        <f t="shared" si="212"/>
        <v>2320300</v>
      </c>
      <c r="Q183" s="350">
        <f t="shared" si="212"/>
        <v>0</v>
      </c>
      <c r="R183" s="350">
        <f t="shared" si="212"/>
        <v>2320300</v>
      </c>
    </row>
    <row r="184" spans="1:18" s="337" customFormat="1" ht="12.75" customHeight="1" x14ac:dyDescent="0.25">
      <c r="A184" s="479" t="s">
        <v>235</v>
      </c>
      <c r="B184" s="479"/>
      <c r="C184" s="349"/>
      <c r="D184" s="349"/>
      <c r="E184" s="334">
        <v>851</v>
      </c>
      <c r="F184" s="335" t="s">
        <v>231</v>
      </c>
      <c r="G184" s="335" t="s">
        <v>10</v>
      </c>
      <c r="H184" s="335" t="s">
        <v>236</v>
      </c>
      <c r="I184" s="335"/>
      <c r="J184" s="350">
        <f t="shared" si="212"/>
        <v>2320300</v>
      </c>
      <c r="K184" s="350">
        <f t="shared" si="212"/>
        <v>0</v>
      </c>
      <c r="L184" s="350">
        <f t="shared" si="212"/>
        <v>2320300</v>
      </c>
      <c r="M184" s="350">
        <f t="shared" si="212"/>
        <v>0</v>
      </c>
      <c r="N184" s="350">
        <f t="shared" si="212"/>
        <v>2320300</v>
      </c>
      <c r="O184" s="350">
        <f t="shared" si="212"/>
        <v>0</v>
      </c>
      <c r="P184" s="350">
        <f t="shared" si="212"/>
        <v>2320300</v>
      </c>
      <c r="Q184" s="350">
        <f t="shared" si="212"/>
        <v>0</v>
      </c>
      <c r="R184" s="350">
        <f t="shared" si="212"/>
        <v>2320300</v>
      </c>
    </row>
    <row r="185" spans="1:18" s="337" customFormat="1" ht="12.75" customHeight="1" x14ac:dyDescent="0.25">
      <c r="A185" s="479" t="s">
        <v>237</v>
      </c>
      <c r="B185" s="479"/>
      <c r="C185" s="349"/>
      <c r="D185" s="349"/>
      <c r="E185" s="334">
        <v>851</v>
      </c>
      <c r="F185" s="335" t="s">
        <v>231</v>
      </c>
      <c r="G185" s="335" t="s">
        <v>10</v>
      </c>
      <c r="H185" s="335" t="s">
        <v>238</v>
      </c>
      <c r="I185" s="335"/>
      <c r="J185" s="350">
        <f t="shared" si="212"/>
        <v>2320300</v>
      </c>
      <c r="K185" s="350">
        <f t="shared" si="212"/>
        <v>0</v>
      </c>
      <c r="L185" s="350">
        <f t="shared" si="212"/>
        <v>2320300</v>
      </c>
      <c r="M185" s="350">
        <f t="shared" si="212"/>
        <v>0</v>
      </c>
      <c r="N185" s="350">
        <f t="shared" si="212"/>
        <v>2320300</v>
      </c>
      <c r="O185" s="350">
        <f t="shared" si="212"/>
        <v>0</v>
      </c>
      <c r="P185" s="350">
        <f t="shared" si="212"/>
        <v>2320300</v>
      </c>
      <c r="Q185" s="350">
        <f t="shared" si="212"/>
        <v>0</v>
      </c>
      <c r="R185" s="350">
        <f t="shared" si="212"/>
        <v>2320300</v>
      </c>
    </row>
    <row r="186" spans="1:18" s="337" customFormat="1" ht="12" x14ac:dyDescent="0.25">
      <c r="A186" s="380"/>
      <c r="B186" s="389" t="s">
        <v>127</v>
      </c>
      <c r="C186" s="389"/>
      <c r="D186" s="389"/>
      <c r="E186" s="334">
        <v>851</v>
      </c>
      <c r="F186" s="335" t="s">
        <v>231</v>
      </c>
      <c r="G186" s="335" t="s">
        <v>10</v>
      </c>
      <c r="H186" s="335" t="s">
        <v>238</v>
      </c>
      <c r="I186" s="335" t="s">
        <v>128</v>
      </c>
      <c r="J186" s="350">
        <f t="shared" si="212"/>
        <v>2320300</v>
      </c>
      <c r="K186" s="350">
        <f t="shared" si="212"/>
        <v>0</v>
      </c>
      <c r="L186" s="350">
        <f t="shared" si="212"/>
        <v>2320300</v>
      </c>
      <c r="M186" s="350">
        <f t="shared" si="212"/>
        <v>0</v>
      </c>
      <c r="N186" s="350">
        <f t="shared" si="212"/>
        <v>2320300</v>
      </c>
      <c r="O186" s="350">
        <f t="shared" si="212"/>
        <v>0</v>
      </c>
      <c r="P186" s="350">
        <f t="shared" si="212"/>
        <v>2320300</v>
      </c>
      <c r="Q186" s="350">
        <f t="shared" si="212"/>
        <v>0</v>
      </c>
      <c r="R186" s="350">
        <f t="shared" si="212"/>
        <v>2320300</v>
      </c>
    </row>
    <row r="187" spans="1:18" s="337" customFormat="1" ht="24" x14ac:dyDescent="0.25">
      <c r="A187" s="380"/>
      <c r="B187" s="389" t="s">
        <v>244</v>
      </c>
      <c r="C187" s="389"/>
      <c r="D187" s="389"/>
      <c r="E187" s="334">
        <v>851</v>
      </c>
      <c r="F187" s="335" t="s">
        <v>231</v>
      </c>
      <c r="G187" s="335" t="s">
        <v>10</v>
      </c>
      <c r="H187" s="335" t="s">
        <v>238</v>
      </c>
      <c r="I187" s="335" t="s">
        <v>245</v>
      </c>
      <c r="J187" s="350">
        <v>2320300</v>
      </c>
      <c r="K187" s="350"/>
      <c r="L187" s="350">
        <f t="shared" si="94"/>
        <v>2320300</v>
      </c>
      <c r="M187" s="350"/>
      <c r="N187" s="350">
        <f t="shared" ref="N187" si="213">L187+M187</f>
        <v>2320300</v>
      </c>
      <c r="O187" s="350"/>
      <c r="P187" s="350">
        <f t="shared" ref="P187" si="214">N187+O187</f>
        <v>2320300</v>
      </c>
      <c r="Q187" s="350"/>
      <c r="R187" s="350">
        <f t="shared" ref="R187" si="215">P187+Q187</f>
        <v>2320300</v>
      </c>
    </row>
    <row r="188" spans="1:18" s="337" customFormat="1" ht="12.75" customHeight="1" x14ac:dyDescent="0.25">
      <c r="A188" s="488" t="s">
        <v>239</v>
      </c>
      <c r="B188" s="489"/>
      <c r="C188" s="379"/>
      <c r="D188" s="379"/>
      <c r="E188" s="334">
        <v>851</v>
      </c>
      <c r="F188" s="346" t="s">
        <v>231</v>
      </c>
      <c r="G188" s="346" t="s">
        <v>12</v>
      </c>
      <c r="H188" s="346"/>
      <c r="I188" s="346"/>
      <c r="J188" s="347">
        <f>J193</f>
        <v>800000</v>
      </c>
      <c r="K188" s="347">
        <f>K193</f>
        <v>0</v>
      </c>
      <c r="L188" s="347">
        <f>L189+L193</f>
        <v>800000</v>
      </c>
      <c r="M188" s="347">
        <f t="shared" ref="M188:R188" si="216">M189+M193</f>
        <v>4000</v>
      </c>
      <c r="N188" s="347">
        <f t="shared" si="216"/>
        <v>804000</v>
      </c>
      <c r="O188" s="347">
        <f t="shared" si="216"/>
        <v>0</v>
      </c>
      <c r="P188" s="347">
        <f t="shared" si="216"/>
        <v>804000</v>
      </c>
      <c r="Q188" s="347">
        <f t="shared" si="216"/>
        <v>0</v>
      </c>
      <c r="R188" s="347">
        <f t="shared" si="216"/>
        <v>804000</v>
      </c>
    </row>
    <row r="189" spans="1:18" s="337" customFormat="1" ht="12.75" customHeight="1" x14ac:dyDescent="0.25">
      <c r="A189" s="479" t="s">
        <v>50</v>
      </c>
      <c r="B189" s="479"/>
      <c r="C189" s="349"/>
      <c r="D189" s="351"/>
      <c r="E189" s="334">
        <v>851</v>
      </c>
      <c r="F189" s="335" t="s">
        <v>231</v>
      </c>
      <c r="G189" s="335" t="s">
        <v>12</v>
      </c>
      <c r="H189" s="335" t="s">
        <v>52</v>
      </c>
      <c r="I189" s="335"/>
      <c r="J189" s="347"/>
      <c r="K189" s="347"/>
      <c r="L189" s="350">
        <f>L190</f>
        <v>0</v>
      </c>
      <c r="M189" s="350">
        <f t="shared" ref="M189:R191" si="217">M190</f>
        <v>4000</v>
      </c>
      <c r="N189" s="350">
        <f t="shared" si="217"/>
        <v>4000</v>
      </c>
      <c r="O189" s="350">
        <f t="shared" si="217"/>
        <v>0</v>
      </c>
      <c r="P189" s="350">
        <f t="shared" si="217"/>
        <v>4000</v>
      </c>
      <c r="Q189" s="350">
        <f t="shared" si="217"/>
        <v>0</v>
      </c>
      <c r="R189" s="350">
        <f t="shared" si="217"/>
        <v>4000</v>
      </c>
    </row>
    <row r="190" spans="1:18" s="337" customFormat="1" ht="12.75" customHeight="1" x14ac:dyDescent="0.25">
      <c r="A190" s="479" t="s">
        <v>53</v>
      </c>
      <c r="B190" s="479"/>
      <c r="C190" s="349"/>
      <c r="D190" s="351"/>
      <c r="E190" s="334">
        <v>851</v>
      </c>
      <c r="F190" s="335" t="s">
        <v>231</v>
      </c>
      <c r="G190" s="335" t="s">
        <v>12</v>
      </c>
      <c r="H190" s="335" t="s">
        <v>54</v>
      </c>
      <c r="I190" s="335"/>
      <c r="J190" s="347"/>
      <c r="K190" s="347"/>
      <c r="L190" s="350">
        <f>L191</f>
        <v>0</v>
      </c>
      <c r="M190" s="350">
        <f t="shared" si="217"/>
        <v>4000</v>
      </c>
      <c r="N190" s="350">
        <f t="shared" si="217"/>
        <v>4000</v>
      </c>
      <c r="O190" s="350">
        <f t="shared" si="217"/>
        <v>0</v>
      </c>
      <c r="P190" s="350">
        <f t="shared" si="217"/>
        <v>4000</v>
      </c>
      <c r="Q190" s="350">
        <f t="shared" si="217"/>
        <v>0</v>
      </c>
      <c r="R190" s="350">
        <f t="shared" si="217"/>
        <v>4000</v>
      </c>
    </row>
    <row r="191" spans="1:18" s="337" customFormat="1" ht="12.75" customHeight="1" x14ac:dyDescent="0.25">
      <c r="A191" s="351"/>
      <c r="B191" s="349" t="s">
        <v>26</v>
      </c>
      <c r="C191" s="349"/>
      <c r="D191" s="351"/>
      <c r="E191" s="334">
        <v>851</v>
      </c>
      <c r="F191" s="335" t="s">
        <v>231</v>
      </c>
      <c r="G191" s="335" t="s">
        <v>12</v>
      </c>
      <c r="H191" s="335" t="s">
        <v>54</v>
      </c>
      <c r="I191" s="335" t="s">
        <v>27</v>
      </c>
      <c r="J191" s="347"/>
      <c r="K191" s="347"/>
      <c r="L191" s="350">
        <f>L192</f>
        <v>0</v>
      </c>
      <c r="M191" s="350">
        <f t="shared" si="217"/>
        <v>4000</v>
      </c>
      <c r="N191" s="350">
        <f t="shared" si="217"/>
        <v>4000</v>
      </c>
      <c r="O191" s="350">
        <f t="shared" si="217"/>
        <v>0</v>
      </c>
      <c r="P191" s="350">
        <f t="shared" si="217"/>
        <v>4000</v>
      </c>
      <c r="Q191" s="350">
        <f t="shared" si="217"/>
        <v>0</v>
      </c>
      <c r="R191" s="350">
        <f t="shared" si="217"/>
        <v>4000</v>
      </c>
    </row>
    <row r="192" spans="1:18" s="337" customFormat="1" ht="12.75" customHeight="1" x14ac:dyDescent="0.25">
      <c r="A192" s="351"/>
      <c r="B192" s="389" t="s">
        <v>55</v>
      </c>
      <c r="C192" s="389"/>
      <c r="D192" s="351"/>
      <c r="E192" s="334">
        <v>851</v>
      </c>
      <c r="F192" s="335" t="s">
        <v>231</v>
      </c>
      <c r="G192" s="335" t="s">
        <v>12</v>
      </c>
      <c r="H192" s="335" t="s">
        <v>54</v>
      </c>
      <c r="I192" s="335" t="s">
        <v>56</v>
      </c>
      <c r="J192" s="347"/>
      <c r="K192" s="347"/>
      <c r="L192" s="350"/>
      <c r="M192" s="350">
        <v>4000</v>
      </c>
      <c r="N192" s="350">
        <f>L192+M192</f>
        <v>4000</v>
      </c>
      <c r="O192" s="350"/>
      <c r="P192" s="350">
        <f>N192+O192</f>
        <v>4000</v>
      </c>
      <c r="Q192" s="350"/>
      <c r="R192" s="350">
        <f>P192+Q192</f>
        <v>4000</v>
      </c>
    </row>
    <row r="193" spans="1:18" s="337" customFormat="1" ht="12.75" customHeight="1" x14ac:dyDescent="0.25">
      <c r="A193" s="480" t="s">
        <v>599</v>
      </c>
      <c r="B193" s="481"/>
      <c r="C193" s="352"/>
      <c r="D193" s="352"/>
      <c r="E193" s="334">
        <v>851</v>
      </c>
      <c r="F193" s="335" t="s">
        <v>231</v>
      </c>
      <c r="G193" s="335" t="s">
        <v>12</v>
      </c>
      <c r="H193" s="335" t="s">
        <v>674</v>
      </c>
      <c r="I193" s="335"/>
      <c r="J193" s="350">
        <f>J194</f>
        <v>800000</v>
      </c>
      <c r="K193" s="350">
        <f t="shared" ref="K193:R194" si="218">K194</f>
        <v>0</v>
      </c>
      <c r="L193" s="350">
        <f t="shared" si="218"/>
        <v>800000</v>
      </c>
      <c r="M193" s="350">
        <f t="shared" si="218"/>
        <v>0</v>
      </c>
      <c r="N193" s="350">
        <f t="shared" si="218"/>
        <v>800000</v>
      </c>
      <c r="O193" s="350">
        <f t="shared" si="218"/>
        <v>0</v>
      </c>
      <c r="P193" s="350">
        <f t="shared" si="218"/>
        <v>800000</v>
      </c>
      <c r="Q193" s="350">
        <f t="shared" si="218"/>
        <v>0</v>
      </c>
      <c r="R193" s="350">
        <f t="shared" si="218"/>
        <v>800000</v>
      </c>
    </row>
    <row r="194" spans="1:18" s="337" customFormat="1" ht="12" x14ac:dyDescent="0.25">
      <c r="A194" s="380"/>
      <c r="B194" s="349" t="s">
        <v>134</v>
      </c>
      <c r="C194" s="349"/>
      <c r="D194" s="349"/>
      <c r="E194" s="334">
        <v>851</v>
      </c>
      <c r="F194" s="335" t="s">
        <v>231</v>
      </c>
      <c r="G194" s="335" t="s">
        <v>12</v>
      </c>
      <c r="H194" s="335" t="s">
        <v>674</v>
      </c>
      <c r="I194" s="335" t="s">
        <v>135</v>
      </c>
      <c r="J194" s="350">
        <f>J195</f>
        <v>800000</v>
      </c>
      <c r="K194" s="350">
        <f t="shared" si="218"/>
        <v>0</v>
      </c>
      <c r="L194" s="350">
        <f t="shared" si="218"/>
        <v>800000</v>
      </c>
      <c r="M194" s="350">
        <f t="shared" si="218"/>
        <v>0</v>
      </c>
      <c r="N194" s="350">
        <f t="shared" si="218"/>
        <v>800000</v>
      </c>
      <c r="O194" s="350">
        <f t="shared" si="218"/>
        <v>0</v>
      </c>
      <c r="P194" s="350">
        <f t="shared" si="218"/>
        <v>800000</v>
      </c>
      <c r="Q194" s="350">
        <f t="shared" si="218"/>
        <v>0</v>
      </c>
      <c r="R194" s="350">
        <f t="shared" si="218"/>
        <v>800000</v>
      </c>
    </row>
    <row r="195" spans="1:18" s="337" customFormat="1" ht="24" x14ac:dyDescent="0.25">
      <c r="A195" s="380"/>
      <c r="B195" s="389" t="s">
        <v>602</v>
      </c>
      <c r="C195" s="389"/>
      <c r="D195" s="389"/>
      <c r="E195" s="334">
        <v>851</v>
      </c>
      <c r="F195" s="335" t="s">
        <v>231</v>
      </c>
      <c r="G195" s="335" t="s">
        <v>12</v>
      </c>
      <c r="H195" s="335" t="s">
        <v>674</v>
      </c>
      <c r="I195" s="335" t="s">
        <v>601</v>
      </c>
      <c r="J195" s="350">
        <v>800000</v>
      </c>
      <c r="K195" s="350"/>
      <c r="L195" s="350">
        <f t="shared" ref="L195:L277" si="219">J195+K195</f>
        <v>800000</v>
      </c>
      <c r="M195" s="350"/>
      <c r="N195" s="350">
        <f t="shared" ref="N195" si="220">L195+M195</f>
        <v>800000</v>
      </c>
      <c r="O195" s="350"/>
      <c r="P195" s="350">
        <f t="shared" ref="P195" si="221">N195+O195</f>
        <v>800000</v>
      </c>
      <c r="Q195" s="350"/>
      <c r="R195" s="350">
        <f t="shared" ref="R195" si="222">P195+Q195</f>
        <v>800000</v>
      </c>
    </row>
    <row r="196" spans="1:18" s="337" customFormat="1" ht="12.75" customHeight="1" x14ac:dyDescent="0.25">
      <c r="A196" s="487" t="s">
        <v>250</v>
      </c>
      <c r="B196" s="487"/>
      <c r="C196" s="345"/>
      <c r="D196" s="345"/>
      <c r="E196" s="334">
        <v>851</v>
      </c>
      <c r="F196" s="346" t="s">
        <v>231</v>
      </c>
      <c r="G196" s="346" t="s">
        <v>39</v>
      </c>
      <c r="H196" s="346"/>
      <c r="I196" s="346"/>
      <c r="J196" s="347">
        <f>J198</f>
        <v>3544200</v>
      </c>
      <c r="K196" s="347">
        <f t="shared" ref="K196" si="223">K198</f>
        <v>0</v>
      </c>
      <c r="L196" s="347">
        <f>L197</f>
        <v>3544200</v>
      </c>
      <c r="M196" s="347">
        <f t="shared" ref="M196:R196" si="224">M197</f>
        <v>0</v>
      </c>
      <c r="N196" s="347">
        <f t="shared" si="224"/>
        <v>3544200</v>
      </c>
      <c r="O196" s="347">
        <f t="shared" si="224"/>
        <v>0</v>
      </c>
      <c r="P196" s="347">
        <f t="shared" si="224"/>
        <v>3544200</v>
      </c>
      <c r="Q196" s="347">
        <f t="shared" si="224"/>
        <v>0</v>
      </c>
      <c r="R196" s="347">
        <f t="shared" si="224"/>
        <v>3544200</v>
      </c>
    </row>
    <row r="197" spans="1:18" s="337" customFormat="1" ht="12" x14ac:dyDescent="0.25">
      <c r="A197" s="491" t="s">
        <v>240</v>
      </c>
      <c r="B197" s="491"/>
      <c r="C197" s="380"/>
      <c r="D197" s="380"/>
      <c r="E197" s="334">
        <v>851</v>
      </c>
      <c r="F197" s="335" t="s">
        <v>231</v>
      </c>
      <c r="G197" s="335" t="s">
        <v>39</v>
      </c>
      <c r="H197" s="335" t="s">
        <v>241</v>
      </c>
      <c r="I197" s="335"/>
      <c r="J197" s="350">
        <f>J198</f>
        <v>3544200</v>
      </c>
      <c r="K197" s="350">
        <f t="shared" ref="K197" si="225">K198</f>
        <v>0</v>
      </c>
      <c r="L197" s="350">
        <f>L198+L201</f>
        <v>3544200</v>
      </c>
      <c r="M197" s="350">
        <f t="shared" ref="M197:R197" si="226">M198+M201</f>
        <v>0</v>
      </c>
      <c r="N197" s="350">
        <f t="shared" si="226"/>
        <v>3544200</v>
      </c>
      <c r="O197" s="350">
        <f t="shared" si="226"/>
        <v>0</v>
      </c>
      <c r="P197" s="350">
        <f t="shared" si="226"/>
        <v>3544200</v>
      </c>
      <c r="Q197" s="350">
        <f t="shared" si="226"/>
        <v>0</v>
      </c>
      <c r="R197" s="350">
        <f t="shared" si="226"/>
        <v>3544200</v>
      </c>
    </row>
    <row r="198" spans="1:18" s="337" customFormat="1" ht="12.75" customHeight="1" x14ac:dyDescent="0.25">
      <c r="A198" s="480" t="s">
        <v>256</v>
      </c>
      <c r="B198" s="481"/>
      <c r="C198" s="352"/>
      <c r="D198" s="352"/>
      <c r="E198" s="334">
        <v>851</v>
      </c>
      <c r="F198" s="335" t="s">
        <v>231</v>
      </c>
      <c r="G198" s="335" t="s">
        <v>39</v>
      </c>
      <c r="H198" s="335" t="s">
        <v>257</v>
      </c>
      <c r="I198" s="335"/>
      <c r="J198" s="350">
        <f t="shared" ref="J198:R199" si="227">J199</f>
        <v>3544200</v>
      </c>
      <c r="K198" s="350">
        <f t="shared" si="227"/>
        <v>0</v>
      </c>
      <c r="L198" s="350">
        <f t="shared" si="227"/>
        <v>3544200</v>
      </c>
      <c r="M198" s="350">
        <f t="shared" si="227"/>
        <v>-3544200</v>
      </c>
      <c r="N198" s="350">
        <f t="shared" si="227"/>
        <v>0</v>
      </c>
      <c r="O198" s="350">
        <f t="shared" si="227"/>
        <v>0</v>
      </c>
      <c r="P198" s="350">
        <f t="shared" si="227"/>
        <v>0</v>
      </c>
      <c r="Q198" s="350">
        <f t="shared" si="227"/>
        <v>0</v>
      </c>
      <c r="R198" s="350">
        <f t="shared" si="227"/>
        <v>0</v>
      </c>
    </row>
    <row r="199" spans="1:18" s="377" customFormat="1" ht="25.5" customHeight="1" x14ac:dyDescent="0.25">
      <c r="A199" s="480" t="s">
        <v>127</v>
      </c>
      <c r="B199" s="481"/>
      <c r="C199" s="352"/>
      <c r="D199" s="352"/>
      <c r="E199" s="334">
        <v>851</v>
      </c>
      <c r="F199" s="355" t="s">
        <v>231</v>
      </c>
      <c r="G199" s="355" t="s">
        <v>39</v>
      </c>
      <c r="H199" s="355" t="s">
        <v>257</v>
      </c>
      <c r="I199" s="355" t="s">
        <v>128</v>
      </c>
      <c r="J199" s="376">
        <f t="shared" si="227"/>
        <v>3544200</v>
      </c>
      <c r="K199" s="376">
        <f t="shared" si="227"/>
        <v>0</v>
      </c>
      <c r="L199" s="376">
        <f t="shared" si="227"/>
        <v>3544200</v>
      </c>
      <c r="M199" s="376">
        <f t="shared" si="227"/>
        <v>-3544200</v>
      </c>
      <c r="N199" s="376">
        <f t="shared" si="227"/>
        <v>0</v>
      </c>
      <c r="O199" s="376">
        <f t="shared" si="227"/>
        <v>0</v>
      </c>
      <c r="P199" s="376">
        <f t="shared" si="227"/>
        <v>0</v>
      </c>
      <c r="Q199" s="376">
        <f t="shared" si="227"/>
        <v>0</v>
      </c>
      <c r="R199" s="376">
        <f t="shared" si="227"/>
        <v>0</v>
      </c>
    </row>
    <row r="200" spans="1:18" s="337" customFormat="1" ht="12" x14ac:dyDescent="0.25">
      <c r="A200" s="349"/>
      <c r="B200" s="349" t="s">
        <v>258</v>
      </c>
      <c r="C200" s="349"/>
      <c r="D200" s="349"/>
      <c r="E200" s="334">
        <v>851</v>
      </c>
      <c r="F200" s="335" t="s">
        <v>231</v>
      </c>
      <c r="G200" s="335" t="s">
        <v>39</v>
      </c>
      <c r="H200" s="335" t="s">
        <v>257</v>
      </c>
      <c r="I200" s="335" t="s">
        <v>259</v>
      </c>
      <c r="J200" s="350">
        <v>3544200</v>
      </c>
      <c r="K200" s="350"/>
      <c r="L200" s="350">
        <f t="shared" si="219"/>
        <v>3544200</v>
      </c>
      <c r="M200" s="350">
        <v>-3544200</v>
      </c>
      <c r="N200" s="350">
        <f t="shared" ref="N200" si="228">L200+M200</f>
        <v>0</v>
      </c>
      <c r="O200" s="350"/>
      <c r="P200" s="350">
        <f t="shared" ref="P200" si="229">N200+O200</f>
        <v>0</v>
      </c>
      <c r="Q200" s="350"/>
      <c r="R200" s="350">
        <f t="shared" ref="R200" si="230">P200+Q200</f>
        <v>0</v>
      </c>
    </row>
    <row r="201" spans="1:18" s="337" customFormat="1" ht="12.75" customHeight="1" x14ac:dyDescent="0.25">
      <c r="A201" s="480" t="s">
        <v>777</v>
      </c>
      <c r="B201" s="481"/>
      <c r="C201" s="349"/>
      <c r="D201" s="349"/>
      <c r="E201" s="334">
        <v>851</v>
      </c>
      <c r="F201" s="335" t="s">
        <v>231</v>
      </c>
      <c r="G201" s="335" t="s">
        <v>39</v>
      </c>
      <c r="H201" s="335" t="s">
        <v>778</v>
      </c>
      <c r="I201" s="335"/>
      <c r="J201" s="350"/>
      <c r="K201" s="350"/>
      <c r="L201" s="350">
        <f>L202</f>
        <v>0</v>
      </c>
      <c r="M201" s="350">
        <f t="shared" ref="M201:R202" si="231">M202</f>
        <v>3544200</v>
      </c>
      <c r="N201" s="350">
        <f t="shared" si="231"/>
        <v>3544200</v>
      </c>
      <c r="O201" s="350">
        <f t="shared" si="231"/>
        <v>0</v>
      </c>
      <c r="P201" s="350">
        <f t="shared" si="231"/>
        <v>3544200</v>
      </c>
      <c r="Q201" s="350">
        <f t="shared" si="231"/>
        <v>0</v>
      </c>
      <c r="R201" s="350">
        <f t="shared" si="231"/>
        <v>3544200</v>
      </c>
    </row>
    <row r="202" spans="1:18" s="337" customFormat="1" ht="12.75" customHeight="1" x14ac:dyDescent="0.25">
      <c r="A202" s="480" t="s">
        <v>127</v>
      </c>
      <c r="B202" s="481"/>
      <c r="C202" s="349"/>
      <c r="D202" s="349"/>
      <c r="E202" s="334">
        <v>851</v>
      </c>
      <c r="F202" s="335" t="s">
        <v>231</v>
      </c>
      <c r="G202" s="335" t="s">
        <v>39</v>
      </c>
      <c r="H202" s="335" t="s">
        <v>778</v>
      </c>
      <c r="I202" s="335" t="s">
        <v>128</v>
      </c>
      <c r="J202" s="350"/>
      <c r="K202" s="350"/>
      <c r="L202" s="350">
        <f>L203</f>
        <v>0</v>
      </c>
      <c r="M202" s="350">
        <f t="shared" si="231"/>
        <v>3544200</v>
      </c>
      <c r="N202" s="350">
        <f t="shared" si="231"/>
        <v>3544200</v>
      </c>
      <c r="O202" s="350">
        <f t="shared" si="231"/>
        <v>0</v>
      </c>
      <c r="P202" s="350">
        <f t="shared" si="231"/>
        <v>3544200</v>
      </c>
      <c r="Q202" s="350">
        <f t="shared" si="231"/>
        <v>0</v>
      </c>
      <c r="R202" s="350">
        <f t="shared" si="231"/>
        <v>3544200</v>
      </c>
    </row>
    <row r="203" spans="1:18" s="337" customFormat="1" ht="12" x14ac:dyDescent="0.25">
      <c r="A203" s="349"/>
      <c r="B203" s="349" t="s">
        <v>258</v>
      </c>
      <c r="C203" s="349"/>
      <c r="D203" s="349"/>
      <c r="E203" s="334">
        <v>851</v>
      </c>
      <c r="F203" s="335" t="s">
        <v>231</v>
      </c>
      <c r="G203" s="335" t="s">
        <v>39</v>
      </c>
      <c r="H203" s="335" t="s">
        <v>779</v>
      </c>
      <c r="I203" s="335" t="s">
        <v>259</v>
      </c>
      <c r="J203" s="350"/>
      <c r="K203" s="350"/>
      <c r="L203" s="350"/>
      <c r="M203" s="350">
        <v>3544200</v>
      </c>
      <c r="N203" s="350">
        <f>L203+M203</f>
        <v>3544200</v>
      </c>
      <c r="O203" s="350"/>
      <c r="P203" s="350">
        <f>N203+O203</f>
        <v>3544200</v>
      </c>
      <c r="Q203" s="350"/>
      <c r="R203" s="350">
        <f>P203+Q203</f>
        <v>3544200</v>
      </c>
    </row>
    <row r="204" spans="1:18" s="337" customFormat="1" ht="12.75" customHeight="1" x14ac:dyDescent="0.25">
      <c r="A204" s="487" t="s">
        <v>265</v>
      </c>
      <c r="B204" s="487"/>
      <c r="C204" s="345"/>
      <c r="D204" s="345"/>
      <c r="E204" s="334">
        <v>851</v>
      </c>
      <c r="F204" s="346" t="s">
        <v>231</v>
      </c>
      <c r="G204" s="346" t="s">
        <v>47</v>
      </c>
      <c r="H204" s="346"/>
      <c r="I204" s="346"/>
      <c r="J204" s="347">
        <f>J205</f>
        <v>345000</v>
      </c>
      <c r="K204" s="347">
        <f t="shared" ref="K204:R204" si="232">K205</f>
        <v>0</v>
      </c>
      <c r="L204" s="347">
        <f t="shared" si="232"/>
        <v>345000</v>
      </c>
      <c r="M204" s="347">
        <f t="shared" si="232"/>
        <v>0</v>
      </c>
      <c r="N204" s="347">
        <f t="shared" si="232"/>
        <v>345000</v>
      </c>
      <c r="O204" s="347">
        <f t="shared" si="232"/>
        <v>0</v>
      </c>
      <c r="P204" s="347">
        <f t="shared" si="232"/>
        <v>345000</v>
      </c>
      <c r="Q204" s="347">
        <f t="shared" si="232"/>
        <v>0</v>
      </c>
      <c r="R204" s="347">
        <f t="shared" si="232"/>
        <v>345000</v>
      </c>
    </row>
    <row r="205" spans="1:18" s="337" customFormat="1" ht="12.75" customHeight="1" x14ac:dyDescent="0.25">
      <c r="A205" s="479" t="s">
        <v>270</v>
      </c>
      <c r="B205" s="479"/>
      <c r="C205" s="349"/>
      <c r="D205" s="349"/>
      <c r="E205" s="334">
        <v>851</v>
      </c>
      <c r="F205" s="335" t="s">
        <v>231</v>
      </c>
      <c r="G205" s="335" t="s">
        <v>47</v>
      </c>
      <c r="H205" s="335" t="s">
        <v>271</v>
      </c>
      <c r="I205" s="335"/>
      <c r="J205" s="350">
        <f>J206+J208</f>
        <v>345000</v>
      </c>
      <c r="K205" s="350">
        <f t="shared" ref="K205:R205" si="233">K206+K208</f>
        <v>0</v>
      </c>
      <c r="L205" s="350">
        <f t="shared" si="233"/>
        <v>345000</v>
      </c>
      <c r="M205" s="350">
        <f t="shared" si="233"/>
        <v>0</v>
      </c>
      <c r="N205" s="350">
        <f t="shared" si="233"/>
        <v>345000</v>
      </c>
      <c r="O205" s="350">
        <f t="shared" si="233"/>
        <v>0</v>
      </c>
      <c r="P205" s="350">
        <f t="shared" si="233"/>
        <v>345000</v>
      </c>
      <c r="Q205" s="350">
        <f t="shared" si="233"/>
        <v>0</v>
      </c>
      <c r="R205" s="350">
        <f t="shared" si="233"/>
        <v>345000</v>
      </c>
    </row>
    <row r="206" spans="1:18" s="337" customFormat="1" ht="12" x14ac:dyDescent="0.25">
      <c r="A206" s="351"/>
      <c r="B206" s="389" t="s">
        <v>22</v>
      </c>
      <c r="C206" s="389"/>
      <c r="D206" s="389"/>
      <c r="E206" s="334">
        <v>851</v>
      </c>
      <c r="F206" s="355" t="s">
        <v>231</v>
      </c>
      <c r="G206" s="335" t="s">
        <v>47</v>
      </c>
      <c r="H206" s="335" t="s">
        <v>271</v>
      </c>
      <c r="I206" s="335" t="s">
        <v>23</v>
      </c>
      <c r="J206" s="350">
        <f>J207</f>
        <v>145000</v>
      </c>
      <c r="K206" s="350">
        <f t="shared" ref="K206:R206" si="234">K207</f>
        <v>0</v>
      </c>
      <c r="L206" s="350">
        <f t="shared" si="234"/>
        <v>145000</v>
      </c>
      <c r="M206" s="350">
        <f t="shared" si="234"/>
        <v>0</v>
      </c>
      <c r="N206" s="350">
        <f t="shared" si="234"/>
        <v>145000</v>
      </c>
      <c r="O206" s="350">
        <f t="shared" si="234"/>
        <v>0</v>
      </c>
      <c r="P206" s="350">
        <f t="shared" si="234"/>
        <v>145000</v>
      </c>
      <c r="Q206" s="350">
        <f t="shared" si="234"/>
        <v>0</v>
      </c>
      <c r="R206" s="350">
        <f t="shared" si="234"/>
        <v>145000</v>
      </c>
    </row>
    <row r="207" spans="1:18" s="337" customFormat="1" ht="12" x14ac:dyDescent="0.25">
      <c r="A207" s="351"/>
      <c r="B207" s="349" t="s">
        <v>24</v>
      </c>
      <c r="C207" s="349"/>
      <c r="D207" s="349"/>
      <c r="E207" s="334">
        <v>851</v>
      </c>
      <c r="F207" s="355" t="s">
        <v>231</v>
      </c>
      <c r="G207" s="335" t="s">
        <v>47</v>
      </c>
      <c r="H207" s="335" t="s">
        <v>271</v>
      </c>
      <c r="I207" s="335" t="s">
        <v>25</v>
      </c>
      <c r="J207" s="350">
        <v>145000</v>
      </c>
      <c r="K207" s="350"/>
      <c r="L207" s="350">
        <f t="shared" si="219"/>
        <v>145000</v>
      </c>
      <c r="M207" s="350"/>
      <c r="N207" s="350">
        <f t="shared" ref="N207" si="235">L207+M207</f>
        <v>145000</v>
      </c>
      <c r="O207" s="350"/>
      <c r="P207" s="350">
        <f t="shared" ref="P207" si="236">N207+O207</f>
        <v>145000</v>
      </c>
      <c r="Q207" s="350"/>
      <c r="R207" s="350">
        <f t="shared" ref="R207" si="237">P207+Q207</f>
        <v>145000</v>
      </c>
    </row>
    <row r="208" spans="1:18" s="337" customFormat="1" ht="12" x14ac:dyDescent="0.25">
      <c r="A208" s="380"/>
      <c r="B208" s="389" t="s">
        <v>127</v>
      </c>
      <c r="C208" s="389"/>
      <c r="D208" s="389"/>
      <c r="E208" s="334">
        <v>851</v>
      </c>
      <c r="F208" s="335" t="s">
        <v>231</v>
      </c>
      <c r="G208" s="335" t="s">
        <v>47</v>
      </c>
      <c r="H208" s="335" t="s">
        <v>271</v>
      </c>
      <c r="I208" s="335" t="s">
        <v>128</v>
      </c>
      <c r="J208" s="350">
        <f>J209</f>
        <v>200000</v>
      </c>
      <c r="K208" s="350">
        <f t="shared" ref="K208:R208" si="238">K209</f>
        <v>0</v>
      </c>
      <c r="L208" s="350">
        <f t="shared" si="238"/>
        <v>200000</v>
      </c>
      <c r="M208" s="350">
        <f t="shared" si="238"/>
        <v>0</v>
      </c>
      <c r="N208" s="350">
        <f t="shared" si="238"/>
        <v>200000</v>
      </c>
      <c r="O208" s="350">
        <f t="shared" si="238"/>
        <v>0</v>
      </c>
      <c r="P208" s="350">
        <f t="shared" si="238"/>
        <v>200000</v>
      </c>
      <c r="Q208" s="350">
        <f t="shared" si="238"/>
        <v>0</v>
      </c>
      <c r="R208" s="350">
        <f t="shared" si="238"/>
        <v>200000</v>
      </c>
    </row>
    <row r="209" spans="1:18" s="337" customFormat="1" ht="12" x14ac:dyDescent="0.25">
      <c r="A209" s="380"/>
      <c r="B209" s="389" t="s">
        <v>129</v>
      </c>
      <c r="C209" s="389"/>
      <c r="D209" s="389"/>
      <c r="E209" s="334">
        <v>851</v>
      </c>
      <c r="F209" s="335" t="s">
        <v>231</v>
      </c>
      <c r="G209" s="335" t="s">
        <v>47</v>
      </c>
      <c r="H209" s="335" t="s">
        <v>271</v>
      </c>
      <c r="I209" s="335" t="s">
        <v>130</v>
      </c>
      <c r="J209" s="350">
        <v>200000</v>
      </c>
      <c r="K209" s="350"/>
      <c r="L209" s="350">
        <f t="shared" si="219"/>
        <v>200000</v>
      </c>
      <c r="M209" s="350"/>
      <c r="N209" s="350">
        <f t="shared" ref="N209" si="239">L209+M209</f>
        <v>200000</v>
      </c>
      <c r="O209" s="350"/>
      <c r="P209" s="350">
        <f t="shared" ref="P209" si="240">N209+O209</f>
        <v>200000</v>
      </c>
      <c r="Q209" s="350"/>
      <c r="R209" s="350">
        <f t="shared" ref="R209" si="241">P209+Q209</f>
        <v>200000</v>
      </c>
    </row>
    <row r="210" spans="1:18" s="337" customFormat="1" ht="12.75" customHeight="1" x14ac:dyDescent="0.25">
      <c r="A210" s="486" t="s">
        <v>272</v>
      </c>
      <c r="B210" s="486"/>
      <c r="C210" s="341"/>
      <c r="D210" s="341"/>
      <c r="E210" s="334">
        <v>851</v>
      </c>
      <c r="F210" s="342" t="s">
        <v>51</v>
      </c>
      <c r="G210" s="342"/>
      <c r="H210" s="342"/>
      <c r="I210" s="342"/>
      <c r="J210" s="343">
        <f>J211</f>
        <v>387000</v>
      </c>
      <c r="K210" s="343">
        <f t="shared" ref="K210:R210" si="242">K211</f>
        <v>0</v>
      </c>
      <c r="L210" s="343">
        <f t="shared" si="242"/>
        <v>387000</v>
      </c>
      <c r="M210" s="343">
        <f t="shared" si="242"/>
        <v>0</v>
      </c>
      <c r="N210" s="343">
        <f t="shared" si="242"/>
        <v>387000</v>
      </c>
      <c r="O210" s="343">
        <f t="shared" si="242"/>
        <v>0</v>
      </c>
      <c r="P210" s="343">
        <f t="shared" si="242"/>
        <v>387000</v>
      </c>
      <c r="Q210" s="343">
        <f t="shared" si="242"/>
        <v>0</v>
      </c>
      <c r="R210" s="343">
        <f t="shared" si="242"/>
        <v>387000</v>
      </c>
    </row>
    <row r="211" spans="1:18" s="337" customFormat="1" ht="12" x14ac:dyDescent="0.25">
      <c r="A211" s="493" t="s">
        <v>273</v>
      </c>
      <c r="B211" s="493"/>
      <c r="C211" s="381"/>
      <c r="D211" s="381"/>
      <c r="E211" s="334">
        <v>851</v>
      </c>
      <c r="F211" s="346" t="s">
        <v>51</v>
      </c>
      <c r="G211" s="346" t="s">
        <v>79</v>
      </c>
      <c r="H211" s="346"/>
      <c r="I211" s="346"/>
      <c r="J211" s="347">
        <f t="shared" ref="J211:R213" si="243">J212</f>
        <v>387000</v>
      </c>
      <c r="K211" s="347">
        <f t="shared" si="243"/>
        <v>0</v>
      </c>
      <c r="L211" s="347">
        <f t="shared" si="243"/>
        <v>387000</v>
      </c>
      <c r="M211" s="347">
        <f t="shared" si="243"/>
        <v>0</v>
      </c>
      <c r="N211" s="347">
        <f t="shared" si="243"/>
        <v>387000</v>
      </c>
      <c r="O211" s="347">
        <f t="shared" si="243"/>
        <v>0</v>
      </c>
      <c r="P211" s="347">
        <f t="shared" si="243"/>
        <v>387000</v>
      </c>
      <c r="Q211" s="347">
        <f t="shared" si="243"/>
        <v>0</v>
      </c>
      <c r="R211" s="347">
        <f t="shared" si="243"/>
        <v>387000</v>
      </c>
    </row>
    <row r="212" spans="1:18" s="348" customFormat="1" ht="12.75" customHeight="1" x14ac:dyDescent="0.25">
      <c r="A212" s="479" t="s">
        <v>274</v>
      </c>
      <c r="B212" s="479"/>
      <c r="C212" s="349"/>
      <c r="D212" s="349"/>
      <c r="E212" s="334">
        <v>851</v>
      </c>
      <c r="F212" s="335" t="s">
        <v>51</v>
      </c>
      <c r="G212" s="335" t="s">
        <v>79</v>
      </c>
      <c r="H212" s="335" t="s">
        <v>275</v>
      </c>
      <c r="I212" s="335"/>
      <c r="J212" s="350">
        <f t="shared" si="243"/>
        <v>387000</v>
      </c>
      <c r="K212" s="350">
        <f t="shared" si="243"/>
        <v>0</v>
      </c>
      <c r="L212" s="350">
        <f t="shared" si="243"/>
        <v>387000</v>
      </c>
      <c r="M212" s="350">
        <f t="shared" si="243"/>
        <v>0</v>
      </c>
      <c r="N212" s="350">
        <f t="shared" si="243"/>
        <v>387000</v>
      </c>
      <c r="O212" s="350">
        <f t="shared" si="243"/>
        <v>0</v>
      </c>
      <c r="P212" s="350">
        <f t="shared" si="243"/>
        <v>387000</v>
      </c>
      <c r="Q212" s="350">
        <f t="shared" si="243"/>
        <v>0</v>
      </c>
      <c r="R212" s="350">
        <f t="shared" si="243"/>
        <v>387000</v>
      </c>
    </row>
    <row r="213" spans="1:18" s="382" customFormat="1" ht="12.75" customHeight="1" x14ac:dyDescent="0.25">
      <c r="A213" s="479" t="s">
        <v>276</v>
      </c>
      <c r="B213" s="479"/>
      <c r="C213" s="349"/>
      <c r="D213" s="349"/>
      <c r="E213" s="334">
        <v>851</v>
      </c>
      <c r="F213" s="335" t="s">
        <v>51</v>
      </c>
      <c r="G213" s="335" t="s">
        <v>79</v>
      </c>
      <c r="H213" s="335" t="s">
        <v>277</v>
      </c>
      <c r="I213" s="335"/>
      <c r="J213" s="350">
        <f>J214</f>
        <v>387000</v>
      </c>
      <c r="K213" s="350">
        <f t="shared" si="243"/>
        <v>0</v>
      </c>
      <c r="L213" s="350">
        <f t="shared" si="243"/>
        <v>387000</v>
      </c>
      <c r="M213" s="350">
        <f t="shared" si="243"/>
        <v>0</v>
      </c>
      <c r="N213" s="350">
        <f t="shared" si="243"/>
        <v>387000</v>
      </c>
      <c r="O213" s="350">
        <f t="shared" si="243"/>
        <v>0</v>
      </c>
      <c r="P213" s="350">
        <f t="shared" si="243"/>
        <v>387000</v>
      </c>
      <c r="Q213" s="350">
        <f t="shared" si="243"/>
        <v>0</v>
      </c>
      <c r="R213" s="350">
        <f t="shared" si="243"/>
        <v>387000</v>
      </c>
    </row>
    <row r="214" spans="1:18" s="337" customFormat="1" ht="12" x14ac:dyDescent="0.25">
      <c r="A214" s="351"/>
      <c r="B214" s="389" t="s">
        <v>22</v>
      </c>
      <c r="C214" s="389"/>
      <c r="D214" s="389"/>
      <c r="E214" s="334">
        <v>851</v>
      </c>
      <c r="F214" s="335" t="s">
        <v>51</v>
      </c>
      <c r="G214" s="335" t="s">
        <v>79</v>
      </c>
      <c r="H214" s="335" t="s">
        <v>277</v>
      </c>
      <c r="I214" s="335" t="s">
        <v>23</v>
      </c>
      <c r="J214" s="350">
        <f t="shared" ref="J214:R214" si="244">J215</f>
        <v>387000</v>
      </c>
      <c r="K214" s="350">
        <f t="shared" si="244"/>
        <v>0</v>
      </c>
      <c r="L214" s="350">
        <f t="shared" si="244"/>
        <v>387000</v>
      </c>
      <c r="M214" s="350">
        <f t="shared" si="244"/>
        <v>0</v>
      </c>
      <c r="N214" s="350">
        <f t="shared" si="244"/>
        <v>387000</v>
      </c>
      <c r="O214" s="350">
        <f t="shared" si="244"/>
        <v>0</v>
      </c>
      <c r="P214" s="350">
        <f t="shared" si="244"/>
        <v>387000</v>
      </c>
      <c r="Q214" s="350">
        <f t="shared" si="244"/>
        <v>0</v>
      </c>
      <c r="R214" s="350">
        <f t="shared" si="244"/>
        <v>387000</v>
      </c>
    </row>
    <row r="215" spans="1:18" s="337" customFormat="1" ht="12" x14ac:dyDescent="0.25">
      <c r="A215" s="351"/>
      <c r="B215" s="349" t="s">
        <v>24</v>
      </c>
      <c r="C215" s="349"/>
      <c r="D215" s="349"/>
      <c r="E215" s="334">
        <v>851</v>
      </c>
      <c r="F215" s="335" t="s">
        <v>51</v>
      </c>
      <c r="G215" s="335" t="s">
        <v>79</v>
      </c>
      <c r="H215" s="335" t="s">
        <v>277</v>
      </c>
      <c r="I215" s="335" t="s">
        <v>25</v>
      </c>
      <c r="J215" s="350">
        <v>387000</v>
      </c>
      <c r="K215" s="350"/>
      <c r="L215" s="350">
        <f t="shared" si="219"/>
        <v>387000</v>
      </c>
      <c r="M215" s="350"/>
      <c r="N215" s="350">
        <f t="shared" ref="N215" si="245">L215+M215</f>
        <v>387000</v>
      </c>
      <c r="O215" s="350"/>
      <c r="P215" s="350">
        <f t="shared" ref="P215" si="246">N215+O215</f>
        <v>387000</v>
      </c>
      <c r="Q215" s="350"/>
      <c r="R215" s="350">
        <f t="shared" ref="R215" si="247">P215+Q215</f>
        <v>387000</v>
      </c>
    </row>
    <row r="216" spans="1:18" s="337" customFormat="1" ht="12.75" customHeight="1" x14ac:dyDescent="0.2">
      <c r="A216" s="494" t="s">
        <v>302</v>
      </c>
      <c r="B216" s="495"/>
      <c r="C216" s="383"/>
      <c r="D216" s="383"/>
      <c r="E216" s="383">
        <v>852</v>
      </c>
      <c r="F216" s="355"/>
      <c r="G216" s="355"/>
      <c r="H216" s="355"/>
      <c r="I216" s="335"/>
      <c r="J216" s="384">
        <f t="shared" ref="J216:Q216" si="248">J223+J390</f>
        <v>126872349.22999999</v>
      </c>
      <c r="K216" s="384">
        <f t="shared" si="248"/>
        <v>2392500</v>
      </c>
      <c r="L216" s="384">
        <f t="shared" si="248"/>
        <v>129264849.22999999</v>
      </c>
      <c r="M216" s="384">
        <f t="shared" si="248"/>
        <v>187536</v>
      </c>
      <c r="N216" s="385">
        <f t="shared" si="248"/>
        <v>129452385.22999999</v>
      </c>
      <c r="O216" s="384">
        <f t="shared" si="248"/>
        <v>0</v>
      </c>
      <c r="P216" s="385">
        <f t="shared" si="248"/>
        <v>129452385.22999999</v>
      </c>
      <c r="Q216" s="384">
        <f t="shared" si="248"/>
        <v>1450410</v>
      </c>
      <c r="R216" s="385">
        <f>R217+R223+R390</f>
        <v>130902795.22999999</v>
      </c>
    </row>
    <row r="217" spans="1:18" s="344" customFormat="1" ht="12.75" customHeight="1" x14ac:dyDescent="0.25">
      <c r="A217" s="496" t="s">
        <v>98</v>
      </c>
      <c r="B217" s="497"/>
      <c r="C217" s="341"/>
      <c r="D217" s="341"/>
      <c r="E217" s="334">
        <v>852</v>
      </c>
      <c r="F217" s="342" t="s">
        <v>39</v>
      </c>
      <c r="G217" s="342"/>
      <c r="H217" s="342"/>
      <c r="I217" s="342"/>
      <c r="J217" s="343">
        <f t="shared" ref="J217:Q217" si="249">J218</f>
        <v>0</v>
      </c>
      <c r="K217" s="343">
        <f t="shared" si="249"/>
        <v>0</v>
      </c>
      <c r="L217" s="343">
        <f t="shared" si="249"/>
        <v>0</v>
      </c>
      <c r="M217" s="343">
        <f t="shared" si="249"/>
        <v>0</v>
      </c>
      <c r="N217" s="343">
        <f t="shared" si="249"/>
        <v>0</v>
      </c>
      <c r="O217" s="343">
        <f t="shared" si="249"/>
        <v>0</v>
      </c>
      <c r="P217" s="343">
        <f t="shared" si="249"/>
        <v>0</v>
      </c>
      <c r="Q217" s="343">
        <f t="shared" si="249"/>
        <v>0</v>
      </c>
      <c r="R217" s="343">
        <f>R218</f>
        <v>0</v>
      </c>
    </row>
    <row r="218" spans="1:18" s="344" customFormat="1" ht="12.75" customHeight="1" x14ac:dyDescent="0.25">
      <c r="A218" s="498" t="s">
        <v>793</v>
      </c>
      <c r="B218" s="499"/>
      <c r="C218" s="341"/>
      <c r="D218" s="341"/>
      <c r="E218" s="334">
        <v>852</v>
      </c>
      <c r="F218" s="346" t="s">
        <v>39</v>
      </c>
      <c r="G218" s="346" t="s">
        <v>10</v>
      </c>
      <c r="H218" s="346"/>
      <c r="I218" s="346"/>
      <c r="J218" s="347"/>
      <c r="K218" s="347"/>
      <c r="L218" s="350"/>
      <c r="M218" s="347"/>
      <c r="N218" s="347"/>
      <c r="O218" s="347"/>
      <c r="P218" s="347"/>
      <c r="Q218" s="347"/>
      <c r="R218" s="347">
        <f>R219</f>
        <v>0</v>
      </c>
    </row>
    <row r="219" spans="1:18" s="337" customFormat="1" ht="12.75" customHeight="1" x14ac:dyDescent="0.25">
      <c r="A219" s="480" t="s">
        <v>794</v>
      </c>
      <c r="B219" s="481"/>
      <c r="C219" s="349"/>
      <c r="D219" s="349"/>
      <c r="E219" s="334">
        <v>852</v>
      </c>
      <c r="F219" s="335" t="s">
        <v>39</v>
      </c>
      <c r="G219" s="335" t="s">
        <v>10</v>
      </c>
      <c r="H219" s="335" t="s">
        <v>795</v>
      </c>
      <c r="I219" s="335"/>
      <c r="J219" s="350"/>
      <c r="K219" s="350"/>
      <c r="L219" s="350"/>
      <c r="M219" s="350"/>
      <c r="N219" s="350"/>
      <c r="O219" s="350"/>
      <c r="P219" s="350"/>
      <c r="Q219" s="350"/>
      <c r="R219" s="350">
        <f>R220</f>
        <v>0</v>
      </c>
    </row>
    <row r="220" spans="1:18" s="337" customFormat="1" ht="29.25" customHeight="1" x14ac:dyDescent="0.25">
      <c r="A220" s="480" t="s">
        <v>796</v>
      </c>
      <c r="B220" s="481"/>
      <c r="C220" s="349"/>
      <c r="D220" s="349"/>
      <c r="E220" s="334">
        <v>852</v>
      </c>
      <c r="F220" s="335" t="s">
        <v>39</v>
      </c>
      <c r="G220" s="335" t="s">
        <v>10</v>
      </c>
      <c r="H220" s="335" t="s">
        <v>797</v>
      </c>
      <c r="I220" s="335"/>
      <c r="J220" s="350"/>
      <c r="K220" s="350"/>
      <c r="L220" s="350"/>
      <c r="M220" s="350"/>
      <c r="N220" s="350"/>
      <c r="O220" s="350"/>
      <c r="P220" s="350"/>
      <c r="Q220" s="350"/>
      <c r="R220" s="350">
        <f>R221</f>
        <v>0</v>
      </c>
    </row>
    <row r="221" spans="1:18" s="337" customFormat="1" ht="25.5" customHeight="1" x14ac:dyDescent="0.25">
      <c r="A221" s="368"/>
      <c r="B221" s="349" t="s">
        <v>119</v>
      </c>
      <c r="C221" s="349"/>
      <c r="D221" s="349"/>
      <c r="E221" s="334">
        <v>852</v>
      </c>
      <c r="F221" s="335" t="s">
        <v>39</v>
      </c>
      <c r="G221" s="335" t="s">
        <v>10</v>
      </c>
      <c r="H221" s="335" t="s">
        <v>797</v>
      </c>
      <c r="I221" s="335" t="s">
        <v>120</v>
      </c>
      <c r="J221" s="350"/>
      <c r="K221" s="350"/>
      <c r="L221" s="350"/>
      <c r="M221" s="350"/>
      <c r="N221" s="350"/>
      <c r="O221" s="350"/>
      <c r="P221" s="350"/>
      <c r="Q221" s="350"/>
      <c r="R221" s="350">
        <f>R222</f>
        <v>0</v>
      </c>
    </row>
    <row r="222" spans="1:18" s="337" customFormat="1" ht="12.75" customHeight="1" x14ac:dyDescent="0.25">
      <c r="A222" s="368"/>
      <c r="B222" s="389" t="s">
        <v>170</v>
      </c>
      <c r="C222" s="349"/>
      <c r="D222" s="349"/>
      <c r="E222" s="334">
        <v>852</v>
      </c>
      <c r="F222" s="335" t="s">
        <v>39</v>
      </c>
      <c r="G222" s="335" t="s">
        <v>10</v>
      </c>
      <c r="H222" s="335" t="s">
        <v>797</v>
      </c>
      <c r="I222" s="335" t="s">
        <v>171</v>
      </c>
      <c r="J222" s="350"/>
      <c r="K222" s="350"/>
      <c r="L222" s="350"/>
      <c r="M222" s="350"/>
      <c r="N222" s="350"/>
      <c r="O222" s="350"/>
      <c r="P222" s="350"/>
      <c r="Q222" s="350"/>
      <c r="R222" s="350"/>
    </row>
    <row r="223" spans="1:18" s="344" customFormat="1" ht="12.75" customHeight="1" x14ac:dyDescent="0.25">
      <c r="A223" s="486" t="s">
        <v>110</v>
      </c>
      <c r="B223" s="486"/>
      <c r="C223" s="341"/>
      <c r="D223" s="341"/>
      <c r="E223" s="334">
        <v>852</v>
      </c>
      <c r="F223" s="342" t="s">
        <v>111</v>
      </c>
      <c r="G223" s="342"/>
      <c r="H223" s="342"/>
      <c r="I223" s="342"/>
      <c r="J223" s="343">
        <f t="shared" ref="J223:R223" si="250">J224+J254+J340+J344</f>
        <v>118268949.22999999</v>
      </c>
      <c r="K223" s="343">
        <f t="shared" si="250"/>
        <v>2239500</v>
      </c>
      <c r="L223" s="343">
        <f t="shared" si="250"/>
        <v>120508449.22999999</v>
      </c>
      <c r="M223" s="343">
        <f t="shared" si="250"/>
        <v>187536</v>
      </c>
      <c r="N223" s="343">
        <f t="shared" si="250"/>
        <v>120695985.22999999</v>
      </c>
      <c r="O223" s="343">
        <f t="shared" si="250"/>
        <v>0</v>
      </c>
      <c r="P223" s="343">
        <f t="shared" si="250"/>
        <v>120695985.22999999</v>
      </c>
      <c r="Q223" s="343">
        <f t="shared" si="250"/>
        <v>1450410</v>
      </c>
      <c r="R223" s="343">
        <f t="shared" si="250"/>
        <v>122146395.22999999</v>
      </c>
    </row>
    <row r="224" spans="1:18" s="348" customFormat="1" ht="12.75" customHeight="1" x14ac:dyDescent="0.25">
      <c r="A224" s="487" t="s">
        <v>112</v>
      </c>
      <c r="B224" s="487"/>
      <c r="C224" s="345"/>
      <c r="D224" s="345"/>
      <c r="E224" s="334">
        <v>852</v>
      </c>
      <c r="F224" s="346" t="s">
        <v>111</v>
      </c>
      <c r="G224" s="346" t="s">
        <v>10</v>
      </c>
      <c r="H224" s="346"/>
      <c r="I224" s="346"/>
      <c r="J224" s="347">
        <f>J225+J236</f>
        <v>19548220</v>
      </c>
      <c r="K224" s="347">
        <f>K225+K236</f>
        <v>-300000</v>
      </c>
      <c r="L224" s="347">
        <f t="shared" ref="L224:R224" si="251">L225+L236+L248+L251</f>
        <v>19248220</v>
      </c>
      <c r="M224" s="347">
        <f t="shared" si="251"/>
        <v>300000</v>
      </c>
      <c r="N224" s="347">
        <f t="shared" si="251"/>
        <v>19548220</v>
      </c>
      <c r="O224" s="347">
        <f t="shared" si="251"/>
        <v>0</v>
      </c>
      <c r="P224" s="347">
        <f t="shared" si="251"/>
        <v>19548220</v>
      </c>
      <c r="Q224" s="347">
        <f t="shared" si="251"/>
        <v>0</v>
      </c>
      <c r="R224" s="347">
        <f t="shared" si="251"/>
        <v>19548220</v>
      </c>
    </row>
    <row r="225" spans="1:18" s="337" customFormat="1" ht="12.75" customHeight="1" x14ac:dyDescent="0.25">
      <c r="A225" s="479" t="s">
        <v>113</v>
      </c>
      <c r="B225" s="479"/>
      <c r="C225" s="349"/>
      <c r="D225" s="349"/>
      <c r="E225" s="334">
        <v>852</v>
      </c>
      <c r="F225" s="335" t="s">
        <v>111</v>
      </c>
      <c r="G225" s="335" t="s">
        <v>10</v>
      </c>
      <c r="H225" s="335" t="s">
        <v>114</v>
      </c>
      <c r="I225" s="335"/>
      <c r="J225" s="350">
        <f>J226</f>
        <v>18669300</v>
      </c>
      <c r="K225" s="350">
        <f t="shared" ref="K225:R225" si="252">K226</f>
        <v>0</v>
      </c>
      <c r="L225" s="350">
        <f t="shared" si="252"/>
        <v>18669300</v>
      </c>
      <c r="M225" s="350">
        <f t="shared" si="252"/>
        <v>0</v>
      </c>
      <c r="N225" s="350">
        <f t="shared" si="252"/>
        <v>18669300</v>
      </c>
      <c r="O225" s="350">
        <f t="shared" si="252"/>
        <v>0</v>
      </c>
      <c r="P225" s="350">
        <f t="shared" si="252"/>
        <v>18669300</v>
      </c>
      <c r="Q225" s="350">
        <f t="shared" si="252"/>
        <v>0</v>
      </c>
      <c r="R225" s="350">
        <f t="shared" si="252"/>
        <v>18669300</v>
      </c>
    </row>
    <row r="226" spans="1:18" s="337" customFormat="1" ht="12.75" customHeight="1" x14ac:dyDescent="0.25">
      <c r="A226" s="479" t="s">
        <v>115</v>
      </c>
      <c r="B226" s="479"/>
      <c r="C226" s="349"/>
      <c r="D226" s="349"/>
      <c r="E226" s="334">
        <v>852</v>
      </c>
      <c r="F226" s="335" t="s">
        <v>111</v>
      </c>
      <c r="G226" s="335" t="s">
        <v>10</v>
      </c>
      <c r="H226" s="335" t="s">
        <v>116</v>
      </c>
      <c r="I226" s="335"/>
      <c r="J226" s="350">
        <f>J227+J230</f>
        <v>18669300</v>
      </c>
      <c r="K226" s="350">
        <f t="shared" ref="K226:R226" si="253">K227+K230</f>
        <v>0</v>
      </c>
      <c r="L226" s="350">
        <f t="shared" si="253"/>
        <v>18669300</v>
      </c>
      <c r="M226" s="350">
        <f t="shared" si="253"/>
        <v>0</v>
      </c>
      <c r="N226" s="350">
        <f t="shared" si="253"/>
        <v>18669300</v>
      </c>
      <c r="O226" s="350">
        <f t="shared" si="253"/>
        <v>0</v>
      </c>
      <c r="P226" s="350">
        <f t="shared" si="253"/>
        <v>18669300</v>
      </c>
      <c r="Q226" s="350">
        <f t="shared" si="253"/>
        <v>0</v>
      </c>
      <c r="R226" s="350">
        <f t="shared" si="253"/>
        <v>18669300</v>
      </c>
    </row>
    <row r="227" spans="1:18" s="337" customFormat="1" ht="12.75" customHeight="1" x14ac:dyDescent="0.25">
      <c r="A227" s="479" t="s">
        <v>832</v>
      </c>
      <c r="B227" s="479"/>
      <c r="C227" s="349"/>
      <c r="D227" s="349"/>
      <c r="E227" s="334">
        <v>852</v>
      </c>
      <c r="F227" s="335" t="s">
        <v>111</v>
      </c>
      <c r="G227" s="335" t="s">
        <v>10</v>
      </c>
      <c r="H227" s="335" t="s">
        <v>118</v>
      </c>
      <c r="I227" s="335"/>
      <c r="J227" s="350">
        <f t="shared" ref="J227:R228" si="254">J228</f>
        <v>6225700</v>
      </c>
      <c r="K227" s="350">
        <f t="shared" si="254"/>
        <v>0</v>
      </c>
      <c r="L227" s="350">
        <f t="shared" si="254"/>
        <v>6225700</v>
      </c>
      <c r="M227" s="350">
        <f t="shared" si="254"/>
        <v>0</v>
      </c>
      <c r="N227" s="350">
        <f t="shared" si="254"/>
        <v>6225700</v>
      </c>
      <c r="O227" s="350">
        <f t="shared" si="254"/>
        <v>0</v>
      </c>
      <c r="P227" s="350">
        <f t="shared" si="254"/>
        <v>6225700</v>
      </c>
      <c r="Q227" s="350">
        <f t="shared" si="254"/>
        <v>0</v>
      </c>
      <c r="R227" s="350">
        <f t="shared" si="254"/>
        <v>6225700</v>
      </c>
    </row>
    <row r="228" spans="1:18" s="337" customFormat="1" ht="24" x14ac:dyDescent="0.25">
      <c r="A228" s="349"/>
      <c r="B228" s="349" t="s">
        <v>119</v>
      </c>
      <c r="C228" s="349"/>
      <c r="D228" s="349"/>
      <c r="E228" s="334">
        <v>852</v>
      </c>
      <c r="F228" s="335" t="s">
        <v>111</v>
      </c>
      <c r="G228" s="335" t="s">
        <v>10</v>
      </c>
      <c r="H228" s="335" t="s">
        <v>118</v>
      </c>
      <c r="I228" s="335" t="s">
        <v>120</v>
      </c>
      <c r="J228" s="350">
        <f t="shared" si="254"/>
        <v>6225700</v>
      </c>
      <c r="K228" s="350">
        <f t="shared" si="254"/>
        <v>0</v>
      </c>
      <c r="L228" s="350">
        <f t="shared" si="254"/>
        <v>6225700</v>
      </c>
      <c r="M228" s="350">
        <f t="shared" si="254"/>
        <v>0</v>
      </c>
      <c r="N228" s="350">
        <f t="shared" si="254"/>
        <v>6225700</v>
      </c>
      <c r="O228" s="350">
        <f t="shared" si="254"/>
        <v>0</v>
      </c>
      <c r="P228" s="350">
        <f t="shared" si="254"/>
        <v>6225700</v>
      </c>
      <c r="Q228" s="350">
        <f t="shared" si="254"/>
        <v>0</v>
      </c>
      <c r="R228" s="350">
        <f t="shared" si="254"/>
        <v>6225700</v>
      </c>
    </row>
    <row r="229" spans="1:18" s="337" customFormat="1" ht="24" x14ac:dyDescent="0.25">
      <c r="A229" s="349"/>
      <c r="B229" s="349" t="s">
        <v>121</v>
      </c>
      <c r="C229" s="349"/>
      <c r="D229" s="349"/>
      <c r="E229" s="334">
        <v>852</v>
      </c>
      <c r="F229" s="335" t="s">
        <v>111</v>
      </c>
      <c r="G229" s="335" t="s">
        <v>10</v>
      </c>
      <c r="H229" s="335" t="s">
        <v>118</v>
      </c>
      <c r="I229" s="335" t="s">
        <v>122</v>
      </c>
      <c r="J229" s="350">
        <v>6225700</v>
      </c>
      <c r="K229" s="350"/>
      <c r="L229" s="350">
        <f t="shared" si="219"/>
        <v>6225700</v>
      </c>
      <c r="M229" s="350"/>
      <c r="N229" s="350">
        <f t="shared" ref="N229" si="255">L229+M229</f>
        <v>6225700</v>
      </c>
      <c r="O229" s="350"/>
      <c r="P229" s="350">
        <f t="shared" ref="P229" si="256">N229+O229</f>
        <v>6225700</v>
      </c>
      <c r="Q229" s="350"/>
      <c r="R229" s="350">
        <f t="shared" ref="R229" si="257">P229+Q229</f>
        <v>6225700</v>
      </c>
    </row>
    <row r="230" spans="1:18" s="337" customFormat="1" ht="12.75" customHeight="1" x14ac:dyDescent="0.25">
      <c r="A230" s="479" t="s">
        <v>833</v>
      </c>
      <c r="B230" s="479"/>
      <c r="C230" s="349"/>
      <c r="D230" s="349"/>
      <c r="E230" s="334">
        <v>852</v>
      </c>
      <c r="F230" s="335" t="s">
        <v>111</v>
      </c>
      <c r="G230" s="335" t="s">
        <v>10</v>
      </c>
      <c r="H230" s="335" t="s">
        <v>124</v>
      </c>
      <c r="I230" s="335"/>
      <c r="J230" s="350">
        <f>J232</f>
        <v>12443600</v>
      </c>
      <c r="K230" s="350">
        <f t="shared" ref="K230:R230" si="258">K232</f>
        <v>0</v>
      </c>
      <c r="L230" s="350">
        <f t="shared" si="258"/>
        <v>12443600</v>
      </c>
      <c r="M230" s="350">
        <f t="shared" si="258"/>
        <v>0</v>
      </c>
      <c r="N230" s="350">
        <f t="shared" si="258"/>
        <v>12443600</v>
      </c>
      <c r="O230" s="350">
        <f t="shared" si="258"/>
        <v>0</v>
      </c>
      <c r="P230" s="350">
        <f t="shared" si="258"/>
        <v>12443600</v>
      </c>
      <c r="Q230" s="350">
        <f t="shared" si="258"/>
        <v>0</v>
      </c>
      <c r="R230" s="350">
        <f t="shared" si="258"/>
        <v>12443600</v>
      </c>
    </row>
    <row r="231" spans="1:18" s="337" customFormat="1" ht="24" x14ac:dyDescent="0.25">
      <c r="A231" s="349"/>
      <c r="B231" s="349" t="s">
        <v>119</v>
      </c>
      <c r="C231" s="349"/>
      <c r="D231" s="349"/>
      <c r="E231" s="334">
        <v>852</v>
      </c>
      <c r="F231" s="335" t="s">
        <v>111</v>
      </c>
      <c r="G231" s="335" t="s">
        <v>10</v>
      </c>
      <c r="H231" s="335" t="s">
        <v>124</v>
      </c>
      <c r="I231" s="335" t="s">
        <v>120</v>
      </c>
      <c r="J231" s="350">
        <f>J232</f>
        <v>12443600</v>
      </c>
      <c r="K231" s="350">
        <f t="shared" ref="K231:R231" si="259">K232</f>
        <v>0</v>
      </c>
      <c r="L231" s="350">
        <f t="shared" si="259"/>
        <v>12443600</v>
      </c>
      <c r="M231" s="350">
        <f t="shared" si="259"/>
        <v>0</v>
      </c>
      <c r="N231" s="350">
        <f t="shared" si="259"/>
        <v>12443600</v>
      </c>
      <c r="O231" s="350">
        <f t="shared" si="259"/>
        <v>0</v>
      </c>
      <c r="P231" s="350">
        <f t="shared" si="259"/>
        <v>12443600</v>
      </c>
      <c r="Q231" s="350">
        <f t="shared" si="259"/>
        <v>0</v>
      </c>
      <c r="R231" s="350">
        <f t="shared" si="259"/>
        <v>12443600</v>
      </c>
    </row>
    <row r="232" spans="1:18" s="337" customFormat="1" ht="24" x14ac:dyDescent="0.25">
      <c r="A232" s="349"/>
      <c r="B232" s="349" t="s">
        <v>121</v>
      </c>
      <c r="C232" s="349"/>
      <c r="D232" s="349"/>
      <c r="E232" s="334">
        <v>852</v>
      </c>
      <c r="F232" s="335" t="s">
        <v>111</v>
      </c>
      <c r="G232" s="335" t="s">
        <v>10</v>
      </c>
      <c r="H232" s="335" t="s">
        <v>124</v>
      </c>
      <c r="I232" s="335" t="s">
        <v>122</v>
      </c>
      <c r="J232" s="350">
        <v>12443600</v>
      </c>
      <c r="K232" s="350"/>
      <c r="L232" s="350">
        <f t="shared" si="219"/>
        <v>12443600</v>
      </c>
      <c r="M232" s="350"/>
      <c r="N232" s="350">
        <f t="shared" ref="N232" si="260">L232+M232</f>
        <v>12443600</v>
      </c>
      <c r="O232" s="350"/>
      <c r="P232" s="350">
        <f t="shared" ref="P232" si="261">N232+O232</f>
        <v>12443600</v>
      </c>
      <c r="Q232" s="350"/>
      <c r="R232" s="350">
        <f t="shared" ref="R232" si="262">P232+Q232</f>
        <v>12443600</v>
      </c>
    </row>
    <row r="233" spans="1:18" s="337" customFormat="1" ht="27" customHeight="1" x14ac:dyDescent="0.25">
      <c r="A233" s="480" t="s">
        <v>811</v>
      </c>
      <c r="B233" s="481"/>
      <c r="C233" s="349"/>
      <c r="D233" s="349"/>
      <c r="E233" s="334">
        <v>852</v>
      </c>
      <c r="F233" s="355" t="s">
        <v>111</v>
      </c>
      <c r="G233" s="355" t="s">
        <v>10</v>
      </c>
      <c r="H233" s="355" t="s">
        <v>812</v>
      </c>
      <c r="I233" s="335"/>
      <c r="J233" s="350"/>
      <c r="K233" s="350"/>
      <c r="L233" s="350"/>
      <c r="M233" s="350"/>
      <c r="N233" s="350"/>
      <c r="O233" s="350"/>
      <c r="P233" s="350"/>
      <c r="Q233" s="350"/>
      <c r="R233" s="350"/>
    </row>
    <row r="234" spans="1:18" s="337" customFormat="1" ht="27.75" customHeight="1" x14ac:dyDescent="0.25">
      <c r="A234" s="368"/>
      <c r="B234" s="349" t="s">
        <v>119</v>
      </c>
      <c r="C234" s="349"/>
      <c r="D234" s="349"/>
      <c r="E234" s="334">
        <v>852</v>
      </c>
      <c r="F234" s="335" t="s">
        <v>111</v>
      </c>
      <c r="G234" s="355" t="s">
        <v>10</v>
      </c>
      <c r="H234" s="355" t="s">
        <v>812</v>
      </c>
      <c r="I234" s="335" t="s">
        <v>120</v>
      </c>
      <c r="J234" s="350"/>
      <c r="K234" s="350"/>
      <c r="L234" s="350"/>
      <c r="M234" s="350"/>
      <c r="N234" s="350"/>
      <c r="O234" s="350"/>
      <c r="P234" s="350"/>
      <c r="Q234" s="350"/>
      <c r="R234" s="350"/>
    </row>
    <row r="235" spans="1:18" s="337" customFormat="1" ht="27" customHeight="1" x14ac:dyDescent="0.25">
      <c r="A235" s="368"/>
      <c r="B235" s="349" t="s">
        <v>121</v>
      </c>
      <c r="C235" s="349"/>
      <c r="D235" s="349"/>
      <c r="E235" s="334">
        <v>852</v>
      </c>
      <c r="F235" s="335" t="s">
        <v>111</v>
      </c>
      <c r="G235" s="355" t="s">
        <v>10</v>
      </c>
      <c r="H235" s="355" t="s">
        <v>812</v>
      </c>
      <c r="I235" s="335" t="s">
        <v>122</v>
      </c>
      <c r="J235" s="350"/>
      <c r="K235" s="350"/>
      <c r="L235" s="350"/>
      <c r="M235" s="350"/>
      <c r="N235" s="350"/>
      <c r="O235" s="350"/>
      <c r="P235" s="350"/>
      <c r="Q235" s="350"/>
      <c r="R235" s="350"/>
    </row>
    <row r="236" spans="1:18" s="377" customFormat="1" ht="12.75" customHeight="1" x14ac:dyDescent="0.25">
      <c r="A236" s="479" t="s">
        <v>64</v>
      </c>
      <c r="B236" s="479"/>
      <c r="C236" s="349"/>
      <c r="D236" s="349"/>
      <c r="E236" s="334">
        <v>852</v>
      </c>
      <c r="F236" s="355" t="s">
        <v>111</v>
      </c>
      <c r="G236" s="355" t="s">
        <v>10</v>
      </c>
      <c r="H236" s="355" t="s">
        <v>125</v>
      </c>
      <c r="I236" s="355"/>
      <c r="J236" s="376">
        <f>J237</f>
        <v>878920</v>
      </c>
      <c r="K236" s="376">
        <f t="shared" ref="K236:R236" si="263">K237</f>
        <v>-300000</v>
      </c>
      <c r="L236" s="376">
        <f t="shared" si="263"/>
        <v>578920</v>
      </c>
      <c r="M236" s="376">
        <f t="shared" si="263"/>
        <v>0</v>
      </c>
      <c r="N236" s="376">
        <f t="shared" si="263"/>
        <v>578920</v>
      </c>
      <c r="O236" s="376">
        <f t="shared" si="263"/>
        <v>0</v>
      </c>
      <c r="P236" s="376">
        <f t="shared" si="263"/>
        <v>578920</v>
      </c>
      <c r="Q236" s="376">
        <f t="shared" si="263"/>
        <v>0</v>
      </c>
      <c r="R236" s="376">
        <f t="shared" si="263"/>
        <v>578920</v>
      </c>
    </row>
    <row r="237" spans="1:18" s="337" customFormat="1" ht="12.75" customHeight="1" x14ac:dyDescent="0.25">
      <c r="A237" s="479" t="s">
        <v>66</v>
      </c>
      <c r="B237" s="479"/>
      <c r="C237" s="349"/>
      <c r="D237" s="349"/>
      <c r="E237" s="334">
        <v>852</v>
      </c>
      <c r="F237" s="335" t="s">
        <v>111</v>
      </c>
      <c r="G237" s="335" t="s">
        <v>10</v>
      </c>
      <c r="H237" s="335" t="s">
        <v>67</v>
      </c>
      <c r="I237" s="335"/>
      <c r="J237" s="350">
        <f>J243+J238</f>
        <v>878920</v>
      </c>
      <c r="K237" s="350">
        <f t="shared" ref="K237:R237" si="264">K243+K238</f>
        <v>-300000</v>
      </c>
      <c r="L237" s="350">
        <f t="shared" si="264"/>
        <v>578920</v>
      </c>
      <c r="M237" s="350">
        <f t="shared" si="264"/>
        <v>0</v>
      </c>
      <c r="N237" s="350">
        <f t="shared" si="264"/>
        <v>578920</v>
      </c>
      <c r="O237" s="350">
        <f t="shared" si="264"/>
        <v>0</v>
      </c>
      <c r="P237" s="350">
        <f t="shared" si="264"/>
        <v>578920</v>
      </c>
      <c r="Q237" s="350">
        <f t="shared" si="264"/>
        <v>0</v>
      </c>
      <c r="R237" s="350">
        <f t="shared" si="264"/>
        <v>578920</v>
      </c>
    </row>
    <row r="238" spans="1:18" s="337" customFormat="1" ht="12.75" customHeight="1" x14ac:dyDescent="0.25">
      <c r="A238" s="479" t="s">
        <v>295</v>
      </c>
      <c r="B238" s="479"/>
      <c r="C238" s="349"/>
      <c r="D238" s="349"/>
      <c r="E238" s="334">
        <v>852</v>
      </c>
      <c r="F238" s="335" t="s">
        <v>111</v>
      </c>
      <c r="G238" s="335" t="s">
        <v>10</v>
      </c>
      <c r="H238" s="335" t="s">
        <v>131</v>
      </c>
      <c r="I238" s="335"/>
      <c r="J238" s="350">
        <f>J239+J241</f>
        <v>863000</v>
      </c>
      <c r="K238" s="350">
        <f t="shared" ref="K238:R238" si="265">K239+K241</f>
        <v>-300000</v>
      </c>
      <c r="L238" s="350">
        <f t="shared" si="265"/>
        <v>563000</v>
      </c>
      <c r="M238" s="350">
        <f t="shared" si="265"/>
        <v>0</v>
      </c>
      <c r="N238" s="350">
        <f t="shared" si="265"/>
        <v>563000</v>
      </c>
      <c r="O238" s="350">
        <f t="shared" si="265"/>
        <v>0</v>
      </c>
      <c r="P238" s="350">
        <f t="shared" si="265"/>
        <v>563000</v>
      </c>
      <c r="Q238" s="350">
        <f t="shared" si="265"/>
        <v>0</v>
      </c>
      <c r="R238" s="350">
        <f t="shared" si="265"/>
        <v>563000</v>
      </c>
    </row>
    <row r="239" spans="1:18" s="337" customFormat="1" ht="12" hidden="1" x14ac:dyDescent="0.25">
      <c r="A239" s="349"/>
      <c r="B239" s="349" t="s">
        <v>127</v>
      </c>
      <c r="C239" s="349"/>
      <c r="D239" s="349"/>
      <c r="E239" s="334">
        <v>852</v>
      </c>
      <c r="F239" s="335" t="s">
        <v>111</v>
      </c>
      <c r="G239" s="335" t="s">
        <v>10</v>
      </c>
      <c r="H239" s="335" t="s">
        <v>131</v>
      </c>
      <c r="I239" s="335" t="s">
        <v>128</v>
      </c>
      <c r="J239" s="350">
        <f t="shared" ref="J239:R239" si="266">J240</f>
        <v>863000</v>
      </c>
      <c r="K239" s="350">
        <f t="shared" si="266"/>
        <v>-863000</v>
      </c>
      <c r="L239" s="350">
        <f t="shared" si="266"/>
        <v>0</v>
      </c>
      <c r="M239" s="350">
        <f t="shared" si="266"/>
        <v>0</v>
      </c>
      <c r="N239" s="350">
        <f t="shared" si="266"/>
        <v>0</v>
      </c>
      <c r="O239" s="350">
        <f t="shared" si="266"/>
        <v>0</v>
      </c>
      <c r="P239" s="350">
        <f t="shared" si="266"/>
        <v>0</v>
      </c>
      <c r="Q239" s="350">
        <f t="shared" si="266"/>
        <v>0</v>
      </c>
      <c r="R239" s="350">
        <f t="shared" si="266"/>
        <v>0</v>
      </c>
    </row>
    <row r="240" spans="1:18" s="337" customFormat="1" ht="24" hidden="1" x14ac:dyDescent="0.25">
      <c r="A240" s="351"/>
      <c r="B240" s="349" t="s">
        <v>658</v>
      </c>
      <c r="C240" s="349"/>
      <c r="D240" s="349"/>
      <c r="E240" s="334">
        <v>852</v>
      </c>
      <c r="F240" s="335" t="s">
        <v>111</v>
      </c>
      <c r="G240" s="335" t="s">
        <v>10</v>
      </c>
      <c r="H240" s="335" t="s">
        <v>131</v>
      </c>
      <c r="I240" s="335" t="s">
        <v>245</v>
      </c>
      <c r="J240" s="350">
        <v>863000</v>
      </c>
      <c r="K240" s="350">
        <v>-863000</v>
      </c>
      <c r="L240" s="350">
        <f t="shared" si="219"/>
        <v>0</v>
      </c>
      <c r="M240" s="350"/>
      <c r="N240" s="350">
        <f t="shared" ref="N240" si="267">L240+M240</f>
        <v>0</v>
      </c>
      <c r="O240" s="350"/>
      <c r="P240" s="350">
        <f t="shared" ref="P240" si="268">N240+O240</f>
        <v>0</v>
      </c>
      <c r="Q240" s="350"/>
      <c r="R240" s="350">
        <f t="shared" ref="R240" si="269">P240+Q240</f>
        <v>0</v>
      </c>
    </row>
    <row r="241" spans="1:18" s="337" customFormat="1" ht="24" x14ac:dyDescent="0.25">
      <c r="A241" s="351"/>
      <c r="B241" s="349" t="s">
        <v>119</v>
      </c>
      <c r="C241" s="349"/>
      <c r="D241" s="349"/>
      <c r="E241" s="334">
        <v>852</v>
      </c>
      <c r="F241" s="335" t="s">
        <v>111</v>
      </c>
      <c r="G241" s="335" t="s">
        <v>10</v>
      </c>
      <c r="H241" s="335" t="s">
        <v>131</v>
      </c>
      <c r="I241" s="335" t="s">
        <v>120</v>
      </c>
      <c r="J241" s="350">
        <f>J242</f>
        <v>0</v>
      </c>
      <c r="K241" s="350">
        <f t="shared" ref="K241:R241" si="270">K242</f>
        <v>563000</v>
      </c>
      <c r="L241" s="350">
        <f t="shared" si="270"/>
        <v>563000</v>
      </c>
      <c r="M241" s="350">
        <f t="shared" si="270"/>
        <v>0</v>
      </c>
      <c r="N241" s="350">
        <f t="shared" si="270"/>
        <v>563000</v>
      </c>
      <c r="O241" s="350">
        <f t="shared" si="270"/>
        <v>0</v>
      </c>
      <c r="P241" s="350">
        <f t="shared" si="270"/>
        <v>563000</v>
      </c>
      <c r="Q241" s="350">
        <f t="shared" si="270"/>
        <v>0</v>
      </c>
      <c r="R241" s="350">
        <f t="shared" si="270"/>
        <v>563000</v>
      </c>
    </row>
    <row r="242" spans="1:18" s="337" customFormat="1" ht="24" x14ac:dyDescent="0.25">
      <c r="A242" s="351"/>
      <c r="B242" s="349" t="s">
        <v>121</v>
      </c>
      <c r="C242" s="349"/>
      <c r="D242" s="349"/>
      <c r="E242" s="334">
        <v>852</v>
      </c>
      <c r="F242" s="335" t="s">
        <v>111</v>
      </c>
      <c r="G242" s="335" t="s">
        <v>10</v>
      </c>
      <c r="H242" s="335" t="s">
        <v>131</v>
      </c>
      <c r="I242" s="335" t="s">
        <v>122</v>
      </c>
      <c r="J242" s="350"/>
      <c r="K242" s="350">
        <f>863000-300000</f>
        <v>563000</v>
      </c>
      <c r="L242" s="350">
        <f t="shared" si="219"/>
        <v>563000</v>
      </c>
      <c r="M242" s="350"/>
      <c r="N242" s="350">
        <f t="shared" ref="N242" si="271">L242+M242</f>
        <v>563000</v>
      </c>
      <c r="O242" s="350"/>
      <c r="P242" s="350">
        <f t="shared" ref="P242" si="272">N242+O242</f>
        <v>563000</v>
      </c>
      <c r="Q242" s="350"/>
      <c r="R242" s="350">
        <f t="shared" ref="R242" si="273">P242+Q242</f>
        <v>563000</v>
      </c>
    </row>
    <row r="243" spans="1:18" s="337" customFormat="1" ht="12.75" customHeight="1" x14ac:dyDescent="0.25">
      <c r="A243" s="479" t="s">
        <v>297</v>
      </c>
      <c r="B243" s="479"/>
      <c r="C243" s="349"/>
      <c r="D243" s="349"/>
      <c r="E243" s="334">
        <v>852</v>
      </c>
      <c r="F243" s="335" t="s">
        <v>111</v>
      </c>
      <c r="G243" s="335" t="s">
        <v>10</v>
      </c>
      <c r="H243" s="335" t="s">
        <v>298</v>
      </c>
      <c r="I243" s="335"/>
      <c r="J243" s="350">
        <f>J244+J246</f>
        <v>15920</v>
      </c>
      <c r="K243" s="350">
        <f t="shared" ref="K243:R243" si="274">K244+K246</f>
        <v>0</v>
      </c>
      <c r="L243" s="350">
        <f t="shared" si="274"/>
        <v>15920</v>
      </c>
      <c r="M243" s="350">
        <f t="shared" si="274"/>
        <v>0</v>
      </c>
      <c r="N243" s="350">
        <f t="shared" si="274"/>
        <v>15920</v>
      </c>
      <c r="O243" s="350">
        <f t="shared" si="274"/>
        <v>0</v>
      </c>
      <c r="P243" s="350">
        <f t="shared" si="274"/>
        <v>15920</v>
      </c>
      <c r="Q243" s="350">
        <f t="shared" si="274"/>
        <v>0</v>
      </c>
      <c r="R243" s="350">
        <f t="shared" si="274"/>
        <v>15920</v>
      </c>
    </row>
    <row r="244" spans="1:18" s="337" customFormat="1" ht="12" x14ac:dyDescent="0.25">
      <c r="A244" s="351"/>
      <c r="B244" s="349" t="s">
        <v>127</v>
      </c>
      <c r="C244" s="349"/>
      <c r="D244" s="349"/>
      <c r="E244" s="334">
        <v>852</v>
      </c>
      <c r="F244" s="335" t="s">
        <v>111</v>
      </c>
      <c r="G244" s="335" t="s">
        <v>10</v>
      </c>
      <c r="H244" s="335" t="s">
        <v>298</v>
      </c>
      <c r="I244" s="335" t="s">
        <v>128</v>
      </c>
      <c r="J244" s="350">
        <f t="shared" ref="J244:R244" si="275">J245</f>
        <v>15920</v>
      </c>
      <c r="K244" s="350">
        <f t="shared" si="275"/>
        <v>-15920</v>
      </c>
      <c r="L244" s="350">
        <f t="shared" si="275"/>
        <v>0</v>
      </c>
      <c r="M244" s="350">
        <f t="shared" si="275"/>
        <v>0</v>
      </c>
      <c r="N244" s="350">
        <f t="shared" si="275"/>
        <v>0</v>
      </c>
      <c r="O244" s="350">
        <f t="shared" si="275"/>
        <v>0</v>
      </c>
      <c r="P244" s="350">
        <f t="shared" si="275"/>
        <v>0</v>
      </c>
      <c r="Q244" s="350">
        <f t="shared" si="275"/>
        <v>0</v>
      </c>
      <c r="R244" s="350">
        <f t="shared" si="275"/>
        <v>0</v>
      </c>
    </row>
    <row r="245" spans="1:18" s="337" customFormat="1" ht="12" x14ac:dyDescent="0.25">
      <c r="A245" s="351"/>
      <c r="B245" s="349" t="s">
        <v>129</v>
      </c>
      <c r="C245" s="349"/>
      <c r="D245" s="349"/>
      <c r="E245" s="334">
        <v>852</v>
      </c>
      <c r="F245" s="335" t="s">
        <v>111</v>
      </c>
      <c r="G245" s="335" t="s">
        <v>10</v>
      </c>
      <c r="H245" s="335" t="s">
        <v>298</v>
      </c>
      <c r="I245" s="335" t="s">
        <v>130</v>
      </c>
      <c r="J245" s="350">
        <v>15920</v>
      </c>
      <c r="K245" s="350">
        <v>-15920</v>
      </c>
      <c r="L245" s="350">
        <f t="shared" si="219"/>
        <v>0</v>
      </c>
      <c r="M245" s="350"/>
      <c r="N245" s="350">
        <f t="shared" ref="N245" si="276">L245+M245</f>
        <v>0</v>
      </c>
      <c r="O245" s="350"/>
      <c r="P245" s="350">
        <f t="shared" ref="P245" si="277">N245+O245</f>
        <v>0</v>
      </c>
      <c r="Q245" s="350"/>
      <c r="R245" s="350">
        <f t="shared" ref="R245" si="278">P245+Q245</f>
        <v>0</v>
      </c>
    </row>
    <row r="246" spans="1:18" s="337" customFormat="1" ht="24" x14ac:dyDescent="0.25">
      <c r="A246" s="351"/>
      <c r="B246" s="349" t="s">
        <v>119</v>
      </c>
      <c r="C246" s="349"/>
      <c r="D246" s="349"/>
      <c r="E246" s="334">
        <v>852</v>
      </c>
      <c r="F246" s="335" t="s">
        <v>111</v>
      </c>
      <c r="G246" s="335" t="s">
        <v>10</v>
      </c>
      <c r="H246" s="335" t="s">
        <v>298</v>
      </c>
      <c r="I246" s="335" t="s">
        <v>120</v>
      </c>
      <c r="J246" s="350">
        <f>J247</f>
        <v>0</v>
      </c>
      <c r="K246" s="350">
        <f t="shared" ref="K246:R246" si="279">K247</f>
        <v>15920</v>
      </c>
      <c r="L246" s="350">
        <f t="shared" si="279"/>
        <v>15920</v>
      </c>
      <c r="M246" s="350">
        <f t="shared" si="279"/>
        <v>0</v>
      </c>
      <c r="N246" s="350">
        <f t="shared" si="279"/>
        <v>15920</v>
      </c>
      <c r="O246" s="350">
        <f t="shared" si="279"/>
        <v>0</v>
      </c>
      <c r="P246" s="350">
        <f t="shared" si="279"/>
        <v>15920</v>
      </c>
      <c r="Q246" s="350">
        <f t="shared" si="279"/>
        <v>0</v>
      </c>
      <c r="R246" s="350">
        <f t="shared" si="279"/>
        <v>15920</v>
      </c>
    </row>
    <row r="247" spans="1:18" s="337" customFormat="1" ht="24" x14ac:dyDescent="0.25">
      <c r="A247" s="351"/>
      <c r="B247" s="349" t="s">
        <v>121</v>
      </c>
      <c r="C247" s="349"/>
      <c r="D247" s="349"/>
      <c r="E247" s="334">
        <v>852</v>
      </c>
      <c r="F247" s="335" t="s">
        <v>111</v>
      </c>
      <c r="G247" s="335" t="s">
        <v>10</v>
      </c>
      <c r="H247" s="335" t="s">
        <v>298</v>
      </c>
      <c r="I247" s="335" t="s">
        <v>122</v>
      </c>
      <c r="J247" s="350"/>
      <c r="K247" s="350">
        <f>15920</f>
        <v>15920</v>
      </c>
      <c r="L247" s="350">
        <f t="shared" si="219"/>
        <v>15920</v>
      </c>
      <c r="M247" s="350"/>
      <c r="N247" s="350">
        <f t="shared" ref="N247" si="280">L247+M247</f>
        <v>15920</v>
      </c>
      <c r="O247" s="350"/>
      <c r="P247" s="350">
        <f t="shared" ref="P247" si="281">N247+O247</f>
        <v>15920</v>
      </c>
      <c r="Q247" s="350"/>
      <c r="R247" s="350">
        <f t="shared" ref="R247" si="282">P247+Q247</f>
        <v>15920</v>
      </c>
    </row>
    <row r="248" spans="1:18" s="337" customFormat="1" ht="12.75" customHeight="1" x14ac:dyDescent="0.25">
      <c r="A248" s="479" t="s">
        <v>132</v>
      </c>
      <c r="B248" s="479"/>
      <c r="C248" s="349"/>
      <c r="D248" s="349"/>
      <c r="E248" s="334">
        <v>852</v>
      </c>
      <c r="F248" s="355" t="s">
        <v>111</v>
      </c>
      <c r="G248" s="335" t="s">
        <v>10</v>
      </c>
      <c r="H248" s="355" t="s">
        <v>133</v>
      </c>
      <c r="I248" s="335"/>
      <c r="J248" s="350">
        <f t="shared" ref="J248:R249" si="283">J249</f>
        <v>1685000</v>
      </c>
      <c r="K248" s="350">
        <f t="shared" si="283"/>
        <v>0</v>
      </c>
      <c r="L248" s="350">
        <f t="shared" si="283"/>
        <v>0</v>
      </c>
      <c r="M248" s="350">
        <f t="shared" si="283"/>
        <v>200000</v>
      </c>
      <c r="N248" s="350">
        <f t="shared" si="283"/>
        <v>200000</v>
      </c>
      <c r="O248" s="350">
        <f t="shared" si="283"/>
        <v>0</v>
      </c>
      <c r="P248" s="350">
        <f t="shared" si="283"/>
        <v>200000</v>
      </c>
      <c r="Q248" s="350">
        <f t="shared" si="283"/>
        <v>0</v>
      </c>
      <c r="R248" s="350">
        <f t="shared" si="283"/>
        <v>200000</v>
      </c>
    </row>
    <row r="249" spans="1:18" s="337" customFormat="1" ht="12.75" customHeight="1" x14ac:dyDescent="0.25">
      <c r="A249" s="349"/>
      <c r="B249" s="349" t="s">
        <v>119</v>
      </c>
      <c r="C249" s="349"/>
      <c r="D249" s="349"/>
      <c r="E249" s="334">
        <v>852</v>
      </c>
      <c r="F249" s="335" t="s">
        <v>111</v>
      </c>
      <c r="G249" s="335" t="s">
        <v>10</v>
      </c>
      <c r="H249" s="355" t="s">
        <v>133</v>
      </c>
      <c r="I249" s="335" t="s">
        <v>120</v>
      </c>
      <c r="J249" s="350">
        <f t="shared" si="283"/>
        <v>1685000</v>
      </c>
      <c r="K249" s="350">
        <f t="shared" si="283"/>
        <v>0</v>
      </c>
      <c r="L249" s="350">
        <f t="shared" si="283"/>
        <v>0</v>
      </c>
      <c r="M249" s="350">
        <f t="shared" si="283"/>
        <v>200000</v>
      </c>
      <c r="N249" s="350">
        <f t="shared" si="283"/>
        <v>200000</v>
      </c>
      <c r="O249" s="350">
        <f t="shared" si="283"/>
        <v>0</v>
      </c>
      <c r="P249" s="350">
        <f t="shared" si="283"/>
        <v>200000</v>
      </c>
      <c r="Q249" s="350">
        <f t="shared" si="283"/>
        <v>0</v>
      </c>
      <c r="R249" s="350">
        <f t="shared" si="283"/>
        <v>200000</v>
      </c>
    </row>
    <row r="250" spans="1:18" s="337" customFormat="1" ht="12.75" customHeight="1" x14ac:dyDescent="0.25">
      <c r="A250" s="389"/>
      <c r="B250" s="389" t="s">
        <v>170</v>
      </c>
      <c r="C250" s="389"/>
      <c r="D250" s="389"/>
      <c r="E250" s="334">
        <v>852</v>
      </c>
      <c r="F250" s="335" t="s">
        <v>111</v>
      </c>
      <c r="G250" s="335" t="s">
        <v>10</v>
      </c>
      <c r="H250" s="355" t="s">
        <v>133</v>
      </c>
      <c r="I250" s="335" t="s">
        <v>171</v>
      </c>
      <c r="J250" s="350">
        <v>1685000</v>
      </c>
      <c r="K250" s="350"/>
      <c r="L250" s="350">
        <v>0</v>
      </c>
      <c r="M250" s="350">
        <v>200000</v>
      </c>
      <c r="N250" s="350">
        <f t="shared" ref="N250" si="284">L250+M250</f>
        <v>200000</v>
      </c>
      <c r="O250" s="350"/>
      <c r="P250" s="350">
        <f t="shared" ref="P250" si="285">N250+O250</f>
        <v>200000</v>
      </c>
      <c r="Q250" s="350"/>
      <c r="R250" s="350">
        <f t="shared" ref="R250" si="286">P250+Q250</f>
        <v>200000</v>
      </c>
    </row>
    <row r="251" spans="1:18" s="337" customFormat="1" ht="12.75" customHeight="1" x14ac:dyDescent="0.25">
      <c r="A251" s="479" t="s">
        <v>192</v>
      </c>
      <c r="B251" s="479"/>
      <c r="C251" s="349"/>
      <c r="D251" s="349"/>
      <c r="E251" s="334">
        <v>852</v>
      </c>
      <c r="F251" s="355" t="s">
        <v>111</v>
      </c>
      <c r="G251" s="355" t="s">
        <v>10</v>
      </c>
      <c r="H251" s="355" t="s">
        <v>193</v>
      </c>
      <c r="I251" s="335"/>
      <c r="J251" s="350">
        <f t="shared" ref="J251:R252" si="287">J252</f>
        <v>0</v>
      </c>
      <c r="K251" s="350">
        <f t="shared" si="287"/>
        <v>0</v>
      </c>
      <c r="L251" s="350">
        <f t="shared" si="287"/>
        <v>0</v>
      </c>
      <c r="M251" s="350">
        <f t="shared" si="287"/>
        <v>100000</v>
      </c>
      <c r="N251" s="350">
        <f t="shared" si="287"/>
        <v>100000</v>
      </c>
      <c r="O251" s="350">
        <f t="shared" si="287"/>
        <v>0</v>
      </c>
      <c r="P251" s="350">
        <f t="shared" si="287"/>
        <v>100000</v>
      </c>
      <c r="Q251" s="350">
        <f t="shared" si="287"/>
        <v>0</v>
      </c>
      <c r="R251" s="350">
        <f t="shared" si="287"/>
        <v>100000</v>
      </c>
    </row>
    <row r="252" spans="1:18" s="337" customFormat="1" ht="24" x14ac:dyDescent="0.25">
      <c r="A252" s="349"/>
      <c r="B252" s="349" t="s">
        <v>119</v>
      </c>
      <c r="C252" s="349"/>
      <c r="D252" s="349"/>
      <c r="E252" s="334">
        <v>852</v>
      </c>
      <c r="F252" s="335" t="s">
        <v>111</v>
      </c>
      <c r="G252" s="335" t="s">
        <v>10</v>
      </c>
      <c r="H252" s="355" t="s">
        <v>193</v>
      </c>
      <c r="I252" s="335" t="s">
        <v>120</v>
      </c>
      <c r="J252" s="350">
        <f t="shared" si="287"/>
        <v>0</v>
      </c>
      <c r="K252" s="350">
        <f t="shared" si="287"/>
        <v>0</v>
      </c>
      <c r="L252" s="350">
        <f t="shared" si="287"/>
        <v>0</v>
      </c>
      <c r="M252" s="350">
        <f t="shared" si="287"/>
        <v>100000</v>
      </c>
      <c r="N252" s="350">
        <f t="shared" si="287"/>
        <v>100000</v>
      </c>
      <c r="O252" s="350">
        <f t="shared" si="287"/>
        <v>0</v>
      </c>
      <c r="P252" s="350">
        <f t="shared" si="287"/>
        <v>100000</v>
      </c>
      <c r="Q252" s="350">
        <f t="shared" si="287"/>
        <v>0</v>
      </c>
      <c r="R252" s="350">
        <f t="shared" si="287"/>
        <v>100000</v>
      </c>
    </row>
    <row r="253" spans="1:18" s="337" customFormat="1" ht="12" x14ac:dyDescent="0.25">
      <c r="A253" s="389"/>
      <c r="B253" s="389" t="s">
        <v>170</v>
      </c>
      <c r="C253" s="389"/>
      <c r="D253" s="389"/>
      <c r="E253" s="334">
        <v>852</v>
      </c>
      <c r="F253" s="335" t="s">
        <v>111</v>
      </c>
      <c r="G253" s="335" t="s">
        <v>10</v>
      </c>
      <c r="H253" s="355" t="s">
        <v>193</v>
      </c>
      <c r="I253" s="335" t="s">
        <v>171</v>
      </c>
      <c r="J253" s="350"/>
      <c r="K253" s="350"/>
      <c r="L253" s="350"/>
      <c r="M253" s="350">
        <v>100000</v>
      </c>
      <c r="N253" s="350">
        <f t="shared" ref="N253" si="288">L253+M253</f>
        <v>100000</v>
      </c>
      <c r="O253" s="350"/>
      <c r="P253" s="350">
        <f t="shared" ref="P253" si="289">N253+O253</f>
        <v>100000</v>
      </c>
      <c r="Q253" s="350"/>
      <c r="R253" s="350">
        <f t="shared" ref="R253" si="290">P253+Q253</f>
        <v>100000</v>
      </c>
    </row>
    <row r="254" spans="1:18" s="348" customFormat="1" ht="12.75" customHeight="1" x14ac:dyDescent="0.25">
      <c r="A254" s="487" t="s">
        <v>138</v>
      </c>
      <c r="B254" s="487"/>
      <c r="C254" s="345"/>
      <c r="D254" s="345"/>
      <c r="E254" s="334">
        <v>852</v>
      </c>
      <c r="F254" s="346" t="s">
        <v>111</v>
      </c>
      <c r="G254" s="346" t="s">
        <v>79</v>
      </c>
      <c r="H254" s="346"/>
      <c r="I254" s="346"/>
      <c r="J254" s="347">
        <f t="shared" ref="J254:R254" si="291">J255+J284+J298+J315+J319+J334+J337</f>
        <v>85290529.229999989</v>
      </c>
      <c r="K254" s="347">
        <f t="shared" si="291"/>
        <v>-327400</v>
      </c>
      <c r="L254" s="347">
        <f t="shared" si="291"/>
        <v>84963129.229999989</v>
      </c>
      <c r="M254" s="347">
        <f t="shared" si="291"/>
        <v>2563536</v>
      </c>
      <c r="N254" s="347">
        <f t="shared" si="291"/>
        <v>87526665.229999989</v>
      </c>
      <c r="O254" s="347">
        <f t="shared" si="291"/>
        <v>0</v>
      </c>
      <c r="P254" s="347">
        <f t="shared" si="291"/>
        <v>87526665.229999989</v>
      </c>
      <c r="Q254" s="347">
        <f t="shared" si="291"/>
        <v>1450410</v>
      </c>
      <c r="R254" s="347">
        <f t="shared" si="291"/>
        <v>88977075.229999989</v>
      </c>
    </row>
    <row r="255" spans="1:18" s="337" customFormat="1" ht="12" x14ac:dyDescent="0.25">
      <c r="A255" s="479" t="s">
        <v>139</v>
      </c>
      <c r="B255" s="479"/>
      <c r="C255" s="349"/>
      <c r="D255" s="349"/>
      <c r="E255" s="334">
        <v>852</v>
      </c>
      <c r="F255" s="335" t="s">
        <v>111</v>
      </c>
      <c r="G255" s="335" t="s">
        <v>79</v>
      </c>
      <c r="H255" s="335" t="s">
        <v>140</v>
      </c>
      <c r="I255" s="335"/>
      <c r="J255" s="350">
        <f>J256</f>
        <v>14409500</v>
      </c>
      <c r="K255" s="350">
        <f t="shared" ref="K255:R255" si="292">K256</f>
        <v>0</v>
      </c>
      <c r="L255" s="350">
        <f t="shared" si="292"/>
        <v>14409500</v>
      </c>
      <c r="M255" s="350">
        <f t="shared" si="292"/>
        <v>0</v>
      </c>
      <c r="N255" s="350">
        <f t="shared" si="292"/>
        <v>14409500</v>
      </c>
      <c r="O255" s="350">
        <f t="shared" si="292"/>
        <v>0</v>
      </c>
      <c r="P255" s="350">
        <f t="shared" si="292"/>
        <v>14409500</v>
      </c>
      <c r="Q255" s="350">
        <f t="shared" si="292"/>
        <v>0</v>
      </c>
      <c r="R255" s="350">
        <f t="shared" si="292"/>
        <v>14409500</v>
      </c>
    </row>
    <row r="256" spans="1:18" s="337" customFormat="1" ht="12" x14ac:dyDescent="0.25">
      <c r="A256" s="479" t="s">
        <v>115</v>
      </c>
      <c r="B256" s="479"/>
      <c r="C256" s="349"/>
      <c r="D256" s="349"/>
      <c r="E256" s="334">
        <v>852</v>
      </c>
      <c r="F256" s="355" t="s">
        <v>111</v>
      </c>
      <c r="G256" s="355" t="s">
        <v>79</v>
      </c>
      <c r="H256" s="355" t="s">
        <v>141</v>
      </c>
      <c r="I256" s="335"/>
      <c r="J256" s="350">
        <f>J257+J260+J263+J266+J269+J272+J275+J278</f>
        <v>14409500</v>
      </c>
      <c r="K256" s="350">
        <f t="shared" ref="K256:R256" si="293">K257+K260+K263+K266+K269+K272+K275+K278</f>
        <v>0</v>
      </c>
      <c r="L256" s="350">
        <f t="shared" si="293"/>
        <v>14409500</v>
      </c>
      <c r="M256" s="350">
        <f t="shared" si="293"/>
        <v>0</v>
      </c>
      <c r="N256" s="350">
        <f t="shared" si="293"/>
        <v>14409500</v>
      </c>
      <c r="O256" s="350">
        <f t="shared" si="293"/>
        <v>0</v>
      </c>
      <c r="P256" s="350">
        <f t="shared" si="293"/>
        <v>14409500</v>
      </c>
      <c r="Q256" s="350">
        <f t="shared" si="293"/>
        <v>0</v>
      </c>
      <c r="R256" s="350">
        <f t="shared" si="293"/>
        <v>14409500</v>
      </c>
    </row>
    <row r="257" spans="1:18" s="337" customFormat="1" ht="12.75" customHeight="1" x14ac:dyDescent="0.25">
      <c r="A257" s="479" t="s">
        <v>834</v>
      </c>
      <c r="B257" s="479"/>
      <c r="C257" s="349"/>
      <c r="D257" s="349"/>
      <c r="E257" s="334">
        <v>852</v>
      </c>
      <c r="F257" s="355" t="s">
        <v>111</v>
      </c>
      <c r="G257" s="355" t="s">
        <v>79</v>
      </c>
      <c r="H257" s="355" t="s">
        <v>143</v>
      </c>
      <c r="I257" s="335"/>
      <c r="J257" s="350">
        <f t="shared" ref="J257:R258" si="294">J258</f>
        <v>2159400</v>
      </c>
      <c r="K257" s="350">
        <f t="shared" si="294"/>
        <v>0</v>
      </c>
      <c r="L257" s="350">
        <f t="shared" si="294"/>
        <v>2159400</v>
      </c>
      <c r="M257" s="350">
        <f t="shared" si="294"/>
        <v>0</v>
      </c>
      <c r="N257" s="350">
        <f t="shared" si="294"/>
        <v>2159400</v>
      </c>
      <c r="O257" s="350">
        <f t="shared" si="294"/>
        <v>0</v>
      </c>
      <c r="P257" s="350">
        <f t="shared" si="294"/>
        <v>2159400</v>
      </c>
      <c r="Q257" s="350">
        <f t="shared" si="294"/>
        <v>0</v>
      </c>
      <c r="R257" s="350">
        <f t="shared" si="294"/>
        <v>2159400</v>
      </c>
    </row>
    <row r="258" spans="1:18" s="337" customFormat="1" ht="24" x14ac:dyDescent="0.25">
      <c r="A258" s="349"/>
      <c r="B258" s="349" t="s">
        <v>119</v>
      </c>
      <c r="C258" s="349"/>
      <c r="D258" s="349"/>
      <c r="E258" s="334">
        <v>852</v>
      </c>
      <c r="F258" s="335" t="s">
        <v>111</v>
      </c>
      <c r="G258" s="355" t="s">
        <v>79</v>
      </c>
      <c r="H258" s="355" t="s">
        <v>143</v>
      </c>
      <c r="I258" s="335" t="s">
        <v>120</v>
      </c>
      <c r="J258" s="350">
        <f t="shared" si="294"/>
        <v>2159400</v>
      </c>
      <c r="K258" s="350">
        <f t="shared" si="294"/>
        <v>0</v>
      </c>
      <c r="L258" s="350">
        <f t="shared" si="294"/>
        <v>2159400</v>
      </c>
      <c r="M258" s="350">
        <f t="shared" si="294"/>
        <v>0</v>
      </c>
      <c r="N258" s="350">
        <f t="shared" si="294"/>
        <v>2159400</v>
      </c>
      <c r="O258" s="350">
        <f t="shared" si="294"/>
        <v>0</v>
      </c>
      <c r="P258" s="350">
        <f t="shared" si="294"/>
        <v>2159400</v>
      </c>
      <c r="Q258" s="350">
        <f t="shared" si="294"/>
        <v>0</v>
      </c>
      <c r="R258" s="350">
        <f t="shared" si="294"/>
        <v>2159400</v>
      </c>
    </row>
    <row r="259" spans="1:18" s="337" customFormat="1" ht="24" x14ac:dyDescent="0.25">
      <c r="A259" s="349"/>
      <c r="B259" s="349" t="s">
        <v>121</v>
      </c>
      <c r="C259" s="349"/>
      <c r="D259" s="349"/>
      <c r="E259" s="334">
        <v>852</v>
      </c>
      <c r="F259" s="335" t="s">
        <v>111</v>
      </c>
      <c r="G259" s="355" t="s">
        <v>79</v>
      </c>
      <c r="H259" s="355" t="s">
        <v>143</v>
      </c>
      <c r="I259" s="335" t="s">
        <v>122</v>
      </c>
      <c r="J259" s="350">
        <f>2159402-2</f>
        <v>2159400</v>
      </c>
      <c r="K259" s="350"/>
      <c r="L259" s="350">
        <f t="shared" si="219"/>
        <v>2159400</v>
      </c>
      <c r="M259" s="350"/>
      <c r="N259" s="350">
        <f t="shared" ref="N259" si="295">L259+M259</f>
        <v>2159400</v>
      </c>
      <c r="O259" s="350"/>
      <c r="P259" s="350">
        <f t="shared" ref="P259" si="296">N259+O259</f>
        <v>2159400</v>
      </c>
      <c r="Q259" s="350"/>
      <c r="R259" s="350">
        <f t="shared" ref="R259" si="297">P259+Q259</f>
        <v>2159400</v>
      </c>
    </row>
    <row r="260" spans="1:18" s="337" customFormat="1" ht="12.75" customHeight="1" x14ac:dyDescent="0.25">
      <c r="A260" s="479" t="s">
        <v>835</v>
      </c>
      <c r="B260" s="479"/>
      <c r="C260" s="349"/>
      <c r="D260" s="349"/>
      <c r="E260" s="334">
        <v>852</v>
      </c>
      <c r="F260" s="355" t="s">
        <v>111</v>
      </c>
      <c r="G260" s="355" t="s">
        <v>79</v>
      </c>
      <c r="H260" s="355" t="s">
        <v>145</v>
      </c>
      <c r="I260" s="335"/>
      <c r="J260" s="350">
        <f t="shared" ref="J260:R261" si="298">J261</f>
        <v>2515700</v>
      </c>
      <c r="K260" s="350">
        <f t="shared" si="298"/>
        <v>0</v>
      </c>
      <c r="L260" s="350">
        <f t="shared" si="298"/>
        <v>2515700</v>
      </c>
      <c r="M260" s="350">
        <f t="shared" si="298"/>
        <v>0</v>
      </c>
      <c r="N260" s="350">
        <f t="shared" si="298"/>
        <v>2515700</v>
      </c>
      <c r="O260" s="350">
        <f t="shared" si="298"/>
        <v>0</v>
      </c>
      <c r="P260" s="350">
        <f t="shared" si="298"/>
        <v>2515700</v>
      </c>
      <c r="Q260" s="350">
        <f t="shared" si="298"/>
        <v>0</v>
      </c>
      <c r="R260" s="350">
        <f t="shared" si="298"/>
        <v>2515700</v>
      </c>
    </row>
    <row r="261" spans="1:18" s="337" customFormat="1" ht="24" x14ac:dyDescent="0.25">
      <c r="A261" s="349"/>
      <c r="B261" s="349" t="s">
        <v>119</v>
      </c>
      <c r="C261" s="349"/>
      <c r="D261" s="349"/>
      <c r="E261" s="334">
        <v>852</v>
      </c>
      <c r="F261" s="335" t="s">
        <v>111</v>
      </c>
      <c r="G261" s="355" t="s">
        <v>79</v>
      </c>
      <c r="H261" s="355" t="s">
        <v>145</v>
      </c>
      <c r="I261" s="335" t="s">
        <v>120</v>
      </c>
      <c r="J261" s="350">
        <f t="shared" si="298"/>
        <v>2515700</v>
      </c>
      <c r="K261" s="350">
        <f t="shared" si="298"/>
        <v>0</v>
      </c>
      <c r="L261" s="350">
        <f t="shared" si="298"/>
        <v>2515700</v>
      </c>
      <c r="M261" s="350">
        <f t="shared" si="298"/>
        <v>0</v>
      </c>
      <c r="N261" s="350">
        <f t="shared" si="298"/>
        <v>2515700</v>
      </c>
      <c r="O261" s="350">
        <f t="shared" si="298"/>
        <v>0</v>
      </c>
      <c r="P261" s="350">
        <f t="shared" si="298"/>
        <v>2515700</v>
      </c>
      <c r="Q261" s="350">
        <f t="shared" si="298"/>
        <v>0</v>
      </c>
      <c r="R261" s="350">
        <f t="shared" si="298"/>
        <v>2515700</v>
      </c>
    </row>
    <row r="262" spans="1:18" s="337" customFormat="1" ht="24" x14ac:dyDescent="0.25">
      <c r="A262" s="349"/>
      <c r="B262" s="349" t="s">
        <v>121</v>
      </c>
      <c r="C262" s="349"/>
      <c r="D262" s="349"/>
      <c r="E262" s="334">
        <v>852</v>
      </c>
      <c r="F262" s="335" t="s">
        <v>111</v>
      </c>
      <c r="G262" s="355" t="s">
        <v>79</v>
      </c>
      <c r="H262" s="355" t="s">
        <v>145</v>
      </c>
      <c r="I262" s="335" t="s">
        <v>122</v>
      </c>
      <c r="J262" s="350">
        <f>2461078+54622</f>
        <v>2515700</v>
      </c>
      <c r="K262" s="350"/>
      <c r="L262" s="350">
        <f t="shared" si="219"/>
        <v>2515700</v>
      </c>
      <c r="M262" s="350"/>
      <c r="N262" s="350">
        <f t="shared" ref="N262" si="299">L262+M262</f>
        <v>2515700</v>
      </c>
      <c r="O262" s="350"/>
      <c r="P262" s="350">
        <f t="shared" ref="P262" si="300">N262+O262</f>
        <v>2515700</v>
      </c>
      <c r="Q262" s="350"/>
      <c r="R262" s="350">
        <f t="shared" ref="R262" si="301">P262+Q262</f>
        <v>2515700</v>
      </c>
    </row>
    <row r="263" spans="1:18" s="337" customFormat="1" ht="12.75" customHeight="1" x14ac:dyDescent="0.25">
      <c r="A263" s="479" t="s">
        <v>836</v>
      </c>
      <c r="B263" s="479"/>
      <c r="C263" s="349"/>
      <c r="D263" s="349"/>
      <c r="E263" s="334">
        <v>852</v>
      </c>
      <c r="F263" s="355" t="s">
        <v>111</v>
      </c>
      <c r="G263" s="355" t="s">
        <v>79</v>
      </c>
      <c r="H263" s="355" t="s">
        <v>146</v>
      </c>
      <c r="I263" s="335"/>
      <c r="J263" s="350">
        <f t="shared" ref="J263:R264" si="302">J264</f>
        <v>1509100</v>
      </c>
      <c r="K263" s="350">
        <f t="shared" si="302"/>
        <v>0</v>
      </c>
      <c r="L263" s="350">
        <f t="shared" si="302"/>
        <v>1509100</v>
      </c>
      <c r="M263" s="350">
        <f t="shared" si="302"/>
        <v>0</v>
      </c>
      <c r="N263" s="350">
        <f t="shared" si="302"/>
        <v>1509100</v>
      </c>
      <c r="O263" s="350">
        <f t="shared" si="302"/>
        <v>0</v>
      </c>
      <c r="P263" s="350">
        <f t="shared" si="302"/>
        <v>1509100</v>
      </c>
      <c r="Q263" s="350">
        <f t="shared" si="302"/>
        <v>0</v>
      </c>
      <c r="R263" s="350">
        <f t="shared" si="302"/>
        <v>1509100</v>
      </c>
    </row>
    <row r="264" spans="1:18" s="337" customFormat="1" ht="24" x14ac:dyDescent="0.25">
      <c r="A264" s="349"/>
      <c r="B264" s="349" t="s">
        <v>119</v>
      </c>
      <c r="C264" s="349"/>
      <c r="D264" s="349"/>
      <c r="E264" s="334">
        <v>852</v>
      </c>
      <c r="F264" s="335" t="s">
        <v>111</v>
      </c>
      <c r="G264" s="355" t="s">
        <v>79</v>
      </c>
      <c r="H264" s="355" t="s">
        <v>146</v>
      </c>
      <c r="I264" s="335" t="s">
        <v>120</v>
      </c>
      <c r="J264" s="350">
        <f t="shared" si="302"/>
        <v>1509100</v>
      </c>
      <c r="K264" s="350">
        <f t="shared" si="302"/>
        <v>0</v>
      </c>
      <c r="L264" s="350">
        <f t="shared" si="302"/>
        <v>1509100</v>
      </c>
      <c r="M264" s="350">
        <f t="shared" si="302"/>
        <v>0</v>
      </c>
      <c r="N264" s="350">
        <f t="shared" si="302"/>
        <v>1509100</v>
      </c>
      <c r="O264" s="350">
        <f t="shared" si="302"/>
        <v>0</v>
      </c>
      <c r="P264" s="350">
        <f t="shared" si="302"/>
        <v>1509100</v>
      </c>
      <c r="Q264" s="350">
        <f t="shared" si="302"/>
        <v>0</v>
      </c>
      <c r="R264" s="350">
        <f t="shared" si="302"/>
        <v>1509100</v>
      </c>
    </row>
    <row r="265" spans="1:18" s="337" customFormat="1" ht="24" x14ac:dyDescent="0.25">
      <c r="A265" s="349"/>
      <c r="B265" s="349" t="s">
        <v>121</v>
      </c>
      <c r="C265" s="349"/>
      <c r="D265" s="349"/>
      <c r="E265" s="334">
        <v>852</v>
      </c>
      <c r="F265" s="335" t="s">
        <v>111</v>
      </c>
      <c r="G265" s="355" t="s">
        <v>79</v>
      </c>
      <c r="H265" s="355" t="s">
        <v>146</v>
      </c>
      <c r="I265" s="335" t="s">
        <v>122</v>
      </c>
      <c r="J265" s="350">
        <f>1454139+54961</f>
        <v>1509100</v>
      </c>
      <c r="K265" s="350"/>
      <c r="L265" s="350">
        <f t="shared" si="219"/>
        <v>1509100</v>
      </c>
      <c r="M265" s="350"/>
      <c r="N265" s="350">
        <f t="shared" ref="N265" si="303">L265+M265</f>
        <v>1509100</v>
      </c>
      <c r="O265" s="350"/>
      <c r="P265" s="350">
        <f t="shared" ref="P265" si="304">N265+O265</f>
        <v>1509100</v>
      </c>
      <c r="Q265" s="350"/>
      <c r="R265" s="350">
        <f t="shared" ref="R265" si="305">P265+Q265</f>
        <v>1509100</v>
      </c>
    </row>
    <row r="266" spans="1:18" s="337" customFormat="1" ht="12.75" customHeight="1" x14ac:dyDescent="0.25">
      <c r="A266" s="479" t="s">
        <v>837</v>
      </c>
      <c r="B266" s="479"/>
      <c r="C266" s="349"/>
      <c r="D266" s="349"/>
      <c r="E266" s="334">
        <v>852</v>
      </c>
      <c r="F266" s="355" t="s">
        <v>111</v>
      </c>
      <c r="G266" s="355" t="s">
        <v>79</v>
      </c>
      <c r="H266" s="355" t="s">
        <v>148</v>
      </c>
      <c r="I266" s="335"/>
      <c r="J266" s="350">
        <f t="shared" ref="J266:R267" si="306">J267</f>
        <v>3143300</v>
      </c>
      <c r="K266" s="350">
        <f t="shared" si="306"/>
        <v>0</v>
      </c>
      <c r="L266" s="350">
        <f t="shared" si="306"/>
        <v>3143300</v>
      </c>
      <c r="M266" s="350">
        <f t="shared" si="306"/>
        <v>0</v>
      </c>
      <c r="N266" s="350">
        <f t="shared" si="306"/>
        <v>3143300</v>
      </c>
      <c r="O266" s="350">
        <f t="shared" si="306"/>
        <v>0</v>
      </c>
      <c r="P266" s="350">
        <f t="shared" si="306"/>
        <v>3143300</v>
      </c>
      <c r="Q266" s="350">
        <f t="shared" si="306"/>
        <v>0</v>
      </c>
      <c r="R266" s="350">
        <f t="shared" si="306"/>
        <v>3143300</v>
      </c>
    </row>
    <row r="267" spans="1:18" s="337" customFormat="1" ht="24" x14ac:dyDescent="0.25">
      <c r="A267" s="349"/>
      <c r="B267" s="349" t="s">
        <v>119</v>
      </c>
      <c r="C267" s="349"/>
      <c r="D267" s="349"/>
      <c r="E267" s="334">
        <v>852</v>
      </c>
      <c r="F267" s="335" t="s">
        <v>111</v>
      </c>
      <c r="G267" s="355" t="s">
        <v>79</v>
      </c>
      <c r="H267" s="355" t="s">
        <v>148</v>
      </c>
      <c r="I267" s="335" t="s">
        <v>120</v>
      </c>
      <c r="J267" s="350">
        <f t="shared" si="306"/>
        <v>3143300</v>
      </c>
      <c r="K267" s="350">
        <f t="shared" si="306"/>
        <v>0</v>
      </c>
      <c r="L267" s="350">
        <f t="shared" si="306"/>
        <v>3143300</v>
      </c>
      <c r="M267" s="350">
        <f t="shared" si="306"/>
        <v>0</v>
      </c>
      <c r="N267" s="350">
        <f t="shared" si="306"/>
        <v>3143300</v>
      </c>
      <c r="O267" s="350">
        <f t="shared" si="306"/>
        <v>0</v>
      </c>
      <c r="P267" s="350">
        <f t="shared" si="306"/>
        <v>3143300</v>
      </c>
      <c r="Q267" s="350">
        <f t="shared" si="306"/>
        <v>0</v>
      </c>
      <c r="R267" s="350">
        <f t="shared" si="306"/>
        <v>3143300</v>
      </c>
    </row>
    <row r="268" spans="1:18" s="337" customFormat="1" ht="24" x14ac:dyDescent="0.25">
      <c r="A268" s="349"/>
      <c r="B268" s="349" t="s">
        <v>121</v>
      </c>
      <c r="C268" s="349"/>
      <c r="D268" s="349"/>
      <c r="E268" s="334">
        <v>852</v>
      </c>
      <c r="F268" s="335" t="s">
        <v>111</v>
      </c>
      <c r="G268" s="355" t="s">
        <v>79</v>
      </c>
      <c r="H268" s="355" t="s">
        <v>148</v>
      </c>
      <c r="I268" s="335" t="s">
        <v>122</v>
      </c>
      <c r="J268" s="350">
        <f>3272821-129521</f>
        <v>3143300</v>
      </c>
      <c r="K268" s="350"/>
      <c r="L268" s="350">
        <f t="shared" si="219"/>
        <v>3143300</v>
      </c>
      <c r="M268" s="350"/>
      <c r="N268" s="350">
        <f t="shared" ref="N268" si="307">L268+M268</f>
        <v>3143300</v>
      </c>
      <c r="O268" s="350"/>
      <c r="P268" s="350">
        <f t="shared" ref="P268" si="308">N268+O268</f>
        <v>3143300</v>
      </c>
      <c r="Q268" s="350"/>
      <c r="R268" s="350">
        <f t="shared" ref="R268" si="309">P268+Q268</f>
        <v>3143300</v>
      </c>
    </row>
    <row r="269" spans="1:18" s="337" customFormat="1" ht="12.75" customHeight="1" x14ac:dyDescent="0.25">
      <c r="A269" s="479" t="s">
        <v>838</v>
      </c>
      <c r="B269" s="479"/>
      <c r="C269" s="349"/>
      <c r="D269" s="349"/>
      <c r="E269" s="334">
        <v>852</v>
      </c>
      <c r="F269" s="355" t="s">
        <v>111</v>
      </c>
      <c r="G269" s="355" t="s">
        <v>79</v>
      </c>
      <c r="H269" s="355" t="s">
        <v>150</v>
      </c>
      <c r="I269" s="335"/>
      <c r="J269" s="350">
        <f t="shared" ref="J269:R270" si="310">J270</f>
        <v>1445900</v>
      </c>
      <c r="K269" s="350">
        <f t="shared" si="310"/>
        <v>0</v>
      </c>
      <c r="L269" s="350">
        <f t="shared" si="310"/>
        <v>1445900</v>
      </c>
      <c r="M269" s="350">
        <f t="shared" si="310"/>
        <v>0</v>
      </c>
      <c r="N269" s="350">
        <f t="shared" si="310"/>
        <v>1445900</v>
      </c>
      <c r="O269" s="350">
        <f t="shared" si="310"/>
        <v>0</v>
      </c>
      <c r="P269" s="350">
        <f t="shared" si="310"/>
        <v>1445900</v>
      </c>
      <c r="Q269" s="350">
        <f t="shared" si="310"/>
        <v>0</v>
      </c>
      <c r="R269" s="350">
        <f t="shared" si="310"/>
        <v>1445900</v>
      </c>
    </row>
    <row r="270" spans="1:18" s="337" customFormat="1" ht="24" x14ac:dyDescent="0.25">
      <c r="A270" s="349"/>
      <c r="B270" s="349" t="s">
        <v>119</v>
      </c>
      <c r="C270" s="349"/>
      <c r="D270" s="349"/>
      <c r="E270" s="334">
        <v>852</v>
      </c>
      <c r="F270" s="335" t="s">
        <v>111</v>
      </c>
      <c r="G270" s="355" t="s">
        <v>79</v>
      </c>
      <c r="H270" s="355" t="s">
        <v>150</v>
      </c>
      <c r="I270" s="335" t="s">
        <v>120</v>
      </c>
      <c r="J270" s="350">
        <f t="shared" si="310"/>
        <v>1445900</v>
      </c>
      <c r="K270" s="350">
        <f t="shared" si="310"/>
        <v>0</v>
      </c>
      <c r="L270" s="350">
        <f t="shared" si="310"/>
        <v>1445900</v>
      </c>
      <c r="M270" s="350">
        <f t="shared" si="310"/>
        <v>0</v>
      </c>
      <c r="N270" s="350">
        <f t="shared" si="310"/>
        <v>1445900</v>
      </c>
      <c r="O270" s="350">
        <f t="shared" si="310"/>
        <v>0</v>
      </c>
      <c r="P270" s="350">
        <f t="shared" si="310"/>
        <v>1445900</v>
      </c>
      <c r="Q270" s="350">
        <f t="shared" si="310"/>
        <v>0</v>
      </c>
      <c r="R270" s="350">
        <f t="shared" si="310"/>
        <v>1445900</v>
      </c>
    </row>
    <row r="271" spans="1:18" s="337" customFormat="1" ht="24" x14ac:dyDescent="0.25">
      <c r="A271" s="349"/>
      <c r="B271" s="349" t="s">
        <v>121</v>
      </c>
      <c r="C271" s="349"/>
      <c r="D271" s="349"/>
      <c r="E271" s="334">
        <v>852</v>
      </c>
      <c r="F271" s="335" t="s">
        <v>111</v>
      </c>
      <c r="G271" s="355" t="s">
        <v>79</v>
      </c>
      <c r="H271" s="355" t="s">
        <v>150</v>
      </c>
      <c r="I271" s="335" t="s">
        <v>122</v>
      </c>
      <c r="J271" s="350">
        <f>1445866+34</f>
        <v>1445900</v>
      </c>
      <c r="K271" s="350"/>
      <c r="L271" s="350">
        <f t="shared" si="219"/>
        <v>1445900</v>
      </c>
      <c r="M271" s="350"/>
      <c r="N271" s="350">
        <f t="shared" ref="N271" si="311">L271+M271</f>
        <v>1445900</v>
      </c>
      <c r="O271" s="350"/>
      <c r="P271" s="350">
        <f t="shared" ref="P271" si="312">N271+O271</f>
        <v>1445900</v>
      </c>
      <c r="Q271" s="350"/>
      <c r="R271" s="350">
        <f t="shared" ref="R271" si="313">P271+Q271</f>
        <v>1445900</v>
      </c>
    </row>
    <row r="272" spans="1:18" s="337" customFormat="1" ht="12.75" customHeight="1" x14ac:dyDescent="0.25">
      <c r="A272" s="479" t="s">
        <v>839</v>
      </c>
      <c r="B272" s="479"/>
      <c r="C272" s="349"/>
      <c r="D272" s="349"/>
      <c r="E272" s="334">
        <v>852</v>
      </c>
      <c r="F272" s="355" t="s">
        <v>111</v>
      </c>
      <c r="G272" s="355" t="s">
        <v>79</v>
      </c>
      <c r="H272" s="355" t="s">
        <v>152</v>
      </c>
      <c r="I272" s="335"/>
      <c r="J272" s="350">
        <f t="shared" ref="J272:R273" si="314">J273</f>
        <v>1604400</v>
      </c>
      <c r="K272" s="350">
        <f t="shared" si="314"/>
        <v>0</v>
      </c>
      <c r="L272" s="350">
        <f t="shared" si="314"/>
        <v>1604400</v>
      </c>
      <c r="M272" s="350">
        <f t="shared" si="314"/>
        <v>0</v>
      </c>
      <c r="N272" s="350">
        <f t="shared" si="314"/>
        <v>1604400</v>
      </c>
      <c r="O272" s="350">
        <f t="shared" si="314"/>
        <v>0</v>
      </c>
      <c r="P272" s="350">
        <f t="shared" si="314"/>
        <v>1604400</v>
      </c>
      <c r="Q272" s="350">
        <f t="shared" si="314"/>
        <v>0</v>
      </c>
      <c r="R272" s="350">
        <f t="shared" si="314"/>
        <v>1604400</v>
      </c>
    </row>
    <row r="273" spans="1:18" s="337" customFormat="1" ht="24" x14ac:dyDescent="0.25">
      <c r="A273" s="349"/>
      <c r="B273" s="349" t="s">
        <v>119</v>
      </c>
      <c r="C273" s="349"/>
      <c r="D273" s="349"/>
      <c r="E273" s="334">
        <v>852</v>
      </c>
      <c r="F273" s="335" t="s">
        <v>111</v>
      </c>
      <c r="G273" s="355" t="s">
        <v>79</v>
      </c>
      <c r="H273" s="355" t="s">
        <v>152</v>
      </c>
      <c r="I273" s="335" t="s">
        <v>120</v>
      </c>
      <c r="J273" s="350">
        <f t="shared" si="314"/>
        <v>1604400</v>
      </c>
      <c r="K273" s="350">
        <f t="shared" si="314"/>
        <v>0</v>
      </c>
      <c r="L273" s="350">
        <f t="shared" si="314"/>
        <v>1604400</v>
      </c>
      <c r="M273" s="350">
        <f t="shared" si="314"/>
        <v>0</v>
      </c>
      <c r="N273" s="350">
        <f t="shared" si="314"/>
        <v>1604400</v>
      </c>
      <c r="O273" s="350">
        <f t="shared" si="314"/>
        <v>0</v>
      </c>
      <c r="P273" s="350">
        <f t="shared" si="314"/>
        <v>1604400</v>
      </c>
      <c r="Q273" s="350">
        <f t="shared" si="314"/>
        <v>0</v>
      </c>
      <c r="R273" s="350">
        <f t="shared" si="314"/>
        <v>1604400</v>
      </c>
    </row>
    <row r="274" spans="1:18" s="337" customFormat="1" ht="24" x14ac:dyDescent="0.25">
      <c r="A274" s="349"/>
      <c r="B274" s="349" t="s">
        <v>121</v>
      </c>
      <c r="C274" s="349"/>
      <c r="D274" s="349"/>
      <c r="E274" s="334">
        <v>852</v>
      </c>
      <c r="F274" s="335" t="s">
        <v>111</v>
      </c>
      <c r="G274" s="355" t="s">
        <v>79</v>
      </c>
      <c r="H274" s="355" t="s">
        <v>152</v>
      </c>
      <c r="I274" s="335" t="s">
        <v>122</v>
      </c>
      <c r="J274" s="350">
        <f>1604423-23</f>
        <v>1604400</v>
      </c>
      <c r="K274" s="350"/>
      <c r="L274" s="350">
        <f t="shared" si="219"/>
        <v>1604400</v>
      </c>
      <c r="M274" s="350"/>
      <c r="N274" s="350">
        <f t="shared" ref="N274" si="315">L274+M274</f>
        <v>1604400</v>
      </c>
      <c r="O274" s="350"/>
      <c r="P274" s="350">
        <f t="shared" ref="P274" si="316">N274+O274</f>
        <v>1604400</v>
      </c>
      <c r="Q274" s="350"/>
      <c r="R274" s="350">
        <f t="shared" ref="R274" si="317">P274+Q274</f>
        <v>1604400</v>
      </c>
    </row>
    <row r="275" spans="1:18" s="337" customFormat="1" ht="12.75" customHeight="1" x14ac:dyDescent="0.25">
      <c r="A275" s="479" t="s">
        <v>840</v>
      </c>
      <c r="B275" s="479"/>
      <c r="C275" s="349"/>
      <c r="D275" s="349"/>
      <c r="E275" s="334">
        <v>852</v>
      </c>
      <c r="F275" s="355" t="s">
        <v>111</v>
      </c>
      <c r="G275" s="355" t="s">
        <v>79</v>
      </c>
      <c r="H275" s="355" t="s">
        <v>154</v>
      </c>
      <c r="I275" s="335"/>
      <c r="J275" s="350">
        <f t="shared" ref="J275:R276" si="318">J276</f>
        <v>1466000</v>
      </c>
      <c r="K275" s="350">
        <f t="shared" si="318"/>
        <v>0</v>
      </c>
      <c r="L275" s="350">
        <f t="shared" si="318"/>
        <v>1466000</v>
      </c>
      <c r="M275" s="350">
        <f t="shared" si="318"/>
        <v>0</v>
      </c>
      <c r="N275" s="350">
        <f t="shared" si="318"/>
        <v>1466000</v>
      </c>
      <c r="O275" s="350">
        <f t="shared" si="318"/>
        <v>0</v>
      </c>
      <c r="P275" s="350">
        <f t="shared" si="318"/>
        <v>1466000</v>
      </c>
      <c r="Q275" s="350">
        <f t="shared" si="318"/>
        <v>0</v>
      </c>
      <c r="R275" s="350">
        <f t="shared" si="318"/>
        <v>1466000</v>
      </c>
    </row>
    <row r="276" spans="1:18" s="337" customFormat="1" ht="12.75" customHeight="1" x14ac:dyDescent="0.25">
      <c r="A276" s="349"/>
      <c r="B276" s="349" t="s">
        <v>119</v>
      </c>
      <c r="C276" s="349"/>
      <c r="D276" s="349"/>
      <c r="E276" s="334">
        <v>852</v>
      </c>
      <c r="F276" s="335" t="s">
        <v>111</v>
      </c>
      <c r="G276" s="355" t="s">
        <v>79</v>
      </c>
      <c r="H276" s="355" t="s">
        <v>154</v>
      </c>
      <c r="I276" s="335" t="s">
        <v>120</v>
      </c>
      <c r="J276" s="350">
        <f t="shared" si="318"/>
        <v>1466000</v>
      </c>
      <c r="K276" s="350">
        <f t="shared" si="318"/>
        <v>0</v>
      </c>
      <c r="L276" s="350">
        <f t="shared" si="318"/>
        <v>1466000</v>
      </c>
      <c r="M276" s="350">
        <f t="shared" si="318"/>
        <v>0</v>
      </c>
      <c r="N276" s="350">
        <f t="shared" si="318"/>
        <v>1466000</v>
      </c>
      <c r="O276" s="350">
        <f t="shared" si="318"/>
        <v>0</v>
      </c>
      <c r="P276" s="350">
        <f t="shared" si="318"/>
        <v>1466000</v>
      </c>
      <c r="Q276" s="350">
        <f t="shared" si="318"/>
        <v>0</v>
      </c>
      <c r="R276" s="350">
        <f t="shared" si="318"/>
        <v>1466000</v>
      </c>
    </row>
    <row r="277" spans="1:18" s="337" customFormat="1" ht="12.75" customHeight="1" x14ac:dyDescent="0.25">
      <c r="A277" s="349"/>
      <c r="B277" s="349" t="s">
        <v>121</v>
      </c>
      <c r="C277" s="349"/>
      <c r="D277" s="349"/>
      <c r="E277" s="334">
        <v>852</v>
      </c>
      <c r="F277" s="335" t="s">
        <v>111</v>
      </c>
      <c r="G277" s="355" t="s">
        <v>79</v>
      </c>
      <c r="H277" s="355" t="s">
        <v>154</v>
      </c>
      <c r="I277" s="335" t="s">
        <v>122</v>
      </c>
      <c r="J277" s="350">
        <f>1466064-64</f>
        <v>1466000</v>
      </c>
      <c r="K277" s="350"/>
      <c r="L277" s="350">
        <f t="shared" si="219"/>
        <v>1466000</v>
      </c>
      <c r="M277" s="350"/>
      <c r="N277" s="350">
        <f t="shared" ref="N277" si="319">L277+M277</f>
        <v>1466000</v>
      </c>
      <c r="O277" s="350"/>
      <c r="P277" s="350">
        <f t="shared" ref="P277" si="320">N277+O277</f>
        <v>1466000</v>
      </c>
      <c r="Q277" s="350"/>
      <c r="R277" s="350">
        <f t="shared" ref="R277" si="321">P277+Q277</f>
        <v>1466000</v>
      </c>
    </row>
    <row r="278" spans="1:18" s="337" customFormat="1" ht="12" x14ac:dyDescent="0.25">
      <c r="A278" s="479" t="s">
        <v>841</v>
      </c>
      <c r="B278" s="479"/>
      <c r="C278" s="349"/>
      <c r="D278" s="349"/>
      <c r="E278" s="334">
        <v>852</v>
      </c>
      <c r="F278" s="355" t="s">
        <v>111</v>
      </c>
      <c r="G278" s="355" t="s">
        <v>79</v>
      </c>
      <c r="H278" s="355" t="s">
        <v>156</v>
      </c>
      <c r="I278" s="335"/>
      <c r="J278" s="350">
        <f t="shared" ref="J278:R279" si="322">J279</f>
        <v>565700</v>
      </c>
      <c r="K278" s="350">
        <f t="shared" si="322"/>
        <v>0</v>
      </c>
      <c r="L278" s="350">
        <f t="shared" si="322"/>
        <v>565700</v>
      </c>
      <c r="M278" s="350">
        <f t="shared" si="322"/>
        <v>0</v>
      </c>
      <c r="N278" s="350">
        <f t="shared" si="322"/>
        <v>565700</v>
      </c>
      <c r="O278" s="350">
        <f t="shared" si="322"/>
        <v>0</v>
      </c>
      <c r="P278" s="350">
        <f t="shared" si="322"/>
        <v>565700</v>
      </c>
      <c r="Q278" s="350">
        <f t="shared" si="322"/>
        <v>0</v>
      </c>
      <c r="R278" s="350">
        <f t="shared" si="322"/>
        <v>565700</v>
      </c>
    </row>
    <row r="279" spans="1:18" s="337" customFormat="1" ht="24" x14ac:dyDescent="0.25">
      <c r="A279" s="349"/>
      <c r="B279" s="349" t="s">
        <v>119</v>
      </c>
      <c r="C279" s="349"/>
      <c r="D279" s="349"/>
      <c r="E279" s="334">
        <v>852</v>
      </c>
      <c r="F279" s="335" t="s">
        <v>111</v>
      </c>
      <c r="G279" s="355" t="s">
        <v>79</v>
      </c>
      <c r="H279" s="355" t="s">
        <v>156</v>
      </c>
      <c r="I279" s="335" t="s">
        <v>120</v>
      </c>
      <c r="J279" s="350">
        <f t="shared" si="322"/>
        <v>565700</v>
      </c>
      <c r="K279" s="350">
        <f t="shared" si="322"/>
        <v>0</v>
      </c>
      <c r="L279" s="350">
        <f t="shared" si="322"/>
        <v>565700</v>
      </c>
      <c r="M279" s="350">
        <f t="shared" si="322"/>
        <v>0</v>
      </c>
      <c r="N279" s="350">
        <f t="shared" si="322"/>
        <v>565700</v>
      </c>
      <c r="O279" s="350">
        <f t="shared" si="322"/>
        <v>0</v>
      </c>
      <c r="P279" s="350">
        <f t="shared" si="322"/>
        <v>565700</v>
      </c>
      <c r="Q279" s="350">
        <f t="shared" si="322"/>
        <v>0</v>
      </c>
      <c r="R279" s="350">
        <f t="shared" si="322"/>
        <v>565700</v>
      </c>
    </row>
    <row r="280" spans="1:18" s="337" customFormat="1" ht="12.75" customHeight="1" x14ac:dyDescent="0.25">
      <c r="A280" s="349"/>
      <c r="B280" s="349" t="s">
        <v>121</v>
      </c>
      <c r="C280" s="349"/>
      <c r="D280" s="349"/>
      <c r="E280" s="334">
        <v>852</v>
      </c>
      <c r="F280" s="335" t="s">
        <v>111</v>
      </c>
      <c r="G280" s="355" t="s">
        <v>79</v>
      </c>
      <c r="H280" s="355" t="s">
        <v>156</v>
      </c>
      <c r="I280" s="335" t="s">
        <v>122</v>
      </c>
      <c r="J280" s="350">
        <f>545720+19980</f>
        <v>565700</v>
      </c>
      <c r="K280" s="350"/>
      <c r="L280" s="350">
        <f t="shared" ref="L280:L378" si="323">J280+K280</f>
        <v>565700</v>
      </c>
      <c r="M280" s="350"/>
      <c r="N280" s="350">
        <f t="shared" ref="N280" si="324">L280+M280</f>
        <v>565700</v>
      </c>
      <c r="O280" s="350"/>
      <c r="P280" s="350">
        <f t="shared" ref="P280" si="325">N280+O280</f>
        <v>565700</v>
      </c>
      <c r="Q280" s="350"/>
      <c r="R280" s="350">
        <f t="shared" ref="R280" si="326">P280+Q280</f>
        <v>565700</v>
      </c>
    </row>
    <row r="281" spans="1:18" s="337" customFormat="1" ht="27" customHeight="1" x14ac:dyDescent="0.25">
      <c r="A281" s="480" t="s">
        <v>815</v>
      </c>
      <c r="B281" s="481"/>
      <c r="C281" s="349"/>
      <c r="D281" s="349"/>
      <c r="E281" s="334">
        <v>852</v>
      </c>
      <c r="F281" s="355" t="s">
        <v>111</v>
      </c>
      <c r="G281" s="355" t="s">
        <v>79</v>
      </c>
      <c r="H281" s="355" t="s">
        <v>816</v>
      </c>
      <c r="I281" s="335"/>
      <c r="J281" s="350"/>
      <c r="K281" s="350"/>
      <c r="L281" s="350"/>
      <c r="M281" s="350"/>
      <c r="N281" s="350"/>
      <c r="O281" s="350"/>
      <c r="P281" s="350"/>
      <c r="Q281" s="350"/>
      <c r="R281" s="350"/>
    </row>
    <row r="282" spans="1:18" s="337" customFormat="1" ht="27.75" customHeight="1" x14ac:dyDescent="0.25">
      <c r="A282" s="368"/>
      <c r="B282" s="349" t="s">
        <v>119</v>
      </c>
      <c r="C282" s="349"/>
      <c r="D282" s="349"/>
      <c r="E282" s="334">
        <v>852</v>
      </c>
      <c r="F282" s="335" t="s">
        <v>111</v>
      </c>
      <c r="G282" s="355" t="s">
        <v>79</v>
      </c>
      <c r="H282" s="355" t="s">
        <v>816</v>
      </c>
      <c r="I282" s="335" t="s">
        <v>120</v>
      </c>
      <c r="J282" s="350"/>
      <c r="K282" s="350"/>
      <c r="L282" s="350"/>
      <c r="M282" s="350"/>
      <c r="N282" s="350"/>
      <c r="O282" s="350"/>
      <c r="P282" s="350"/>
      <c r="Q282" s="350"/>
      <c r="R282" s="350"/>
    </row>
    <row r="283" spans="1:18" s="337" customFormat="1" ht="27" customHeight="1" x14ac:dyDescent="0.25">
      <c r="A283" s="368"/>
      <c r="B283" s="349" t="s">
        <v>121</v>
      </c>
      <c r="C283" s="349"/>
      <c r="D283" s="349"/>
      <c r="E283" s="334">
        <v>852</v>
      </c>
      <c r="F283" s="335" t="s">
        <v>111</v>
      </c>
      <c r="G283" s="355" t="s">
        <v>79</v>
      </c>
      <c r="H283" s="355" t="s">
        <v>816</v>
      </c>
      <c r="I283" s="335" t="s">
        <v>122</v>
      </c>
      <c r="J283" s="350"/>
      <c r="K283" s="350"/>
      <c r="L283" s="350"/>
      <c r="M283" s="350"/>
      <c r="N283" s="350"/>
      <c r="O283" s="350"/>
      <c r="P283" s="350"/>
      <c r="Q283" s="350"/>
      <c r="R283" s="350"/>
    </row>
    <row r="284" spans="1:18" s="337" customFormat="1" ht="12" x14ac:dyDescent="0.25">
      <c r="A284" s="479" t="s">
        <v>157</v>
      </c>
      <c r="B284" s="479"/>
      <c r="C284" s="349"/>
      <c r="D284" s="349"/>
      <c r="E284" s="334">
        <v>852</v>
      </c>
      <c r="F284" s="335" t="s">
        <v>111</v>
      </c>
      <c r="G284" s="335" t="s">
        <v>79</v>
      </c>
      <c r="H284" s="335" t="s">
        <v>158</v>
      </c>
      <c r="I284" s="335"/>
      <c r="J284" s="350">
        <f>J285</f>
        <v>6292500</v>
      </c>
      <c r="K284" s="350">
        <f t="shared" ref="K284:R284" si="327">K285</f>
        <v>1054900</v>
      </c>
      <c r="L284" s="350">
        <f t="shared" si="327"/>
        <v>7347400</v>
      </c>
      <c r="M284" s="350">
        <f t="shared" si="327"/>
        <v>88000</v>
      </c>
      <c r="N284" s="350">
        <f t="shared" si="327"/>
        <v>7435400</v>
      </c>
      <c r="O284" s="350">
        <f t="shared" si="327"/>
        <v>0</v>
      </c>
      <c r="P284" s="350">
        <f t="shared" si="327"/>
        <v>7435400</v>
      </c>
      <c r="Q284" s="350">
        <f t="shared" si="327"/>
        <v>0</v>
      </c>
      <c r="R284" s="350">
        <f t="shared" si="327"/>
        <v>7435400</v>
      </c>
    </row>
    <row r="285" spans="1:18" s="337" customFormat="1" ht="12" x14ac:dyDescent="0.25">
      <c r="A285" s="479" t="s">
        <v>115</v>
      </c>
      <c r="B285" s="479"/>
      <c r="C285" s="349"/>
      <c r="D285" s="349"/>
      <c r="E285" s="334">
        <v>852</v>
      </c>
      <c r="F285" s="335" t="s">
        <v>111</v>
      </c>
      <c r="G285" s="335" t="s">
        <v>79</v>
      </c>
      <c r="H285" s="335" t="s">
        <v>159</v>
      </c>
      <c r="I285" s="335"/>
      <c r="J285" s="350">
        <f>J286+J289+J292</f>
        <v>6292500</v>
      </c>
      <c r="K285" s="350">
        <f t="shared" ref="K285:R285" si="328">K286+K289+K292</f>
        <v>1054900</v>
      </c>
      <c r="L285" s="350">
        <f t="shared" si="328"/>
        <v>7347400</v>
      </c>
      <c r="M285" s="350">
        <f t="shared" si="328"/>
        <v>88000</v>
      </c>
      <c r="N285" s="350">
        <f t="shared" si="328"/>
        <v>7435400</v>
      </c>
      <c r="O285" s="350">
        <f t="shared" si="328"/>
        <v>0</v>
      </c>
      <c r="P285" s="350">
        <f t="shared" si="328"/>
        <v>7435400</v>
      </c>
      <c r="Q285" s="350">
        <f t="shared" si="328"/>
        <v>0</v>
      </c>
      <c r="R285" s="350">
        <f t="shared" si="328"/>
        <v>7435400</v>
      </c>
    </row>
    <row r="286" spans="1:18" s="337" customFormat="1" ht="33.75" customHeight="1" x14ac:dyDescent="0.25">
      <c r="A286" s="479" t="s">
        <v>842</v>
      </c>
      <c r="B286" s="479"/>
      <c r="C286" s="349"/>
      <c r="D286" s="349"/>
      <c r="E286" s="334">
        <v>852</v>
      </c>
      <c r="F286" s="355" t="s">
        <v>111</v>
      </c>
      <c r="G286" s="355" t="s">
        <v>79</v>
      </c>
      <c r="H286" s="355" t="s">
        <v>161</v>
      </c>
      <c r="I286" s="335"/>
      <c r="J286" s="350">
        <f t="shared" ref="J286:R287" si="329">J287</f>
        <v>2839100</v>
      </c>
      <c r="K286" s="350">
        <f t="shared" si="329"/>
        <v>0</v>
      </c>
      <c r="L286" s="350">
        <f t="shared" si="329"/>
        <v>2839100</v>
      </c>
      <c r="M286" s="350">
        <f t="shared" si="329"/>
        <v>88000</v>
      </c>
      <c r="N286" s="350">
        <f t="shared" si="329"/>
        <v>2927100</v>
      </c>
      <c r="O286" s="350">
        <f t="shared" si="329"/>
        <v>0</v>
      </c>
      <c r="P286" s="350">
        <f t="shared" si="329"/>
        <v>2927100</v>
      </c>
      <c r="Q286" s="350">
        <f t="shared" si="329"/>
        <v>0</v>
      </c>
      <c r="R286" s="350">
        <f t="shared" si="329"/>
        <v>2927100</v>
      </c>
    </row>
    <row r="287" spans="1:18" s="337" customFormat="1" ht="24" x14ac:dyDescent="0.25">
      <c r="A287" s="349"/>
      <c r="B287" s="349" t="s">
        <v>119</v>
      </c>
      <c r="C287" s="349"/>
      <c r="D287" s="349"/>
      <c r="E287" s="334">
        <v>852</v>
      </c>
      <c r="F287" s="335" t="s">
        <v>111</v>
      </c>
      <c r="G287" s="355" t="s">
        <v>79</v>
      </c>
      <c r="H287" s="355" t="s">
        <v>161</v>
      </c>
      <c r="I287" s="335" t="s">
        <v>120</v>
      </c>
      <c r="J287" s="350">
        <f t="shared" si="329"/>
        <v>2839100</v>
      </c>
      <c r="K287" s="350">
        <f t="shared" si="329"/>
        <v>0</v>
      </c>
      <c r="L287" s="350">
        <f t="shared" si="329"/>
        <v>2839100</v>
      </c>
      <c r="M287" s="350">
        <f t="shared" si="329"/>
        <v>88000</v>
      </c>
      <c r="N287" s="350">
        <f t="shared" si="329"/>
        <v>2927100</v>
      </c>
      <c r="O287" s="350">
        <f t="shared" si="329"/>
        <v>0</v>
      </c>
      <c r="P287" s="350">
        <f t="shared" si="329"/>
        <v>2927100</v>
      </c>
      <c r="Q287" s="350">
        <f t="shared" si="329"/>
        <v>0</v>
      </c>
      <c r="R287" s="350">
        <f t="shared" si="329"/>
        <v>2927100</v>
      </c>
    </row>
    <row r="288" spans="1:18" s="337" customFormat="1" ht="24" x14ac:dyDescent="0.25">
      <c r="A288" s="349"/>
      <c r="B288" s="349" t="s">
        <v>121</v>
      </c>
      <c r="C288" s="349"/>
      <c r="D288" s="349"/>
      <c r="E288" s="334">
        <v>852</v>
      </c>
      <c r="F288" s="335" t="s">
        <v>111</v>
      </c>
      <c r="G288" s="355" t="s">
        <v>79</v>
      </c>
      <c r="H288" s="355" t="s">
        <v>161</v>
      </c>
      <c r="I288" s="335" t="s">
        <v>122</v>
      </c>
      <c r="J288" s="350">
        <f>2839079+21</f>
        <v>2839100</v>
      </c>
      <c r="K288" s="350"/>
      <c r="L288" s="350">
        <f t="shared" si="323"/>
        <v>2839100</v>
      </c>
      <c r="M288" s="350">
        <v>88000</v>
      </c>
      <c r="N288" s="350">
        <f t="shared" ref="N288" si="330">L288+M288</f>
        <v>2927100</v>
      </c>
      <c r="O288" s="350"/>
      <c r="P288" s="350">
        <f t="shared" ref="P288" si="331">N288+O288</f>
        <v>2927100</v>
      </c>
      <c r="Q288" s="350"/>
      <c r="R288" s="350">
        <f t="shared" ref="R288" si="332">P288+Q288</f>
        <v>2927100</v>
      </c>
    </row>
    <row r="289" spans="1:18" s="337" customFormat="1" ht="25.5" customHeight="1" x14ac:dyDescent="0.25">
      <c r="A289" s="479" t="s">
        <v>843</v>
      </c>
      <c r="B289" s="479"/>
      <c r="C289" s="349"/>
      <c r="D289" s="349"/>
      <c r="E289" s="334">
        <v>852</v>
      </c>
      <c r="F289" s="355" t="s">
        <v>111</v>
      </c>
      <c r="G289" s="355" t="s">
        <v>79</v>
      </c>
      <c r="H289" s="355" t="s">
        <v>163</v>
      </c>
      <c r="I289" s="335"/>
      <c r="J289" s="350">
        <f t="shared" ref="J289:R290" si="333">J290</f>
        <v>1562600</v>
      </c>
      <c r="K289" s="350">
        <f t="shared" si="333"/>
        <v>264100</v>
      </c>
      <c r="L289" s="350">
        <f t="shared" si="333"/>
        <v>1826700</v>
      </c>
      <c r="M289" s="350">
        <f t="shared" si="333"/>
        <v>0</v>
      </c>
      <c r="N289" s="350">
        <f t="shared" si="333"/>
        <v>1826700</v>
      </c>
      <c r="O289" s="350">
        <f t="shared" si="333"/>
        <v>0</v>
      </c>
      <c r="P289" s="350">
        <f t="shared" si="333"/>
        <v>1826700</v>
      </c>
      <c r="Q289" s="350">
        <f t="shared" si="333"/>
        <v>0</v>
      </c>
      <c r="R289" s="350">
        <f t="shared" si="333"/>
        <v>1826700</v>
      </c>
    </row>
    <row r="290" spans="1:18" s="337" customFormat="1" ht="12.75" customHeight="1" x14ac:dyDescent="0.25">
      <c r="A290" s="349"/>
      <c r="B290" s="349" t="s">
        <v>119</v>
      </c>
      <c r="C290" s="349"/>
      <c r="D290" s="349"/>
      <c r="E290" s="334">
        <v>852</v>
      </c>
      <c r="F290" s="335" t="s">
        <v>111</v>
      </c>
      <c r="G290" s="355" t="s">
        <v>79</v>
      </c>
      <c r="H290" s="355" t="s">
        <v>163</v>
      </c>
      <c r="I290" s="335" t="s">
        <v>120</v>
      </c>
      <c r="J290" s="350">
        <f t="shared" si="333"/>
        <v>1562600</v>
      </c>
      <c r="K290" s="350">
        <f t="shared" si="333"/>
        <v>264100</v>
      </c>
      <c r="L290" s="350">
        <f t="shared" si="333"/>
        <v>1826700</v>
      </c>
      <c r="M290" s="350">
        <f t="shared" si="333"/>
        <v>0</v>
      </c>
      <c r="N290" s="350">
        <f t="shared" si="333"/>
        <v>1826700</v>
      </c>
      <c r="O290" s="350">
        <f t="shared" si="333"/>
        <v>0</v>
      </c>
      <c r="P290" s="350">
        <f t="shared" si="333"/>
        <v>1826700</v>
      </c>
      <c r="Q290" s="350">
        <f t="shared" si="333"/>
        <v>0</v>
      </c>
      <c r="R290" s="350">
        <f t="shared" si="333"/>
        <v>1826700</v>
      </c>
    </row>
    <row r="291" spans="1:18" s="337" customFormat="1" ht="24" x14ac:dyDescent="0.25">
      <c r="A291" s="349"/>
      <c r="B291" s="349" t="s">
        <v>121</v>
      </c>
      <c r="C291" s="349"/>
      <c r="D291" s="349"/>
      <c r="E291" s="334">
        <v>852</v>
      </c>
      <c r="F291" s="335" t="s">
        <v>111</v>
      </c>
      <c r="G291" s="355" t="s">
        <v>79</v>
      </c>
      <c r="H291" s="355" t="s">
        <v>163</v>
      </c>
      <c r="I291" s="335" t="s">
        <v>122</v>
      </c>
      <c r="J291" s="350">
        <f>1562634-34</f>
        <v>1562600</v>
      </c>
      <c r="K291" s="350">
        <v>264100</v>
      </c>
      <c r="L291" s="350">
        <f t="shared" si="323"/>
        <v>1826700</v>
      </c>
      <c r="M291" s="350"/>
      <c r="N291" s="350">
        <f t="shared" ref="N291" si="334">L291+M291</f>
        <v>1826700</v>
      </c>
      <c r="O291" s="350"/>
      <c r="P291" s="350">
        <f t="shared" ref="P291" si="335">N291+O291</f>
        <v>1826700</v>
      </c>
      <c r="Q291" s="350"/>
      <c r="R291" s="350">
        <f t="shared" ref="R291" si="336">P291+Q291</f>
        <v>1826700</v>
      </c>
    </row>
    <row r="292" spans="1:18" s="337" customFormat="1" ht="12" x14ac:dyDescent="0.25">
      <c r="A292" s="504" t="s">
        <v>844</v>
      </c>
      <c r="B292" s="504"/>
      <c r="C292" s="386"/>
      <c r="D292" s="386"/>
      <c r="E292" s="334">
        <v>852</v>
      </c>
      <c r="F292" s="355" t="s">
        <v>111</v>
      </c>
      <c r="G292" s="355" t="s">
        <v>79</v>
      </c>
      <c r="H292" s="355" t="s">
        <v>165</v>
      </c>
      <c r="I292" s="335"/>
      <c r="J292" s="350">
        <f>J294</f>
        <v>1890800</v>
      </c>
      <c r="K292" s="350">
        <f t="shared" ref="K292:R292" si="337">K294</f>
        <v>790800</v>
      </c>
      <c r="L292" s="350">
        <f t="shared" si="337"/>
        <v>2681600</v>
      </c>
      <c r="M292" s="350">
        <f t="shared" si="337"/>
        <v>0</v>
      </c>
      <c r="N292" s="350">
        <f t="shared" si="337"/>
        <v>2681600</v>
      </c>
      <c r="O292" s="350">
        <f t="shared" si="337"/>
        <v>0</v>
      </c>
      <c r="P292" s="350">
        <f t="shared" si="337"/>
        <v>2681600</v>
      </c>
      <c r="Q292" s="350">
        <f t="shared" si="337"/>
        <v>0</v>
      </c>
      <c r="R292" s="350">
        <f t="shared" si="337"/>
        <v>2681600</v>
      </c>
    </row>
    <row r="293" spans="1:18" s="337" customFormat="1" ht="12.75" customHeight="1" x14ac:dyDescent="0.25">
      <c r="A293" s="349"/>
      <c r="B293" s="349" t="s">
        <v>119</v>
      </c>
      <c r="C293" s="349"/>
      <c r="D293" s="349"/>
      <c r="E293" s="334">
        <v>852</v>
      </c>
      <c r="F293" s="335" t="s">
        <v>111</v>
      </c>
      <c r="G293" s="355" t="s">
        <v>79</v>
      </c>
      <c r="H293" s="355" t="s">
        <v>165</v>
      </c>
      <c r="I293" s="335" t="s">
        <v>120</v>
      </c>
      <c r="J293" s="350">
        <f>J294</f>
        <v>1890800</v>
      </c>
      <c r="K293" s="350">
        <f t="shared" ref="K293:R293" si="338">K294</f>
        <v>790800</v>
      </c>
      <c r="L293" s="350">
        <f t="shared" si="338"/>
        <v>2681600</v>
      </c>
      <c r="M293" s="350">
        <f t="shared" si="338"/>
        <v>0</v>
      </c>
      <c r="N293" s="350">
        <f t="shared" si="338"/>
        <v>2681600</v>
      </c>
      <c r="O293" s="350">
        <f t="shared" si="338"/>
        <v>0</v>
      </c>
      <c r="P293" s="350">
        <f t="shared" si="338"/>
        <v>2681600</v>
      </c>
      <c r="Q293" s="350">
        <f t="shared" si="338"/>
        <v>0</v>
      </c>
      <c r="R293" s="350">
        <f t="shared" si="338"/>
        <v>2681600</v>
      </c>
    </row>
    <row r="294" spans="1:18" s="337" customFormat="1" ht="12.75" customHeight="1" x14ac:dyDescent="0.25">
      <c r="A294" s="349"/>
      <c r="B294" s="349" t="s">
        <v>121</v>
      </c>
      <c r="C294" s="349"/>
      <c r="D294" s="349"/>
      <c r="E294" s="334">
        <v>852</v>
      </c>
      <c r="F294" s="335" t="s">
        <v>111</v>
      </c>
      <c r="G294" s="355" t="s">
        <v>79</v>
      </c>
      <c r="H294" s="355" t="s">
        <v>165</v>
      </c>
      <c r="I294" s="335" t="s">
        <v>122</v>
      </c>
      <c r="J294" s="350">
        <f>1890782+18</f>
        <v>1890800</v>
      </c>
      <c r="K294" s="350">
        <v>790800</v>
      </c>
      <c r="L294" s="350">
        <f t="shared" si="323"/>
        <v>2681600</v>
      </c>
      <c r="M294" s="350"/>
      <c r="N294" s="350">
        <f t="shared" ref="N294" si="339">L294+M294</f>
        <v>2681600</v>
      </c>
      <c r="O294" s="350"/>
      <c r="P294" s="350">
        <f t="shared" ref="P294" si="340">N294+O294</f>
        <v>2681600</v>
      </c>
      <c r="Q294" s="350"/>
      <c r="R294" s="350">
        <f t="shared" ref="R294" si="341">P294+Q294</f>
        <v>2681600</v>
      </c>
    </row>
    <row r="295" spans="1:18" s="337" customFormat="1" ht="27" customHeight="1" x14ac:dyDescent="0.25">
      <c r="A295" s="480" t="s">
        <v>817</v>
      </c>
      <c r="B295" s="481"/>
      <c r="C295" s="349"/>
      <c r="D295" s="349"/>
      <c r="E295" s="334">
        <v>852</v>
      </c>
      <c r="F295" s="355" t="s">
        <v>111</v>
      </c>
      <c r="G295" s="355" t="s">
        <v>79</v>
      </c>
      <c r="H295" s="355" t="s">
        <v>818</v>
      </c>
      <c r="I295" s="335"/>
      <c r="J295" s="350"/>
      <c r="K295" s="350"/>
      <c r="L295" s="350"/>
      <c r="M295" s="350"/>
      <c r="N295" s="350"/>
      <c r="O295" s="350"/>
      <c r="P295" s="350"/>
      <c r="Q295" s="350"/>
      <c r="R295" s="350"/>
    </row>
    <row r="296" spans="1:18" s="337" customFormat="1" ht="27.75" customHeight="1" x14ac:dyDescent="0.25">
      <c r="A296" s="368"/>
      <c r="B296" s="349" t="s">
        <v>119</v>
      </c>
      <c r="C296" s="349"/>
      <c r="D296" s="349"/>
      <c r="E296" s="334">
        <v>852</v>
      </c>
      <c r="F296" s="335" t="s">
        <v>111</v>
      </c>
      <c r="G296" s="355" t="s">
        <v>79</v>
      </c>
      <c r="H296" s="355" t="s">
        <v>818</v>
      </c>
      <c r="I296" s="335" t="s">
        <v>120</v>
      </c>
      <c r="J296" s="350"/>
      <c r="K296" s="350"/>
      <c r="L296" s="350"/>
      <c r="M296" s="350"/>
      <c r="N296" s="350"/>
      <c r="O296" s="350"/>
      <c r="P296" s="350"/>
      <c r="Q296" s="350"/>
      <c r="R296" s="350"/>
    </row>
    <row r="297" spans="1:18" s="337" customFormat="1" ht="27" customHeight="1" x14ac:dyDescent="0.25">
      <c r="A297" s="368"/>
      <c r="B297" s="349" t="s">
        <v>121</v>
      </c>
      <c r="C297" s="349"/>
      <c r="D297" s="349"/>
      <c r="E297" s="334">
        <v>852</v>
      </c>
      <c r="F297" s="335" t="s">
        <v>111</v>
      </c>
      <c r="G297" s="355" t="s">
        <v>79</v>
      </c>
      <c r="H297" s="355" t="s">
        <v>818</v>
      </c>
      <c r="I297" s="335" t="s">
        <v>122</v>
      </c>
      <c r="J297" s="350"/>
      <c r="K297" s="350"/>
      <c r="L297" s="350"/>
      <c r="M297" s="350"/>
      <c r="N297" s="350"/>
      <c r="O297" s="350"/>
      <c r="P297" s="350"/>
      <c r="Q297" s="350"/>
      <c r="R297" s="350"/>
    </row>
    <row r="298" spans="1:18" s="337" customFormat="1" ht="12.75" customHeight="1" x14ac:dyDescent="0.25">
      <c r="A298" s="480" t="s">
        <v>712</v>
      </c>
      <c r="B298" s="481"/>
      <c r="C298" s="349"/>
      <c r="D298" s="349"/>
      <c r="E298" s="334">
        <v>852</v>
      </c>
      <c r="F298" s="335" t="s">
        <v>111</v>
      </c>
      <c r="G298" s="355" t="s">
        <v>79</v>
      </c>
      <c r="H298" s="355" t="s">
        <v>713</v>
      </c>
      <c r="I298" s="335"/>
      <c r="J298" s="350">
        <f>J302+J305</f>
        <v>0</v>
      </c>
      <c r="K298" s="350">
        <f t="shared" ref="K298:Q298" si="342">K302+K305</f>
        <v>0</v>
      </c>
      <c r="L298" s="350">
        <f t="shared" si="342"/>
        <v>0</v>
      </c>
      <c r="M298" s="350">
        <f t="shared" si="342"/>
        <v>0</v>
      </c>
      <c r="N298" s="350">
        <f t="shared" si="342"/>
        <v>0</v>
      </c>
      <c r="O298" s="350">
        <f t="shared" si="342"/>
        <v>0</v>
      </c>
      <c r="P298" s="350">
        <f t="shared" si="342"/>
        <v>0</v>
      </c>
      <c r="Q298" s="350">
        <f t="shared" si="342"/>
        <v>1129910</v>
      </c>
      <c r="R298" s="350">
        <f>R299+R302+R305</f>
        <v>1129910</v>
      </c>
    </row>
    <row r="299" spans="1:18" s="337" customFormat="1" ht="12.75" customHeight="1" x14ac:dyDescent="0.25">
      <c r="A299" s="368"/>
      <c r="B299" s="352" t="s">
        <v>819</v>
      </c>
      <c r="C299" s="349"/>
      <c r="D299" s="349"/>
      <c r="E299" s="334">
        <v>852</v>
      </c>
      <c r="F299" s="335" t="s">
        <v>111</v>
      </c>
      <c r="G299" s="355" t="s">
        <v>79</v>
      </c>
      <c r="H299" s="355" t="s">
        <v>820</v>
      </c>
      <c r="I299" s="335"/>
      <c r="J299" s="350"/>
      <c r="K299" s="350"/>
      <c r="L299" s="350"/>
      <c r="M299" s="350"/>
      <c r="N299" s="350"/>
      <c r="O299" s="350"/>
      <c r="P299" s="350"/>
      <c r="Q299" s="350"/>
      <c r="R299" s="350">
        <f>R300</f>
        <v>0</v>
      </c>
    </row>
    <row r="300" spans="1:18" s="337" customFormat="1" ht="25.5" customHeight="1" x14ac:dyDescent="0.25">
      <c r="A300" s="349"/>
      <c r="B300" s="349" t="s">
        <v>119</v>
      </c>
      <c r="C300" s="349"/>
      <c r="D300" s="349"/>
      <c r="E300" s="334">
        <v>852</v>
      </c>
      <c r="F300" s="335" t="s">
        <v>111</v>
      </c>
      <c r="G300" s="355" t="s">
        <v>79</v>
      </c>
      <c r="H300" s="355" t="s">
        <v>820</v>
      </c>
      <c r="I300" s="335" t="s">
        <v>120</v>
      </c>
      <c r="J300" s="350"/>
      <c r="K300" s="350"/>
      <c r="L300" s="350">
        <f t="shared" ref="L300:L301" si="343">J300+K300</f>
        <v>0</v>
      </c>
      <c r="M300" s="350"/>
      <c r="N300" s="350"/>
      <c r="O300" s="350"/>
      <c r="P300" s="350">
        <f>P301</f>
        <v>0</v>
      </c>
      <c r="Q300" s="350">
        <f t="shared" ref="Q300:R300" si="344">Q301</f>
        <v>0</v>
      </c>
      <c r="R300" s="350">
        <f t="shared" si="344"/>
        <v>0</v>
      </c>
    </row>
    <row r="301" spans="1:18" s="337" customFormat="1" ht="12.75" customHeight="1" x14ac:dyDescent="0.25">
      <c r="A301" s="349"/>
      <c r="B301" s="389" t="s">
        <v>170</v>
      </c>
      <c r="C301" s="349"/>
      <c r="D301" s="349"/>
      <c r="E301" s="334">
        <v>852</v>
      </c>
      <c r="F301" s="335" t="s">
        <v>111</v>
      </c>
      <c r="G301" s="355" t="s">
        <v>79</v>
      </c>
      <c r="H301" s="355" t="s">
        <v>820</v>
      </c>
      <c r="I301" s="335" t="s">
        <v>171</v>
      </c>
      <c r="J301" s="350"/>
      <c r="K301" s="350"/>
      <c r="L301" s="350">
        <f t="shared" si="343"/>
        <v>0</v>
      </c>
      <c r="M301" s="350"/>
      <c r="N301" s="350"/>
      <c r="O301" s="350"/>
      <c r="P301" s="350"/>
      <c r="Q301" s="350"/>
      <c r="R301" s="350"/>
    </row>
    <row r="302" spans="1:18" s="337" customFormat="1" ht="27.75" customHeight="1" x14ac:dyDescent="0.25">
      <c r="A302" s="480" t="s">
        <v>821</v>
      </c>
      <c r="B302" s="481"/>
      <c r="C302" s="349"/>
      <c r="D302" s="349"/>
      <c r="E302" s="334">
        <v>852</v>
      </c>
      <c r="F302" s="335" t="s">
        <v>111</v>
      </c>
      <c r="G302" s="355" t="s">
        <v>79</v>
      </c>
      <c r="H302" s="355" t="s">
        <v>822</v>
      </c>
      <c r="I302" s="335"/>
      <c r="J302" s="350"/>
      <c r="K302" s="350"/>
      <c r="L302" s="350">
        <f t="shared" si="323"/>
        <v>0</v>
      </c>
      <c r="M302" s="350"/>
      <c r="N302" s="350"/>
      <c r="O302" s="350"/>
      <c r="P302" s="350">
        <f>P303</f>
        <v>0</v>
      </c>
      <c r="Q302" s="350">
        <f t="shared" ref="Q302:R303" si="345">Q303</f>
        <v>1012900</v>
      </c>
      <c r="R302" s="350">
        <f t="shared" si="345"/>
        <v>1012900</v>
      </c>
    </row>
    <row r="303" spans="1:18" s="337" customFormat="1" ht="12.75" customHeight="1" x14ac:dyDescent="0.25">
      <c r="A303" s="349"/>
      <c r="B303" s="349" t="s">
        <v>119</v>
      </c>
      <c r="C303" s="349"/>
      <c r="D303" s="349"/>
      <c r="E303" s="334">
        <v>852</v>
      </c>
      <c r="F303" s="335" t="s">
        <v>111</v>
      </c>
      <c r="G303" s="355" t="s">
        <v>79</v>
      </c>
      <c r="H303" s="355" t="s">
        <v>822</v>
      </c>
      <c r="I303" s="335" t="s">
        <v>120</v>
      </c>
      <c r="J303" s="350"/>
      <c r="K303" s="350"/>
      <c r="L303" s="350">
        <f t="shared" si="323"/>
        <v>0</v>
      </c>
      <c r="M303" s="350"/>
      <c r="N303" s="350"/>
      <c r="O303" s="350"/>
      <c r="P303" s="350">
        <f>P304</f>
        <v>0</v>
      </c>
      <c r="Q303" s="350">
        <f t="shared" si="345"/>
        <v>1012900</v>
      </c>
      <c r="R303" s="350">
        <f t="shared" si="345"/>
        <v>1012900</v>
      </c>
    </row>
    <row r="304" spans="1:18" s="337" customFormat="1" ht="12.75" customHeight="1" x14ac:dyDescent="0.25">
      <c r="A304" s="349"/>
      <c r="B304" s="389" t="s">
        <v>170</v>
      </c>
      <c r="C304" s="349"/>
      <c r="D304" s="349"/>
      <c r="E304" s="334">
        <v>852</v>
      </c>
      <c r="F304" s="335" t="s">
        <v>111</v>
      </c>
      <c r="G304" s="355" t="s">
        <v>79</v>
      </c>
      <c r="H304" s="355" t="s">
        <v>822</v>
      </c>
      <c r="I304" s="335" t="s">
        <v>171</v>
      </c>
      <c r="J304" s="350"/>
      <c r="K304" s="350"/>
      <c r="L304" s="350">
        <f t="shared" si="323"/>
        <v>0</v>
      </c>
      <c r="M304" s="350"/>
      <c r="N304" s="350"/>
      <c r="O304" s="350"/>
      <c r="P304" s="350"/>
      <c r="Q304" s="350">
        <v>1012900</v>
      </c>
      <c r="R304" s="350">
        <f>P304+Q304</f>
        <v>1012900</v>
      </c>
    </row>
    <row r="305" spans="1:18" s="337" customFormat="1" ht="12.75" customHeight="1" x14ac:dyDescent="0.25">
      <c r="A305" s="480" t="s">
        <v>823</v>
      </c>
      <c r="B305" s="481"/>
      <c r="C305" s="349"/>
      <c r="D305" s="349"/>
      <c r="E305" s="334">
        <v>852</v>
      </c>
      <c r="F305" s="335" t="s">
        <v>111</v>
      </c>
      <c r="G305" s="355" t="s">
        <v>79</v>
      </c>
      <c r="H305" s="355" t="s">
        <v>824</v>
      </c>
      <c r="I305" s="387"/>
      <c r="J305" s="350"/>
      <c r="K305" s="350"/>
      <c r="L305" s="350">
        <f t="shared" si="323"/>
        <v>0</v>
      </c>
      <c r="M305" s="350"/>
      <c r="N305" s="350"/>
      <c r="O305" s="350"/>
      <c r="P305" s="350">
        <f>P306+P309+P312</f>
        <v>0</v>
      </c>
      <c r="Q305" s="350">
        <f t="shared" ref="Q305:R305" si="346">Q306+Q309+Q312</f>
        <v>117010</v>
      </c>
      <c r="R305" s="350">
        <f t="shared" si="346"/>
        <v>117010</v>
      </c>
    </row>
    <row r="306" spans="1:18" s="337" customFormat="1" ht="27" customHeight="1" x14ac:dyDescent="0.25">
      <c r="A306" s="480" t="s">
        <v>825</v>
      </c>
      <c r="B306" s="481"/>
      <c r="C306" s="349"/>
      <c r="D306" s="349"/>
      <c r="E306" s="334">
        <v>852</v>
      </c>
      <c r="F306" s="335" t="s">
        <v>111</v>
      </c>
      <c r="G306" s="355" t="s">
        <v>79</v>
      </c>
      <c r="H306" s="355" t="s">
        <v>826</v>
      </c>
      <c r="I306" s="335"/>
      <c r="J306" s="350"/>
      <c r="K306" s="350"/>
      <c r="L306" s="350">
        <f t="shared" si="323"/>
        <v>0</v>
      </c>
      <c r="M306" s="350"/>
      <c r="N306" s="350"/>
      <c r="O306" s="350"/>
      <c r="P306" s="350">
        <f>P307</f>
        <v>0</v>
      </c>
      <c r="Q306" s="350">
        <f t="shared" ref="Q306:R307" si="347">Q307</f>
        <v>50680</v>
      </c>
      <c r="R306" s="350">
        <f t="shared" si="347"/>
        <v>50680</v>
      </c>
    </row>
    <row r="307" spans="1:18" s="337" customFormat="1" ht="25.5" customHeight="1" x14ac:dyDescent="0.25">
      <c r="A307" s="368"/>
      <c r="B307" s="349" t="s">
        <v>119</v>
      </c>
      <c r="C307" s="349"/>
      <c r="D307" s="349"/>
      <c r="E307" s="334">
        <v>852</v>
      </c>
      <c r="F307" s="335" t="s">
        <v>111</v>
      </c>
      <c r="G307" s="355" t="s">
        <v>79</v>
      </c>
      <c r="H307" s="355" t="s">
        <v>826</v>
      </c>
      <c r="I307" s="335" t="s">
        <v>120</v>
      </c>
      <c r="J307" s="350"/>
      <c r="K307" s="350"/>
      <c r="L307" s="350">
        <f t="shared" si="323"/>
        <v>0</v>
      </c>
      <c r="M307" s="350"/>
      <c r="N307" s="350"/>
      <c r="O307" s="350"/>
      <c r="P307" s="350">
        <f>P308</f>
        <v>0</v>
      </c>
      <c r="Q307" s="350">
        <f t="shared" si="347"/>
        <v>50680</v>
      </c>
      <c r="R307" s="350">
        <f t="shared" si="347"/>
        <v>50680</v>
      </c>
    </row>
    <row r="308" spans="1:18" s="337" customFormat="1" ht="12.75" customHeight="1" x14ac:dyDescent="0.25">
      <c r="A308" s="368"/>
      <c r="B308" s="389" t="s">
        <v>170</v>
      </c>
      <c r="C308" s="349"/>
      <c r="D308" s="349"/>
      <c r="E308" s="334">
        <v>852</v>
      </c>
      <c r="F308" s="335" t="s">
        <v>111</v>
      </c>
      <c r="G308" s="355" t="s">
        <v>79</v>
      </c>
      <c r="H308" s="355" t="s">
        <v>826</v>
      </c>
      <c r="I308" s="335" t="s">
        <v>171</v>
      </c>
      <c r="J308" s="350"/>
      <c r="K308" s="350"/>
      <c r="L308" s="350">
        <f t="shared" si="323"/>
        <v>0</v>
      </c>
      <c r="M308" s="350"/>
      <c r="N308" s="350"/>
      <c r="O308" s="350"/>
      <c r="P308" s="350"/>
      <c r="Q308" s="350">
        <v>50680</v>
      </c>
      <c r="R308" s="350">
        <f t="shared" ref="R308:R311" si="348">P308+Q308</f>
        <v>50680</v>
      </c>
    </row>
    <row r="309" spans="1:18" s="337" customFormat="1" ht="44.25" customHeight="1" x14ac:dyDescent="0.25">
      <c r="A309" s="480" t="s">
        <v>827</v>
      </c>
      <c r="B309" s="481"/>
      <c r="C309" s="349"/>
      <c r="D309" s="349"/>
      <c r="E309" s="334">
        <v>852</v>
      </c>
      <c r="F309" s="335" t="s">
        <v>111</v>
      </c>
      <c r="G309" s="355" t="s">
        <v>79</v>
      </c>
      <c r="H309" s="355" t="s">
        <v>828</v>
      </c>
      <c r="I309" s="335"/>
      <c r="J309" s="350"/>
      <c r="K309" s="350"/>
      <c r="L309" s="350">
        <f t="shared" si="323"/>
        <v>0</v>
      </c>
      <c r="M309" s="350"/>
      <c r="N309" s="350"/>
      <c r="O309" s="350"/>
      <c r="P309" s="350">
        <f>P310</f>
        <v>0</v>
      </c>
      <c r="Q309" s="350">
        <f t="shared" ref="Q309:R310" si="349">Q310</f>
        <v>2630</v>
      </c>
      <c r="R309" s="350">
        <f t="shared" si="349"/>
        <v>2630</v>
      </c>
    </row>
    <row r="310" spans="1:18" s="337" customFormat="1" ht="12.75" customHeight="1" x14ac:dyDescent="0.25">
      <c r="A310" s="368"/>
      <c r="B310" s="349" t="s">
        <v>119</v>
      </c>
      <c r="C310" s="349"/>
      <c r="D310" s="349"/>
      <c r="E310" s="334">
        <v>852</v>
      </c>
      <c r="F310" s="335" t="s">
        <v>111</v>
      </c>
      <c r="G310" s="355" t="s">
        <v>79</v>
      </c>
      <c r="H310" s="355" t="s">
        <v>828</v>
      </c>
      <c r="I310" s="335" t="s">
        <v>120</v>
      </c>
      <c r="J310" s="350"/>
      <c r="K310" s="350"/>
      <c r="L310" s="350">
        <f t="shared" si="323"/>
        <v>0</v>
      </c>
      <c r="M310" s="350"/>
      <c r="N310" s="350"/>
      <c r="O310" s="350"/>
      <c r="P310" s="350">
        <f>P311</f>
        <v>0</v>
      </c>
      <c r="Q310" s="350">
        <f t="shared" si="349"/>
        <v>2630</v>
      </c>
      <c r="R310" s="350">
        <f t="shared" si="349"/>
        <v>2630</v>
      </c>
    </row>
    <row r="311" spans="1:18" s="337" customFormat="1" ht="12.75" customHeight="1" x14ac:dyDescent="0.25">
      <c r="A311" s="368"/>
      <c r="B311" s="389" t="s">
        <v>170</v>
      </c>
      <c r="C311" s="349"/>
      <c r="D311" s="349"/>
      <c r="E311" s="334">
        <v>852</v>
      </c>
      <c r="F311" s="335" t="s">
        <v>111</v>
      </c>
      <c r="G311" s="355" t="s">
        <v>79</v>
      </c>
      <c r="H311" s="355" t="s">
        <v>828</v>
      </c>
      <c r="I311" s="335" t="s">
        <v>171</v>
      </c>
      <c r="J311" s="350"/>
      <c r="K311" s="350"/>
      <c r="L311" s="350">
        <f t="shared" si="323"/>
        <v>0</v>
      </c>
      <c r="M311" s="350"/>
      <c r="N311" s="350"/>
      <c r="O311" s="350"/>
      <c r="P311" s="350"/>
      <c r="Q311" s="350">
        <v>2630</v>
      </c>
      <c r="R311" s="350">
        <f t="shared" si="348"/>
        <v>2630</v>
      </c>
    </row>
    <row r="312" spans="1:18" s="337" customFormat="1" ht="27" customHeight="1" x14ac:dyDescent="0.25">
      <c r="A312" s="480" t="s">
        <v>829</v>
      </c>
      <c r="B312" s="481"/>
      <c r="C312" s="349"/>
      <c r="D312" s="349"/>
      <c r="E312" s="334">
        <v>852</v>
      </c>
      <c r="F312" s="335" t="s">
        <v>111</v>
      </c>
      <c r="G312" s="355" t="s">
        <v>79</v>
      </c>
      <c r="H312" s="355" t="s">
        <v>830</v>
      </c>
      <c r="I312" s="335"/>
      <c r="J312" s="350"/>
      <c r="K312" s="350"/>
      <c r="L312" s="350">
        <f t="shared" si="323"/>
        <v>0</v>
      </c>
      <c r="M312" s="350"/>
      <c r="N312" s="350"/>
      <c r="O312" s="350"/>
      <c r="P312" s="350">
        <f>P313</f>
        <v>0</v>
      </c>
      <c r="Q312" s="350">
        <f t="shared" ref="Q312:R313" si="350">Q313</f>
        <v>63700</v>
      </c>
      <c r="R312" s="350">
        <f t="shared" si="350"/>
        <v>63700</v>
      </c>
    </row>
    <row r="313" spans="1:18" s="337" customFormat="1" ht="12.75" customHeight="1" x14ac:dyDescent="0.25">
      <c r="A313" s="368"/>
      <c r="B313" s="349" t="s">
        <v>119</v>
      </c>
      <c r="C313" s="349"/>
      <c r="D313" s="349"/>
      <c r="E313" s="334">
        <v>852</v>
      </c>
      <c r="F313" s="335" t="s">
        <v>111</v>
      </c>
      <c r="G313" s="355" t="s">
        <v>79</v>
      </c>
      <c r="H313" s="355" t="s">
        <v>830</v>
      </c>
      <c r="I313" s="335" t="s">
        <v>120</v>
      </c>
      <c r="J313" s="350"/>
      <c r="K313" s="350"/>
      <c r="L313" s="350">
        <f t="shared" si="323"/>
        <v>0</v>
      </c>
      <c r="M313" s="350"/>
      <c r="N313" s="350"/>
      <c r="O313" s="350"/>
      <c r="P313" s="350">
        <f>P314</f>
        <v>0</v>
      </c>
      <c r="Q313" s="350">
        <f t="shared" si="350"/>
        <v>63700</v>
      </c>
      <c r="R313" s="350">
        <f t="shared" si="350"/>
        <v>63700</v>
      </c>
    </row>
    <row r="314" spans="1:18" s="337" customFormat="1" ht="12.75" customHeight="1" x14ac:dyDescent="0.25">
      <c r="A314" s="368"/>
      <c r="B314" s="389" t="s">
        <v>170</v>
      </c>
      <c r="C314" s="349"/>
      <c r="D314" s="349"/>
      <c r="E314" s="334">
        <v>852</v>
      </c>
      <c r="F314" s="335" t="s">
        <v>111</v>
      </c>
      <c r="G314" s="355" t="s">
        <v>79</v>
      </c>
      <c r="H314" s="355" t="s">
        <v>830</v>
      </c>
      <c r="I314" s="335" t="s">
        <v>171</v>
      </c>
      <c r="J314" s="350"/>
      <c r="K314" s="350"/>
      <c r="L314" s="350">
        <f t="shared" si="323"/>
        <v>0</v>
      </c>
      <c r="M314" s="350"/>
      <c r="N314" s="350"/>
      <c r="O314" s="350"/>
      <c r="P314" s="350"/>
      <c r="Q314" s="350">
        <v>63700</v>
      </c>
      <c r="R314" s="350">
        <f t="shared" ref="R314" si="351">P314+Q314</f>
        <v>63700</v>
      </c>
    </row>
    <row r="315" spans="1:18" s="337" customFormat="1" ht="12.75" customHeight="1" x14ac:dyDescent="0.25">
      <c r="A315" s="479" t="s">
        <v>166</v>
      </c>
      <c r="B315" s="479"/>
      <c r="C315" s="349"/>
      <c r="D315" s="349"/>
      <c r="E315" s="334">
        <v>852</v>
      </c>
      <c r="F315" s="335" t="s">
        <v>111</v>
      </c>
      <c r="G315" s="335" t="s">
        <v>79</v>
      </c>
      <c r="H315" s="335" t="s">
        <v>167</v>
      </c>
      <c r="I315" s="335"/>
      <c r="J315" s="350">
        <f>J316</f>
        <v>1172900</v>
      </c>
      <c r="K315" s="350">
        <f t="shared" ref="K315:R315" si="352">K316</f>
        <v>0</v>
      </c>
      <c r="L315" s="350">
        <f t="shared" si="352"/>
        <v>1172900</v>
      </c>
      <c r="M315" s="350">
        <f t="shared" si="352"/>
        <v>0</v>
      </c>
      <c r="N315" s="350">
        <f t="shared" si="352"/>
        <v>1172900</v>
      </c>
      <c r="O315" s="350">
        <f t="shared" si="352"/>
        <v>0</v>
      </c>
      <c r="P315" s="350">
        <f t="shared" si="352"/>
        <v>1172900</v>
      </c>
      <c r="Q315" s="350">
        <f t="shared" si="352"/>
        <v>0</v>
      </c>
      <c r="R315" s="350">
        <f t="shared" si="352"/>
        <v>1172900</v>
      </c>
    </row>
    <row r="316" spans="1:18" s="337" customFormat="1" ht="12" x14ac:dyDescent="0.25">
      <c r="A316" s="479" t="s">
        <v>168</v>
      </c>
      <c r="B316" s="479"/>
      <c r="C316" s="349"/>
      <c r="D316" s="349"/>
      <c r="E316" s="334">
        <v>852</v>
      </c>
      <c r="F316" s="335" t="s">
        <v>111</v>
      </c>
      <c r="G316" s="335" t="s">
        <v>79</v>
      </c>
      <c r="H316" s="335" t="s">
        <v>169</v>
      </c>
      <c r="I316" s="335"/>
      <c r="J316" s="350">
        <f t="shared" ref="J316:R317" si="353">J317</f>
        <v>1172900</v>
      </c>
      <c r="K316" s="350">
        <f t="shared" si="353"/>
        <v>0</v>
      </c>
      <c r="L316" s="350">
        <f t="shared" si="353"/>
        <v>1172900</v>
      </c>
      <c r="M316" s="350">
        <f t="shared" si="353"/>
        <v>0</v>
      </c>
      <c r="N316" s="350">
        <f t="shared" si="353"/>
        <v>1172900</v>
      </c>
      <c r="O316" s="350">
        <f t="shared" si="353"/>
        <v>0</v>
      </c>
      <c r="P316" s="350">
        <f t="shared" si="353"/>
        <v>1172900</v>
      </c>
      <c r="Q316" s="350">
        <f t="shared" si="353"/>
        <v>0</v>
      </c>
      <c r="R316" s="350">
        <f t="shared" si="353"/>
        <v>1172900</v>
      </c>
    </row>
    <row r="317" spans="1:18" s="337" customFormat="1" ht="24" x14ac:dyDescent="0.25">
      <c r="A317" s="389"/>
      <c r="B317" s="349" t="s">
        <v>119</v>
      </c>
      <c r="C317" s="349"/>
      <c r="D317" s="349"/>
      <c r="E317" s="334">
        <v>852</v>
      </c>
      <c r="F317" s="335" t="s">
        <v>111</v>
      </c>
      <c r="G317" s="335" t="s">
        <v>79</v>
      </c>
      <c r="H317" s="335" t="s">
        <v>169</v>
      </c>
      <c r="I317" s="335" t="s">
        <v>120</v>
      </c>
      <c r="J317" s="350">
        <f t="shared" si="353"/>
        <v>1172900</v>
      </c>
      <c r="K317" s="350">
        <f t="shared" si="353"/>
        <v>0</v>
      </c>
      <c r="L317" s="350">
        <f t="shared" si="353"/>
        <v>1172900</v>
      </c>
      <c r="M317" s="350">
        <f t="shared" si="353"/>
        <v>0</v>
      </c>
      <c r="N317" s="350">
        <f t="shared" si="353"/>
        <v>1172900</v>
      </c>
      <c r="O317" s="350">
        <f t="shared" si="353"/>
        <v>0</v>
      </c>
      <c r="P317" s="350">
        <f t="shared" si="353"/>
        <v>1172900</v>
      </c>
      <c r="Q317" s="350">
        <f t="shared" si="353"/>
        <v>0</v>
      </c>
      <c r="R317" s="350">
        <f t="shared" si="353"/>
        <v>1172900</v>
      </c>
    </row>
    <row r="318" spans="1:18" s="337" customFormat="1" ht="12.75" customHeight="1" x14ac:dyDescent="0.25">
      <c r="A318" s="389"/>
      <c r="B318" s="389" t="s">
        <v>170</v>
      </c>
      <c r="C318" s="389"/>
      <c r="D318" s="389"/>
      <c r="E318" s="334">
        <v>852</v>
      </c>
      <c r="F318" s="335" t="s">
        <v>111</v>
      </c>
      <c r="G318" s="335" t="s">
        <v>79</v>
      </c>
      <c r="H318" s="335" t="s">
        <v>169</v>
      </c>
      <c r="I318" s="335" t="s">
        <v>171</v>
      </c>
      <c r="J318" s="350">
        <v>1172900</v>
      </c>
      <c r="K318" s="350"/>
      <c r="L318" s="350">
        <f t="shared" si="323"/>
        <v>1172900</v>
      </c>
      <c r="M318" s="350"/>
      <c r="N318" s="350">
        <f t="shared" ref="N318" si="354">L318+M318</f>
        <v>1172900</v>
      </c>
      <c r="O318" s="350"/>
      <c r="P318" s="350">
        <f t="shared" ref="P318" si="355">N318+O318</f>
        <v>1172900</v>
      </c>
      <c r="Q318" s="350"/>
      <c r="R318" s="350">
        <f t="shared" ref="R318" si="356">P318+Q318</f>
        <v>1172900</v>
      </c>
    </row>
    <row r="319" spans="1:18" s="337" customFormat="1" ht="12" x14ac:dyDescent="0.25">
      <c r="A319" s="479" t="s">
        <v>64</v>
      </c>
      <c r="B319" s="479"/>
      <c r="C319" s="349"/>
      <c r="D319" s="349"/>
      <c r="E319" s="334">
        <v>852</v>
      </c>
      <c r="F319" s="355" t="s">
        <v>111</v>
      </c>
      <c r="G319" s="335" t="s">
        <v>79</v>
      </c>
      <c r="H319" s="355" t="s">
        <v>65</v>
      </c>
      <c r="I319" s="355"/>
      <c r="J319" s="376">
        <f>J320</f>
        <v>63415629.229999997</v>
      </c>
      <c r="K319" s="376">
        <f t="shared" ref="K319:R319" si="357">K320</f>
        <v>-1382300</v>
      </c>
      <c r="L319" s="376">
        <f t="shared" si="357"/>
        <v>62033329.229999997</v>
      </c>
      <c r="M319" s="376">
        <f t="shared" si="357"/>
        <v>0</v>
      </c>
      <c r="N319" s="376">
        <f t="shared" si="357"/>
        <v>62033329.229999997</v>
      </c>
      <c r="O319" s="376">
        <f t="shared" si="357"/>
        <v>0</v>
      </c>
      <c r="P319" s="376">
        <f t="shared" si="357"/>
        <v>62033329.229999997</v>
      </c>
      <c r="Q319" s="376">
        <f t="shared" si="357"/>
        <v>0</v>
      </c>
      <c r="R319" s="376">
        <f t="shared" si="357"/>
        <v>62033329.229999997</v>
      </c>
    </row>
    <row r="320" spans="1:18" s="337" customFormat="1" ht="12" x14ac:dyDescent="0.25">
      <c r="A320" s="479" t="s">
        <v>66</v>
      </c>
      <c r="B320" s="479"/>
      <c r="C320" s="349"/>
      <c r="D320" s="349"/>
      <c r="E320" s="334">
        <v>852</v>
      </c>
      <c r="F320" s="335" t="s">
        <v>111</v>
      </c>
      <c r="G320" s="335" t="s">
        <v>79</v>
      </c>
      <c r="H320" s="335" t="s">
        <v>67</v>
      </c>
      <c r="I320" s="335"/>
      <c r="J320" s="350">
        <f>J321+J329+J324</f>
        <v>63415629.229999997</v>
      </c>
      <c r="K320" s="350">
        <f t="shared" ref="K320:R320" si="358">K321+K329+K324</f>
        <v>-1382300</v>
      </c>
      <c r="L320" s="350">
        <f t="shared" si="358"/>
        <v>62033329.229999997</v>
      </c>
      <c r="M320" s="350">
        <f t="shared" si="358"/>
        <v>0</v>
      </c>
      <c r="N320" s="350">
        <f t="shared" si="358"/>
        <v>62033329.229999997</v>
      </c>
      <c r="O320" s="350">
        <f t="shared" si="358"/>
        <v>0</v>
      </c>
      <c r="P320" s="350">
        <f t="shared" si="358"/>
        <v>62033329.229999997</v>
      </c>
      <c r="Q320" s="350">
        <f t="shared" si="358"/>
        <v>0</v>
      </c>
      <c r="R320" s="350">
        <f t="shared" si="358"/>
        <v>62033329.229999997</v>
      </c>
    </row>
    <row r="321" spans="1:18" s="337" customFormat="1" ht="12" x14ac:dyDescent="0.25">
      <c r="A321" s="479" t="s">
        <v>172</v>
      </c>
      <c r="B321" s="479"/>
      <c r="C321" s="349"/>
      <c r="D321" s="349"/>
      <c r="E321" s="334">
        <v>852</v>
      </c>
      <c r="F321" s="335" t="s">
        <v>111</v>
      </c>
      <c r="G321" s="335" t="s">
        <v>79</v>
      </c>
      <c r="H321" s="335" t="s">
        <v>173</v>
      </c>
      <c r="I321" s="335"/>
      <c r="J321" s="350">
        <f t="shared" ref="J321:R322" si="359">J322</f>
        <v>59263749.229999997</v>
      </c>
      <c r="K321" s="350">
        <f t="shared" si="359"/>
        <v>0</v>
      </c>
      <c r="L321" s="350">
        <f t="shared" si="359"/>
        <v>59263749.229999997</v>
      </c>
      <c r="M321" s="350">
        <f t="shared" si="359"/>
        <v>0</v>
      </c>
      <c r="N321" s="350">
        <f t="shared" si="359"/>
        <v>59263749.229999997</v>
      </c>
      <c r="O321" s="350">
        <f t="shared" si="359"/>
        <v>0</v>
      </c>
      <c r="P321" s="350">
        <f t="shared" si="359"/>
        <v>59263749.229999997</v>
      </c>
      <c r="Q321" s="350">
        <f t="shared" si="359"/>
        <v>0</v>
      </c>
      <c r="R321" s="350">
        <f t="shared" si="359"/>
        <v>59263749.229999997</v>
      </c>
    </row>
    <row r="322" spans="1:18" s="337" customFormat="1" ht="24" x14ac:dyDescent="0.25">
      <c r="A322" s="389"/>
      <c r="B322" s="349" t="s">
        <v>119</v>
      </c>
      <c r="C322" s="349"/>
      <c r="D322" s="349"/>
      <c r="E322" s="334">
        <v>852</v>
      </c>
      <c r="F322" s="335" t="s">
        <v>111</v>
      </c>
      <c r="G322" s="335" t="s">
        <v>79</v>
      </c>
      <c r="H322" s="335" t="s">
        <v>173</v>
      </c>
      <c r="I322" s="335" t="s">
        <v>120</v>
      </c>
      <c r="J322" s="350">
        <f t="shared" si="359"/>
        <v>59263749.229999997</v>
      </c>
      <c r="K322" s="350">
        <f t="shared" si="359"/>
        <v>0</v>
      </c>
      <c r="L322" s="350">
        <f t="shared" si="359"/>
        <v>59263749.229999997</v>
      </c>
      <c r="M322" s="350">
        <f t="shared" si="359"/>
        <v>0</v>
      </c>
      <c r="N322" s="350">
        <f t="shared" si="359"/>
        <v>59263749.229999997</v>
      </c>
      <c r="O322" s="350">
        <f t="shared" si="359"/>
        <v>0</v>
      </c>
      <c r="P322" s="350">
        <f t="shared" si="359"/>
        <v>59263749.229999997</v>
      </c>
      <c r="Q322" s="350">
        <f t="shared" si="359"/>
        <v>0</v>
      </c>
      <c r="R322" s="350">
        <f t="shared" si="359"/>
        <v>59263749.229999997</v>
      </c>
    </row>
    <row r="323" spans="1:18" s="337" customFormat="1" ht="12.75" customHeight="1" x14ac:dyDescent="0.25">
      <c r="A323" s="349"/>
      <c r="B323" s="349" t="s">
        <v>121</v>
      </c>
      <c r="C323" s="349"/>
      <c r="D323" s="349"/>
      <c r="E323" s="334">
        <v>852</v>
      </c>
      <c r="F323" s="335" t="s">
        <v>111</v>
      </c>
      <c r="G323" s="355" t="s">
        <v>79</v>
      </c>
      <c r="H323" s="355" t="s">
        <v>173</v>
      </c>
      <c r="I323" s="335" t="s">
        <v>122</v>
      </c>
      <c r="J323" s="350">
        <v>59263749.229999997</v>
      </c>
      <c r="K323" s="350"/>
      <c r="L323" s="350">
        <f t="shared" si="323"/>
        <v>59263749.229999997</v>
      </c>
      <c r="M323" s="350"/>
      <c r="N323" s="350">
        <f t="shared" ref="N323" si="360">L323+M323</f>
        <v>59263749.229999997</v>
      </c>
      <c r="O323" s="350"/>
      <c r="P323" s="350">
        <f t="shared" ref="P323" si="361">N323+O323</f>
        <v>59263749.229999997</v>
      </c>
      <c r="Q323" s="350"/>
      <c r="R323" s="350">
        <f t="shared" ref="R323" si="362">P323+Q323</f>
        <v>59263749.229999997</v>
      </c>
    </row>
    <row r="324" spans="1:18" s="337" customFormat="1" ht="12" x14ac:dyDescent="0.25">
      <c r="A324" s="479" t="s">
        <v>295</v>
      </c>
      <c r="B324" s="479"/>
      <c r="C324" s="349"/>
      <c r="D324" s="349"/>
      <c r="E324" s="334">
        <v>852</v>
      </c>
      <c r="F324" s="335" t="s">
        <v>111</v>
      </c>
      <c r="G324" s="335" t="s">
        <v>79</v>
      </c>
      <c r="H324" s="335" t="s">
        <v>131</v>
      </c>
      <c r="I324" s="335"/>
      <c r="J324" s="350">
        <f>J325+J327</f>
        <v>4132800</v>
      </c>
      <c r="K324" s="350">
        <f t="shared" ref="K324:R324" si="363">K325+K327</f>
        <v>-1382300</v>
      </c>
      <c r="L324" s="350">
        <f t="shared" si="363"/>
        <v>2750500</v>
      </c>
      <c r="M324" s="350">
        <f t="shared" si="363"/>
        <v>0</v>
      </c>
      <c r="N324" s="350">
        <f t="shared" si="363"/>
        <v>2750500</v>
      </c>
      <c r="O324" s="350">
        <f t="shared" si="363"/>
        <v>0</v>
      </c>
      <c r="P324" s="350">
        <f t="shared" si="363"/>
        <v>2750500</v>
      </c>
      <c r="Q324" s="350">
        <f t="shared" si="363"/>
        <v>0</v>
      </c>
      <c r="R324" s="350">
        <f t="shared" si="363"/>
        <v>2750500</v>
      </c>
    </row>
    <row r="325" spans="1:18" s="337" customFormat="1" ht="12" hidden="1" x14ac:dyDescent="0.25">
      <c r="A325" s="351"/>
      <c r="B325" s="389" t="s">
        <v>127</v>
      </c>
      <c r="C325" s="389"/>
      <c r="D325" s="389"/>
      <c r="E325" s="334">
        <v>852</v>
      </c>
      <c r="F325" s="335" t="s">
        <v>111</v>
      </c>
      <c r="G325" s="335" t="s">
        <v>79</v>
      </c>
      <c r="H325" s="335" t="s">
        <v>131</v>
      </c>
      <c r="I325" s="335" t="s">
        <v>128</v>
      </c>
      <c r="J325" s="350">
        <f t="shared" ref="J325:R325" si="364">J326</f>
        <v>4132800</v>
      </c>
      <c r="K325" s="350">
        <f t="shared" si="364"/>
        <v>-4132800</v>
      </c>
      <c r="L325" s="350">
        <f t="shared" si="364"/>
        <v>0</v>
      </c>
      <c r="M325" s="350">
        <f t="shared" si="364"/>
        <v>0</v>
      </c>
      <c r="N325" s="350">
        <f t="shared" si="364"/>
        <v>0</v>
      </c>
      <c r="O325" s="350">
        <f t="shared" si="364"/>
        <v>0</v>
      </c>
      <c r="P325" s="350">
        <f t="shared" si="364"/>
        <v>0</v>
      </c>
      <c r="Q325" s="350">
        <f t="shared" si="364"/>
        <v>0</v>
      </c>
      <c r="R325" s="350">
        <f t="shared" si="364"/>
        <v>0</v>
      </c>
    </row>
    <row r="326" spans="1:18" s="337" customFormat="1" ht="24" hidden="1" x14ac:dyDescent="0.25">
      <c r="A326" s="351"/>
      <c r="B326" s="349" t="s">
        <v>658</v>
      </c>
      <c r="C326" s="349"/>
      <c r="D326" s="349"/>
      <c r="E326" s="334">
        <v>852</v>
      </c>
      <c r="F326" s="335" t="s">
        <v>111</v>
      </c>
      <c r="G326" s="335" t="s">
        <v>79</v>
      </c>
      <c r="H326" s="335" t="s">
        <v>131</v>
      </c>
      <c r="I326" s="335" t="s">
        <v>245</v>
      </c>
      <c r="J326" s="350">
        <v>4132800</v>
      </c>
      <c r="K326" s="350">
        <v>-4132800</v>
      </c>
      <c r="L326" s="350">
        <f t="shared" si="323"/>
        <v>0</v>
      </c>
      <c r="M326" s="350"/>
      <c r="N326" s="350">
        <f t="shared" ref="N326" si="365">L326+M326</f>
        <v>0</v>
      </c>
      <c r="O326" s="350"/>
      <c r="P326" s="350">
        <f t="shared" ref="P326" si="366">N326+O326</f>
        <v>0</v>
      </c>
      <c r="Q326" s="350"/>
      <c r="R326" s="350">
        <f t="shared" ref="R326" si="367">P326+Q326</f>
        <v>0</v>
      </c>
    </row>
    <row r="327" spans="1:18" s="337" customFormat="1" ht="24" x14ac:dyDescent="0.25">
      <c r="A327" s="351"/>
      <c r="B327" s="349" t="s">
        <v>119</v>
      </c>
      <c r="C327" s="349"/>
      <c r="D327" s="349"/>
      <c r="E327" s="334">
        <v>852</v>
      </c>
      <c r="F327" s="335" t="s">
        <v>111</v>
      </c>
      <c r="G327" s="335" t="s">
        <v>79</v>
      </c>
      <c r="H327" s="335" t="s">
        <v>131</v>
      </c>
      <c r="I327" s="335" t="s">
        <v>120</v>
      </c>
      <c r="J327" s="350">
        <f>J328</f>
        <v>0</v>
      </c>
      <c r="K327" s="350">
        <f t="shared" ref="K327:R327" si="368">K328</f>
        <v>2750500</v>
      </c>
      <c r="L327" s="350">
        <f t="shared" si="368"/>
        <v>2750500</v>
      </c>
      <c r="M327" s="350">
        <f t="shared" si="368"/>
        <v>0</v>
      </c>
      <c r="N327" s="350">
        <f t="shared" si="368"/>
        <v>2750500</v>
      </c>
      <c r="O327" s="350">
        <f t="shared" si="368"/>
        <v>0</v>
      </c>
      <c r="P327" s="350">
        <f t="shared" si="368"/>
        <v>2750500</v>
      </c>
      <c r="Q327" s="350">
        <f t="shared" si="368"/>
        <v>0</v>
      </c>
      <c r="R327" s="350">
        <f t="shared" si="368"/>
        <v>2750500</v>
      </c>
    </row>
    <row r="328" spans="1:18" s="337" customFormat="1" ht="12.75" customHeight="1" x14ac:dyDescent="0.25">
      <c r="A328" s="351"/>
      <c r="B328" s="349" t="s">
        <v>121</v>
      </c>
      <c r="C328" s="349"/>
      <c r="D328" s="349"/>
      <c r="E328" s="334">
        <v>852</v>
      </c>
      <c r="F328" s="335" t="s">
        <v>111</v>
      </c>
      <c r="G328" s="335" t="s">
        <v>79</v>
      </c>
      <c r="H328" s="335" t="s">
        <v>131</v>
      </c>
      <c r="I328" s="335" t="s">
        <v>122</v>
      </c>
      <c r="J328" s="350"/>
      <c r="K328" s="350">
        <f>4132800-1382300</f>
        <v>2750500</v>
      </c>
      <c r="L328" s="350">
        <f t="shared" si="323"/>
        <v>2750500</v>
      </c>
      <c r="M328" s="350"/>
      <c r="N328" s="350">
        <f t="shared" ref="N328" si="369">L328+M328</f>
        <v>2750500</v>
      </c>
      <c r="O328" s="350"/>
      <c r="P328" s="350">
        <f t="shared" ref="P328" si="370">N328+O328</f>
        <v>2750500</v>
      </c>
      <c r="Q328" s="350"/>
      <c r="R328" s="350">
        <f t="shared" ref="R328" si="371">P328+Q328</f>
        <v>2750500</v>
      </c>
    </row>
    <row r="329" spans="1:18" s="337" customFormat="1" ht="12.75" customHeight="1" x14ac:dyDescent="0.25">
      <c r="A329" s="479" t="s">
        <v>297</v>
      </c>
      <c r="B329" s="479"/>
      <c r="C329" s="349"/>
      <c r="D329" s="349"/>
      <c r="E329" s="334">
        <v>852</v>
      </c>
      <c r="F329" s="335" t="s">
        <v>111</v>
      </c>
      <c r="G329" s="335" t="s">
        <v>79</v>
      </c>
      <c r="H329" s="335" t="s">
        <v>298</v>
      </c>
      <c r="I329" s="335"/>
      <c r="J329" s="350">
        <f>J330+J332</f>
        <v>19080</v>
      </c>
      <c r="K329" s="350">
        <f t="shared" ref="K329:R329" si="372">K330+K332</f>
        <v>0</v>
      </c>
      <c r="L329" s="350">
        <f t="shared" si="372"/>
        <v>19080</v>
      </c>
      <c r="M329" s="350">
        <f t="shared" si="372"/>
        <v>0</v>
      </c>
      <c r="N329" s="350">
        <f t="shared" si="372"/>
        <v>19080</v>
      </c>
      <c r="O329" s="350">
        <f t="shared" si="372"/>
        <v>0</v>
      </c>
      <c r="P329" s="350">
        <f t="shared" si="372"/>
        <v>19080</v>
      </c>
      <c r="Q329" s="350">
        <f t="shared" si="372"/>
        <v>0</v>
      </c>
      <c r="R329" s="350">
        <f t="shared" si="372"/>
        <v>19080</v>
      </c>
    </row>
    <row r="330" spans="1:18" s="337" customFormat="1" ht="12" hidden="1" x14ac:dyDescent="0.25">
      <c r="A330" s="351"/>
      <c r="B330" s="389" t="s">
        <v>127</v>
      </c>
      <c r="C330" s="389"/>
      <c r="D330" s="389"/>
      <c r="E330" s="334">
        <v>852</v>
      </c>
      <c r="F330" s="335" t="s">
        <v>111</v>
      </c>
      <c r="G330" s="335" t="s">
        <v>79</v>
      </c>
      <c r="H330" s="335" t="s">
        <v>298</v>
      </c>
      <c r="I330" s="335" t="s">
        <v>128</v>
      </c>
      <c r="J330" s="350">
        <f t="shared" ref="J330:R330" si="373">J331</f>
        <v>19080</v>
      </c>
      <c r="K330" s="350">
        <f t="shared" si="373"/>
        <v>-19080</v>
      </c>
      <c r="L330" s="350">
        <f t="shared" si="373"/>
        <v>0</v>
      </c>
      <c r="M330" s="350">
        <f t="shared" si="373"/>
        <v>0</v>
      </c>
      <c r="N330" s="350">
        <f t="shared" si="373"/>
        <v>0</v>
      </c>
      <c r="O330" s="350">
        <f t="shared" si="373"/>
        <v>0</v>
      </c>
      <c r="P330" s="350">
        <f t="shared" si="373"/>
        <v>0</v>
      </c>
      <c r="Q330" s="350">
        <f t="shared" si="373"/>
        <v>0</v>
      </c>
      <c r="R330" s="350">
        <f t="shared" si="373"/>
        <v>0</v>
      </c>
    </row>
    <row r="331" spans="1:18" s="337" customFormat="1" ht="12" hidden="1" x14ac:dyDescent="0.25">
      <c r="A331" s="351"/>
      <c r="B331" s="349" t="s">
        <v>129</v>
      </c>
      <c r="C331" s="349"/>
      <c r="D331" s="349"/>
      <c r="E331" s="334">
        <v>852</v>
      </c>
      <c r="F331" s="335" t="s">
        <v>111</v>
      </c>
      <c r="G331" s="335" t="s">
        <v>79</v>
      </c>
      <c r="H331" s="335" t="s">
        <v>298</v>
      </c>
      <c r="I331" s="335" t="s">
        <v>130</v>
      </c>
      <c r="J331" s="350">
        <v>19080</v>
      </c>
      <c r="K331" s="350">
        <v>-19080</v>
      </c>
      <c r="L331" s="350">
        <f t="shared" si="323"/>
        <v>0</v>
      </c>
      <c r="M331" s="350"/>
      <c r="N331" s="350">
        <f t="shared" ref="N331" si="374">L331+M331</f>
        <v>0</v>
      </c>
      <c r="O331" s="350"/>
      <c r="P331" s="350">
        <f t="shared" ref="P331" si="375">N331+O331</f>
        <v>0</v>
      </c>
      <c r="Q331" s="350"/>
      <c r="R331" s="350">
        <f t="shared" ref="R331" si="376">P331+Q331</f>
        <v>0</v>
      </c>
    </row>
    <row r="332" spans="1:18" s="337" customFormat="1" ht="12.75" customHeight="1" x14ac:dyDescent="0.25">
      <c r="A332" s="351"/>
      <c r="B332" s="349" t="s">
        <v>119</v>
      </c>
      <c r="C332" s="349"/>
      <c r="D332" s="349"/>
      <c r="E332" s="334">
        <v>852</v>
      </c>
      <c r="F332" s="335" t="s">
        <v>111</v>
      </c>
      <c r="G332" s="335" t="s">
        <v>79</v>
      </c>
      <c r="H332" s="335" t="s">
        <v>298</v>
      </c>
      <c r="I332" s="335" t="s">
        <v>120</v>
      </c>
      <c r="J332" s="350">
        <f>J333</f>
        <v>0</v>
      </c>
      <c r="K332" s="350">
        <f t="shared" ref="K332:R332" si="377">K333</f>
        <v>19080</v>
      </c>
      <c r="L332" s="350">
        <f t="shared" si="377"/>
        <v>19080</v>
      </c>
      <c r="M332" s="350">
        <f t="shared" si="377"/>
        <v>0</v>
      </c>
      <c r="N332" s="350">
        <f t="shared" si="377"/>
        <v>19080</v>
      </c>
      <c r="O332" s="350">
        <f t="shared" si="377"/>
        <v>0</v>
      </c>
      <c r="P332" s="350">
        <f t="shared" si="377"/>
        <v>19080</v>
      </c>
      <c r="Q332" s="350">
        <f t="shared" si="377"/>
        <v>0</v>
      </c>
      <c r="R332" s="350">
        <f t="shared" si="377"/>
        <v>19080</v>
      </c>
    </row>
    <row r="333" spans="1:18" s="337" customFormat="1" ht="12.75" customHeight="1" x14ac:dyDescent="0.25">
      <c r="A333" s="351"/>
      <c r="B333" s="349" t="s">
        <v>121</v>
      </c>
      <c r="C333" s="349"/>
      <c r="D333" s="349"/>
      <c r="E333" s="334">
        <v>852</v>
      </c>
      <c r="F333" s="335" t="s">
        <v>111</v>
      </c>
      <c r="G333" s="335" t="s">
        <v>79</v>
      </c>
      <c r="H333" s="335" t="s">
        <v>298</v>
      </c>
      <c r="I333" s="335" t="s">
        <v>122</v>
      </c>
      <c r="J333" s="350"/>
      <c r="K333" s="350">
        <f>19080</f>
        <v>19080</v>
      </c>
      <c r="L333" s="350">
        <f t="shared" si="323"/>
        <v>19080</v>
      </c>
      <c r="M333" s="350"/>
      <c r="N333" s="350">
        <f t="shared" ref="N333" si="378">L333+M333</f>
        <v>19080</v>
      </c>
      <c r="O333" s="350"/>
      <c r="P333" s="350">
        <f t="shared" ref="P333" si="379">N333+O333</f>
        <v>19080</v>
      </c>
      <c r="Q333" s="350"/>
      <c r="R333" s="350">
        <f t="shared" ref="R333" si="380">P333+Q333</f>
        <v>19080</v>
      </c>
    </row>
    <row r="334" spans="1:18" s="337" customFormat="1" ht="12.75" customHeight="1" x14ac:dyDescent="0.25">
      <c r="A334" s="479" t="s">
        <v>132</v>
      </c>
      <c r="B334" s="479"/>
      <c r="C334" s="349"/>
      <c r="D334" s="349"/>
      <c r="E334" s="334">
        <v>852</v>
      </c>
      <c r="F334" s="355" t="s">
        <v>111</v>
      </c>
      <c r="G334" s="335" t="s">
        <v>79</v>
      </c>
      <c r="H334" s="355" t="s">
        <v>133</v>
      </c>
      <c r="I334" s="335"/>
      <c r="J334" s="350">
        <f t="shared" ref="J334:R335" si="381">J335</f>
        <v>0</v>
      </c>
      <c r="K334" s="350">
        <f t="shared" si="381"/>
        <v>0</v>
      </c>
      <c r="L334" s="350">
        <f t="shared" si="381"/>
        <v>0</v>
      </c>
      <c r="M334" s="350">
        <f t="shared" si="381"/>
        <v>1584536</v>
      </c>
      <c r="N334" s="350">
        <f t="shared" si="381"/>
        <v>1584536</v>
      </c>
      <c r="O334" s="350">
        <f t="shared" si="381"/>
        <v>0</v>
      </c>
      <c r="P334" s="350">
        <f t="shared" si="381"/>
        <v>1584536</v>
      </c>
      <c r="Q334" s="350">
        <f t="shared" si="381"/>
        <v>320500</v>
      </c>
      <c r="R334" s="350">
        <f t="shared" si="381"/>
        <v>1905036</v>
      </c>
    </row>
    <row r="335" spans="1:18" s="337" customFormat="1" ht="24" x14ac:dyDescent="0.25">
      <c r="A335" s="349"/>
      <c r="B335" s="349" t="s">
        <v>119</v>
      </c>
      <c r="C335" s="349"/>
      <c r="D335" s="349"/>
      <c r="E335" s="334">
        <v>852</v>
      </c>
      <c r="F335" s="335" t="s">
        <v>111</v>
      </c>
      <c r="G335" s="335" t="s">
        <v>79</v>
      </c>
      <c r="H335" s="355" t="s">
        <v>133</v>
      </c>
      <c r="I335" s="335" t="s">
        <v>120</v>
      </c>
      <c r="J335" s="350">
        <f t="shared" si="381"/>
        <v>0</v>
      </c>
      <c r="K335" s="350">
        <f t="shared" si="381"/>
        <v>0</v>
      </c>
      <c r="L335" s="350">
        <f t="shared" si="381"/>
        <v>0</v>
      </c>
      <c r="M335" s="350">
        <f t="shared" si="381"/>
        <v>1584536</v>
      </c>
      <c r="N335" s="350">
        <f t="shared" si="381"/>
        <v>1584536</v>
      </c>
      <c r="O335" s="350">
        <f t="shared" si="381"/>
        <v>0</v>
      </c>
      <c r="P335" s="350">
        <f t="shared" si="381"/>
        <v>1584536</v>
      </c>
      <c r="Q335" s="350">
        <f t="shared" si="381"/>
        <v>320500</v>
      </c>
      <c r="R335" s="350">
        <f t="shared" si="381"/>
        <v>1905036</v>
      </c>
    </row>
    <row r="336" spans="1:18" s="337" customFormat="1" ht="12" x14ac:dyDescent="0.25">
      <c r="A336" s="389"/>
      <c r="B336" s="389" t="s">
        <v>170</v>
      </c>
      <c r="C336" s="389"/>
      <c r="D336" s="389"/>
      <c r="E336" s="334">
        <v>852</v>
      </c>
      <c r="F336" s="335" t="s">
        <v>111</v>
      </c>
      <c r="G336" s="335" t="s">
        <v>79</v>
      </c>
      <c r="H336" s="355" t="s">
        <v>133</v>
      </c>
      <c r="I336" s="335" t="s">
        <v>171</v>
      </c>
      <c r="J336" s="350"/>
      <c r="K336" s="350"/>
      <c r="L336" s="350">
        <v>0</v>
      </c>
      <c r="M336" s="350">
        <f>1485000+99536</f>
        <v>1584536</v>
      </c>
      <c r="N336" s="350">
        <f t="shared" ref="N336" si="382">L336+M336</f>
        <v>1584536</v>
      </c>
      <c r="O336" s="350"/>
      <c r="P336" s="350">
        <f t="shared" ref="P336" si="383">N336+O336</f>
        <v>1584536</v>
      </c>
      <c r="Q336" s="350">
        <v>320500</v>
      </c>
      <c r="R336" s="350">
        <f t="shared" ref="R336" si="384">P336+Q336</f>
        <v>1905036</v>
      </c>
    </row>
    <row r="337" spans="1:18" s="337" customFormat="1" ht="12.75" customHeight="1" x14ac:dyDescent="0.25">
      <c r="A337" s="479" t="s">
        <v>192</v>
      </c>
      <c r="B337" s="479"/>
      <c r="C337" s="349"/>
      <c r="D337" s="349"/>
      <c r="E337" s="334">
        <v>852</v>
      </c>
      <c r="F337" s="355" t="s">
        <v>111</v>
      </c>
      <c r="G337" s="355" t="s">
        <v>79</v>
      </c>
      <c r="H337" s="355" t="s">
        <v>193</v>
      </c>
      <c r="I337" s="335"/>
      <c r="J337" s="350">
        <f t="shared" ref="J337:R338" si="385">J338</f>
        <v>0</v>
      </c>
      <c r="K337" s="350">
        <f t="shared" si="385"/>
        <v>0</v>
      </c>
      <c r="L337" s="350">
        <f t="shared" si="385"/>
        <v>0</v>
      </c>
      <c r="M337" s="350">
        <f t="shared" si="385"/>
        <v>891000</v>
      </c>
      <c r="N337" s="350">
        <f t="shared" si="385"/>
        <v>891000</v>
      </c>
      <c r="O337" s="350">
        <f t="shared" si="385"/>
        <v>0</v>
      </c>
      <c r="P337" s="350">
        <f t="shared" si="385"/>
        <v>891000</v>
      </c>
      <c r="Q337" s="350">
        <f t="shared" si="385"/>
        <v>0</v>
      </c>
      <c r="R337" s="350">
        <f t="shared" si="385"/>
        <v>891000</v>
      </c>
    </row>
    <row r="338" spans="1:18" s="337" customFormat="1" ht="24" x14ac:dyDescent="0.25">
      <c r="A338" s="349"/>
      <c r="B338" s="349" t="s">
        <v>119</v>
      </c>
      <c r="C338" s="349"/>
      <c r="D338" s="349"/>
      <c r="E338" s="334">
        <v>852</v>
      </c>
      <c r="F338" s="335" t="s">
        <v>111</v>
      </c>
      <c r="G338" s="335" t="s">
        <v>79</v>
      </c>
      <c r="H338" s="355" t="s">
        <v>193</v>
      </c>
      <c r="I338" s="335" t="s">
        <v>120</v>
      </c>
      <c r="J338" s="350">
        <f t="shared" si="385"/>
        <v>0</v>
      </c>
      <c r="K338" s="350">
        <f t="shared" si="385"/>
        <v>0</v>
      </c>
      <c r="L338" s="350">
        <f t="shared" si="385"/>
        <v>0</v>
      </c>
      <c r="M338" s="350">
        <f t="shared" si="385"/>
        <v>891000</v>
      </c>
      <c r="N338" s="350">
        <f t="shared" si="385"/>
        <v>891000</v>
      </c>
      <c r="O338" s="350">
        <f t="shared" si="385"/>
        <v>0</v>
      </c>
      <c r="P338" s="350">
        <f t="shared" si="385"/>
        <v>891000</v>
      </c>
      <c r="Q338" s="350">
        <f t="shared" si="385"/>
        <v>0</v>
      </c>
      <c r="R338" s="350">
        <f t="shared" si="385"/>
        <v>891000</v>
      </c>
    </row>
    <row r="339" spans="1:18" s="337" customFormat="1" ht="12" x14ac:dyDescent="0.25">
      <c r="A339" s="389"/>
      <c r="B339" s="389" t="s">
        <v>170</v>
      </c>
      <c r="C339" s="389"/>
      <c r="D339" s="389"/>
      <c r="E339" s="334">
        <v>852</v>
      </c>
      <c r="F339" s="335" t="s">
        <v>111</v>
      </c>
      <c r="G339" s="335" t="s">
        <v>79</v>
      </c>
      <c r="H339" s="355" t="s">
        <v>193</v>
      </c>
      <c r="I339" s="335" t="s">
        <v>171</v>
      </c>
      <c r="J339" s="350"/>
      <c r="K339" s="350"/>
      <c r="L339" s="350"/>
      <c r="M339" s="350">
        <v>891000</v>
      </c>
      <c r="N339" s="350">
        <f t="shared" ref="N339" si="386">L339+M339</f>
        <v>891000</v>
      </c>
      <c r="O339" s="350"/>
      <c r="P339" s="350">
        <f t="shared" ref="P339" si="387">N339+O339</f>
        <v>891000</v>
      </c>
      <c r="Q339" s="350"/>
      <c r="R339" s="350">
        <f t="shared" ref="R339" si="388">P339+Q339</f>
        <v>891000</v>
      </c>
    </row>
    <row r="340" spans="1:18" s="337" customFormat="1" ht="12" x14ac:dyDescent="0.25">
      <c r="A340" s="487" t="s">
        <v>174</v>
      </c>
      <c r="B340" s="487"/>
      <c r="C340" s="345"/>
      <c r="D340" s="345"/>
      <c r="E340" s="334">
        <v>852</v>
      </c>
      <c r="F340" s="346" t="s">
        <v>111</v>
      </c>
      <c r="G340" s="346" t="s">
        <v>111</v>
      </c>
      <c r="H340" s="346"/>
      <c r="I340" s="346"/>
      <c r="J340" s="347">
        <f t="shared" ref="J340:R342" si="389">J341</f>
        <v>125300</v>
      </c>
      <c r="K340" s="347">
        <f t="shared" si="389"/>
        <v>0</v>
      </c>
      <c r="L340" s="347">
        <f t="shared" si="389"/>
        <v>125300</v>
      </c>
      <c r="M340" s="347">
        <f t="shared" si="389"/>
        <v>0</v>
      </c>
      <c r="N340" s="347">
        <f t="shared" si="389"/>
        <v>125300</v>
      </c>
      <c r="O340" s="347">
        <f t="shared" si="389"/>
        <v>0</v>
      </c>
      <c r="P340" s="347">
        <f t="shared" si="389"/>
        <v>125300</v>
      </c>
      <c r="Q340" s="347">
        <f t="shared" si="389"/>
        <v>0</v>
      </c>
      <c r="R340" s="347">
        <f t="shared" si="389"/>
        <v>125300</v>
      </c>
    </row>
    <row r="341" spans="1:18" s="337" customFormat="1" ht="12" x14ac:dyDescent="0.25">
      <c r="A341" s="479" t="s">
        <v>175</v>
      </c>
      <c r="B341" s="479"/>
      <c r="C341" s="349"/>
      <c r="D341" s="349"/>
      <c r="E341" s="334">
        <v>852</v>
      </c>
      <c r="F341" s="335" t="s">
        <v>111</v>
      </c>
      <c r="G341" s="335" t="s">
        <v>111</v>
      </c>
      <c r="H341" s="335" t="s">
        <v>292</v>
      </c>
      <c r="I341" s="335"/>
      <c r="J341" s="350">
        <f>J342</f>
        <v>125300</v>
      </c>
      <c r="K341" s="350">
        <f t="shared" si="389"/>
        <v>0</v>
      </c>
      <c r="L341" s="350">
        <f t="shared" si="389"/>
        <v>125300</v>
      </c>
      <c r="M341" s="350">
        <f t="shared" si="389"/>
        <v>0</v>
      </c>
      <c r="N341" s="350">
        <f t="shared" si="389"/>
        <v>125300</v>
      </c>
      <c r="O341" s="350">
        <f t="shared" si="389"/>
        <v>0</v>
      </c>
      <c r="P341" s="350">
        <f t="shared" si="389"/>
        <v>125300</v>
      </c>
      <c r="Q341" s="350">
        <f t="shared" si="389"/>
        <v>0</v>
      </c>
      <c r="R341" s="350">
        <f t="shared" si="389"/>
        <v>125300</v>
      </c>
    </row>
    <row r="342" spans="1:18" s="337" customFormat="1" ht="12" x14ac:dyDescent="0.25">
      <c r="A342" s="351"/>
      <c r="B342" s="389" t="s">
        <v>22</v>
      </c>
      <c r="C342" s="389"/>
      <c r="D342" s="389"/>
      <c r="E342" s="334">
        <v>852</v>
      </c>
      <c r="F342" s="335" t="s">
        <v>111</v>
      </c>
      <c r="G342" s="335" t="s">
        <v>111</v>
      </c>
      <c r="H342" s="335" t="s">
        <v>292</v>
      </c>
      <c r="I342" s="335" t="s">
        <v>23</v>
      </c>
      <c r="J342" s="350">
        <f t="shared" si="389"/>
        <v>125300</v>
      </c>
      <c r="K342" s="350">
        <f t="shared" si="389"/>
        <v>0</v>
      </c>
      <c r="L342" s="350">
        <f t="shared" si="389"/>
        <v>125300</v>
      </c>
      <c r="M342" s="350">
        <f t="shared" si="389"/>
        <v>0</v>
      </c>
      <c r="N342" s="350">
        <f t="shared" si="389"/>
        <v>125300</v>
      </c>
      <c r="O342" s="350">
        <f t="shared" si="389"/>
        <v>0</v>
      </c>
      <c r="P342" s="350">
        <f t="shared" si="389"/>
        <v>125300</v>
      </c>
      <c r="Q342" s="350">
        <f t="shared" si="389"/>
        <v>0</v>
      </c>
      <c r="R342" s="350">
        <f t="shared" si="389"/>
        <v>125300</v>
      </c>
    </row>
    <row r="343" spans="1:18" s="337" customFormat="1" ht="12" x14ac:dyDescent="0.25">
      <c r="A343" s="351"/>
      <c r="B343" s="349" t="s">
        <v>24</v>
      </c>
      <c r="C343" s="349"/>
      <c r="D343" s="349"/>
      <c r="E343" s="334">
        <v>852</v>
      </c>
      <c r="F343" s="335" t="s">
        <v>111</v>
      </c>
      <c r="G343" s="335" t="s">
        <v>111</v>
      </c>
      <c r="H343" s="335" t="s">
        <v>292</v>
      </c>
      <c r="I343" s="335" t="s">
        <v>25</v>
      </c>
      <c r="J343" s="350">
        <v>125300</v>
      </c>
      <c r="K343" s="350"/>
      <c r="L343" s="350">
        <f t="shared" si="323"/>
        <v>125300</v>
      </c>
      <c r="M343" s="350"/>
      <c r="N343" s="350">
        <f t="shared" ref="N343" si="390">L343+M343</f>
        <v>125300</v>
      </c>
      <c r="O343" s="350"/>
      <c r="P343" s="350">
        <f t="shared" ref="P343" si="391">N343+O343</f>
        <v>125300</v>
      </c>
      <c r="Q343" s="350"/>
      <c r="R343" s="350">
        <f t="shared" ref="R343" si="392">P343+Q343</f>
        <v>125300</v>
      </c>
    </row>
    <row r="344" spans="1:18" s="337" customFormat="1" ht="12.75" customHeight="1" x14ac:dyDescent="0.25">
      <c r="A344" s="487" t="s">
        <v>176</v>
      </c>
      <c r="B344" s="487"/>
      <c r="C344" s="345"/>
      <c r="D344" s="345"/>
      <c r="E344" s="334">
        <v>852</v>
      </c>
      <c r="F344" s="346" t="s">
        <v>111</v>
      </c>
      <c r="G344" s="346" t="s">
        <v>90</v>
      </c>
      <c r="H344" s="346"/>
      <c r="I344" s="346"/>
      <c r="J344" s="347">
        <f>J345+J352+J356+J361+J374+J384+J387</f>
        <v>13304900</v>
      </c>
      <c r="K344" s="347">
        <f t="shared" ref="K344:R344" si="393">K345+K352+K356+K361+K374+K384+K387</f>
        <v>2866900</v>
      </c>
      <c r="L344" s="347">
        <f t="shared" si="393"/>
        <v>16171800</v>
      </c>
      <c r="M344" s="347">
        <f t="shared" si="393"/>
        <v>-2676000</v>
      </c>
      <c r="N344" s="347">
        <f t="shared" si="393"/>
        <v>13495800</v>
      </c>
      <c r="O344" s="347">
        <f t="shared" si="393"/>
        <v>0</v>
      </c>
      <c r="P344" s="347">
        <f t="shared" si="393"/>
        <v>13495800</v>
      </c>
      <c r="Q344" s="347">
        <f t="shared" si="393"/>
        <v>0</v>
      </c>
      <c r="R344" s="347">
        <f t="shared" si="393"/>
        <v>13495800</v>
      </c>
    </row>
    <row r="345" spans="1:18" s="337" customFormat="1" ht="12.75" customHeight="1" x14ac:dyDescent="0.25">
      <c r="A345" s="479" t="s">
        <v>13</v>
      </c>
      <c r="B345" s="479"/>
      <c r="C345" s="349"/>
      <c r="D345" s="349"/>
      <c r="E345" s="334">
        <v>852</v>
      </c>
      <c r="F345" s="335" t="s">
        <v>111</v>
      </c>
      <c r="G345" s="335" t="s">
        <v>90</v>
      </c>
      <c r="H345" s="335" t="s">
        <v>40</v>
      </c>
      <c r="I345" s="335"/>
      <c r="J345" s="350">
        <f t="shared" ref="J345:R350" si="394">J346</f>
        <v>963900</v>
      </c>
      <c r="K345" s="350">
        <f t="shared" si="394"/>
        <v>0</v>
      </c>
      <c r="L345" s="350">
        <f t="shared" si="394"/>
        <v>963900</v>
      </c>
      <c r="M345" s="350">
        <f t="shared" si="394"/>
        <v>0</v>
      </c>
      <c r="N345" s="350">
        <f t="shared" si="394"/>
        <v>963900</v>
      </c>
      <c r="O345" s="350">
        <f t="shared" si="394"/>
        <v>0</v>
      </c>
      <c r="P345" s="350">
        <f t="shared" si="394"/>
        <v>963900</v>
      </c>
      <c r="Q345" s="350">
        <f t="shared" si="394"/>
        <v>0</v>
      </c>
      <c r="R345" s="350">
        <f t="shared" si="394"/>
        <v>963900</v>
      </c>
    </row>
    <row r="346" spans="1:18" s="337" customFormat="1" ht="12.75" customHeight="1" x14ac:dyDescent="0.25">
      <c r="A346" s="479" t="s">
        <v>15</v>
      </c>
      <c r="B346" s="479"/>
      <c r="C346" s="349"/>
      <c r="D346" s="349"/>
      <c r="E346" s="334">
        <v>852</v>
      </c>
      <c r="F346" s="335" t="s">
        <v>111</v>
      </c>
      <c r="G346" s="335" t="s">
        <v>90</v>
      </c>
      <c r="H346" s="335" t="s">
        <v>16</v>
      </c>
      <c r="I346" s="335"/>
      <c r="J346" s="350">
        <f>J349+J347</f>
        <v>963900</v>
      </c>
      <c r="K346" s="350">
        <f t="shared" ref="K346:R346" si="395">K349+K347</f>
        <v>0</v>
      </c>
      <c r="L346" s="350">
        <f t="shared" si="395"/>
        <v>963900</v>
      </c>
      <c r="M346" s="350">
        <f t="shared" si="395"/>
        <v>0</v>
      </c>
      <c r="N346" s="350">
        <f t="shared" si="395"/>
        <v>963900</v>
      </c>
      <c r="O346" s="350">
        <f t="shared" si="395"/>
        <v>0</v>
      </c>
      <c r="P346" s="350">
        <f t="shared" si="395"/>
        <v>963900</v>
      </c>
      <c r="Q346" s="350">
        <f t="shared" si="395"/>
        <v>0</v>
      </c>
      <c r="R346" s="350">
        <f t="shared" si="395"/>
        <v>963900</v>
      </c>
    </row>
    <row r="347" spans="1:18" s="337" customFormat="1" ht="24" x14ac:dyDescent="0.25">
      <c r="A347" s="349"/>
      <c r="B347" s="349" t="s">
        <v>17</v>
      </c>
      <c r="C347" s="349"/>
      <c r="D347" s="349"/>
      <c r="E347" s="334">
        <v>852</v>
      </c>
      <c r="F347" s="335" t="s">
        <v>111</v>
      </c>
      <c r="G347" s="335" t="s">
        <v>90</v>
      </c>
      <c r="H347" s="335" t="s">
        <v>16</v>
      </c>
      <c r="I347" s="335" t="s">
        <v>19</v>
      </c>
      <c r="J347" s="350">
        <f>J348</f>
        <v>0</v>
      </c>
      <c r="K347" s="350">
        <f t="shared" ref="K347:R347" si="396">K348</f>
        <v>963900</v>
      </c>
      <c r="L347" s="350">
        <f t="shared" si="396"/>
        <v>963900</v>
      </c>
      <c r="M347" s="350">
        <f t="shared" si="396"/>
        <v>0</v>
      </c>
      <c r="N347" s="350">
        <f t="shared" si="396"/>
        <v>963900</v>
      </c>
      <c r="O347" s="350">
        <f t="shared" si="396"/>
        <v>0</v>
      </c>
      <c r="P347" s="350">
        <f t="shared" si="396"/>
        <v>963900</v>
      </c>
      <c r="Q347" s="350">
        <f t="shared" si="396"/>
        <v>0</v>
      </c>
      <c r="R347" s="350">
        <f t="shared" si="396"/>
        <v>963900</v>
      </c>
    </row>
    <row r="348" spans="1:18" s="337" customFormat="1" ht="12" x14ac:dyDescent="0.25">
      <c r="A348" s="349"/>
      <c r="B348" s="389" t="s">
        <v>20</v>
      </c>
      <c r="C348" s="389"/>
      <c r="D348" s="389"/>
      <c r="E348" s="334">
        <v>852</v>
      </c>
      <c r="F348" s="335" t="s">
        <v>111</v>
      </c>
      <c r="G348" s="335" t="s">
        <v>90</v>
      </c>
      <c r="H348" s="335" t="s">
        <v>16</v>
      </c>
      <c r="I348" s="335" t="s">
        <v>21</v>
      </c>
      <c r="J348" s="350"/>
      <c r="K348" s="350">
        <v>963900</v>
      </c>
      <c r="L348" s="350">
        <f>J348+K348</f>
        <v>963900</v>
      </c>
      <c r="M348" s="350"/>
      <c r="N348" s="350">
        <f>L348+M348</f>
        <v>963900</v>
      </c>
      <c r="O348" s="350"/>
      <c r="P348" s="350">
        <f>N348+O348</f>
        <v>963900</v>
      </c>
      <c r="Q348" s="350"/>
      <c r="R348" s="350">
        <f>P348+Q348</f>
        <v>963900</v>
      </c>
    </row>
    <row r="349" spans="1:18" s="337" customFormat="1" ht="12.75" hidden="1" customHeight="1" x14ac:dyDescent="0.25">
      <c r="A349" s="479" t="s">
        <v>177</v>
      </c>
      <c r="B349" s="479"/>
      <c r="C349" s="349"/>
      <c r="D349" s="349"/>
      <c r="E349" s="334">
        <v>852</v>
      </c>
      <c r="F349" s="335" t="s">
        <v>111</v>
      </c>
      <c r="G349" s="335" t="s">
        <v>90</v>
      </c>
      <c r="H349" s="335" t="s">
        <v>178</v>
      </c>
      <c r="I349" s="335"/>
      <c r="J349" s="350">
        <f t="shared" si="394"/>
        <v>963900</v>
      </c>
      <c r="K349" s="350">
        <f t="shared" si="394"/>
        <v>-963900</v>
      </c>
      <c r="L349" s="350">
        <f t="shared" si="394"/>
        <v>0</v>
      </c>
      <c r="M349" s="350">
        <f t="shared" si="394"/>
        <v>0</v>
      </c>
      <c r="N349" s="350">
        <f t="shared" si="394"/>
        <v>0</v>
      </c>
      <c r="O349" s="350">
        <f t="shared" si="394"/>
        <v>0</v>
      </c>
      <c r="P349" s="350">
        <f t="shared" si="394"/>
        <v>0</v>
      </c>
      <c r="Q349" s="350">
        <f t="shared" si="394"/>
        <v>0</v>
      </c>
      <c r="R349" s="350">
        <f t="shared" si="394"/>
        <v>0</v>
      </c>
    </row>
    <row r="350" spans="1:18" s="337" customFormat="1" ht="12.75" hidden="1" customHeight="1" x14ac:dyDescent="0.25">
      <c r="A350" s="349"/>
      <c r="B350" s="349" t="s">
        <v>17</v>
      </c>
      <c r="C350" s="349"/>
      <c r="D350" s="349"/>
      <c r="E350" s="334">
        <v>852</v>
      </c>
      <c r="F350" s="335" t="s">
        <v>111</v>
      </c>
      <c r="G350" s="335" t="s">
        <v>90</v>
      </c>
      <c r="H350" s="335" t="s">
        <v>178</v>
      </c>
      <c r="I350" s="335" t="s">
        <v>19</v>
      </c>
      <c r="J350" s="350">
        <f t="shared" si="394"/>
        <v>963900</v>
      </c>
      <c r="K350" s="350">
        <f t="shared" si="394"/>
        <v>-963900</v>
      </c>
      <c r="L350" s="350">
        <f t="shared" si="394"/>
        <v>0</v>
      </c>
      <c r="M350" s="350">
        <f t="shared" si="394"/>
        <v>0</v>
      </c>
      <c r="N350" s="350">
        <f t="shared" si="394"/>
        <v>0</v>
      </c>
      <c r="O350" s="350">
        <f t="shared" si="394"/>
        <v>0</v>
      </c>
      <c r="P350" s="350">
        <f t="shared" si="394"/>
        <v>0</v>
      </c>
      <c r="Q350" s="350">
        <f t="shared" si="394"/>
        <v>0</v>
      </c>
      <c r="R350" s="350">
        <f t="shared" si="394"/>
        <v>0</v>
      </c>
    </row>
    <row r="351" spans="1:18" s="337" customFormat="1" ht="12.75" hidden="1" customHeight="1" x14ac:dyDescent="0.25">
      <c r="A351" s="351"/>
      <c r="B351" s="389" t="s">
        <v>20</v>
      </c>
      <c r="C351" s="389"/>
      <c r="D351" s="389"/>
      <c r="E351" s="334">
        <v>852</v>
      </c>
      <c r="F351" s="335" t="s">
        <v>111</v>
      </c>
      <c r="G351" s="335" t="s">
        <v>90</v>
      </c>
      <c r="H351" s="335" t="s">
        <v>178</v>
      </c>
      <c r="I351" s="335" t="s">
        <v>21</v>
      </c>
      <c r="J351" s="350">
        <v>963900</v>
      </c>
      <c r="K351" s="350">
        <v>-963900</v>
      </c>
      <c r="L351" s="350">
        <f t="shared" si="323"/>
        <v>0</v>
      </c>
      <c r="M351" s="350"/>
      <c r="N351" s="350">
        <f t="shared" ref="N351" si="397">L351+M351</f>
        <v>0</v>
      </c>
      <c r="O351" s="350"/>
      <c r="P351" s="350">
        <f t="shared" ref="P351" si="398">N351+O351</f>
        <v>0</v>
      </c>
      <c r="Q351" s="350"/>
      <c r="R351" s="350">
        <f t="shared" ref="R351" si="399">P351+Q351</f>
        <v>0</v>
      </c>
    </row>
    <row r="352" spans="1:18" s="337" customFormat="1" ht="12" x14ac:dyDescent="0.25">
      <c r="A352" s="500" t="s">
        <v>691</v>
      </c>
      <c r="B352" s="501"/>
      <c r="C352" s="388"/>
      <c r="D352" s="335" t="s">
        <v>692</v>
      </c>
      <c r="E352" s="334">
        <v>852</v>
      </c>
      <c r="F352" s="335" t="s">
        <v>111</v>
      </c>
      <c r="G352" s="335" t="s">
        <v>90</v>
      </c>
      <c r="H352" s="335" t="s">
        <v>693</v>
      </c>
      <c r="I352" s="335"/>
      <c r="J352" s="364">
        <f t="shared" ref="J352:R354" si="400">J353</f>
        <v>0</v>
      </c>
      <c r="K352" s="364">
        <f t="shared" si="400"/>
        <v>561600</v>
      </c>
      <c r="L352" s="364">
        <f t="shared" si="400"/>
        <v>561600</v>
      </c>
      <c r="M352" s="364">
        <f t="shared" si="400"/>
        <v>0</v>
      </c>
      <c r="N352" s="364">
        <f t="shared" si="400"/>
        <v>561600</v>
      </c>
      <c r="O352" s="364">
        <f t="shared" si="400"/>
        <v>0</v>
      </c>
      <c r="P352" s="364">
        <f t="shared" si="400"/>
        <v>561600</v>
      </c>
      <c r="Q352" s="364">
        <f t="shared" si="400"/>
        <v>0</v>
      </c>
      <c r="R352" s="364">
        <f t="shared" si="400"/>
        <v>561600</v>
      </c>
    </row>
    <row r="353" spans="1:18" s="337" customFormat="1" ht="12" x14ac:dyDescent="0.25">
      <c r="A353" s="500" t="s">
        <v>694</v>
      </c>
      <c r="B353" s="501"/>
      <c r="C353" s="388"/>
      <c r="D353" s="335" t="s">
        <v>111</v>
      </c>
      <c r="E353" s="334">
        <v>852</v>
      </c>
      <c r="F353" s="335" t="s">
        <v>111</v>
      </c>
      <c r="G353" s="335" t="s">
        <v>90</v>
      </c>
      <c r="H353" s="335" t="s">
        <v>695</v>
      </c>
      <c r="I353" s="335"/>
      <c r="J353" s="364">
        <f t="shared" si="400"/>
        <v>0</v>
      </c>
      <c r="K353" s="364">
        <f t="shared" si="400"/>
        <v>561600</v>
      </c>
      <c r="L353" s="364">
        <f t="shared" si="400"/>
        <v>561600</v>
      </c>
      <c r="M353" s="364">
        <f t="shared" si="400"/>
        <v>0</v>
      </c>
      <c r="N353" s="364">
        <f t="shared" si="400"/>
        <v>561600</v>
      </c>
      <c r="O353" s="364">
        <f t="shared" si="400"/>
        <v>0</v>
      </c>
      <c r="P353" s="364">
        <f t="shared" si="400"/>
        <v>561600</v>
      </c>
      <c r="Q353" s="364">
        <f t="shared" si="400"/>
        <v>0</v>
      </c>
      <c r="R353" s="364">
        <f t="shared" si="400"/>
        <v>561600</v>
      </c>
    </row>
    <row r="354" spans="1:18" s="337" customFormat="1" ht="12.75" customHeight="1" x14ac:dyDescent="0.25">
      <c r="A354" s="349"/>
      <c r="B354" s="349" t="s">
        <v>119</v>
      </c>
      <c r="C354" s="349"/>
      <c r="D354" s="335" t="s">
        <v>111</v>
      </c>
      <c r="E354" s="334">
        <v>852</v>
      </c>
      <c r="F354" s="335" t="s">
        <v>111</v>
      </c>
      <c r="G354" s="335" t="s">
        <v>90</v>
      </c>
      <c r="H354" s="335" t="s">
        <v>695</v>
      </c>
      <c r="I354" s="335" t="s">
        <v>120</v>
      </c>
      <c r="J354" s="364">
        <f t="shared" si="400"/>
        <v>0</v>
      </c>
      <c r="K354" s="364">
        <f t="shared" si="400"/>
        <v>561600</v>
      </c>
      <c r="L354" s="364">
        <f t="shared" si="400"/>
        <v>561600</v>
      </c>
      <c r="M354" s="364">
        <f t="shared" si="400"/>
        <v>0</v>
      </c>
      <c r="N354" s="364">
        <f t="shared" si="400"/>
        <v>561600</v>
      </c>
      <c r="O354" s="364">
        <f t="shared" si="400"/>
        <v>0</v>
      </c>
      <c r="P354" s="364">
        <f t="shared" si="400"/>
        <v>561600</v>
      </c>
      <c r="Q354" s="364">
        <f t="shared" si="400"/>
        <v>0</v>
      </c>
      <c r="R354" s="364">
        <f t="shared" si="400"/>
        <v>561600</v>
      </c>
    </row>
    <row r="355" spans="1:18" s="337" customFormat="1" ht="12" x14ac:dyDescent="0.25">
      <c r="A355" s="389"/>
      <c r="B355" s="389" t="s">
        <v>170</v>
      </c>
      <c r="C355" s="389"/>
      <c r="D355" s="335" t="s">
        <v>111</v>
      </c>
      <c r="E355" s="334">
        <v>852</v>
      </c>
      <c r="F355" s="335" t="s">
        <v>111</v>
      </c>
      <c r="G355" s="335" t="s">
        <v>90</v>
      </c>
      <c r="H355" s="335" t="s">
        <v>695</v>
      </c>
      <c r="I355" s="335" t="s">
        <v>171</v>
      </c>
      <c r="J355" s="364"/>
      <c r="K355" s="364">
        <v>561600</v>
      </c>
      <c r="L355" s="364">
        <f>J355+K355</f>
        <v>561600</v>
      </c>
      <c r="M355" s="364"/>
      <c r="N355" s="364">
        <f>L355+M355</f>
        <v>561600</v>
      </c>
      <c r="O355" s="364"/>
      <c r="P355" s="364">
        <f>N355+O355</f>
        <v>561600</v>
      </c>
      <c r="Q355" s="364"/>
      <c r="R355" s="364">
        <f>P355+Q355</f>
        <v>561600</v>
      </c>
    </row>
    <row r="356" spans="1:18" s="337" customFormat="1" ht="12" x14ac:dyDescent="0.25">
      <c r="A356" s="479" t="s">
        <v>179</v>
      </c>
      <c r="B356" s="479"/>
      <c r="C356" s="349"/>
      <c r="D356" s="349"/>
      <c r="E356" s="334">
        <v>852</v>
      </c>
      <c r="F356" s="335" t="s">
        <v>111</v>
      </c>
      <c r="G356" s="335" t="s">
        <v>90</v>
      </c>
      <c r="H356" s="335" t="s">
        <v>180</v>
      </c>
      <c r="I356" s="335"/>
      <c r="J356" s="350">
        <f t="shared" ref="J356:R359" si="401">J357</f>
        <v>584000</v>
      </c>
      <c r="K356" s="350">
        <f t="shared" si="401"/>
        <v>340100</v>
      </c>
      <c r="L356" s="350">
        <f t="shared" si="401"/>
        <v>924100</v>
      </c>
      <c r="M356" s="350">
        <f t="shared" si="401"/>
        <v>0</v>
      </c>
      <c r="N356" s="350">
        <f t="shared" si="401"/>
        <v>924100</v>
      </c>
      <c r="O356" s="350">
        <f t="shared" si="401"/>
        <v>0</v>
      </c>
      <c r="P356" s="350">
        <f t="shared" si="401"/>
        <v>924100</v>
      </c>
      <c r="Q356" s="350">
        <f t="shared" si="401"/>
        <v>0</v>
      </c>
      <c r="R356" s="350">
        <f t="shared" si="401"/>
        <v>924100</v>
      </c>
    </row>
    <row r="357" spans="1:18" s="337" customFormat="1" ht="12" x14ac:dyDescent="0.25">
      <c r="A357" s="479" t="s">
        <v>115</v>
      </c>
      <c r="B357" s="479"/>
      <c r="C357" s="349"/>
      <c r="D357" s="349"/>
      <c r="E357" s="334">
        <v>852</v>
      </c>
      <c r="F357" s="335" t="s">
        <v>111</v>
      </c>
      <c r="G357" s="335" t="s">
        <v>90</v>
      </c>
      <c r="H357" s="335" t="s">
        <v>181</v>
      </c>
      <c r="I357" s="335"/>
      <c r="J357" s="350">
        <f t="shared" si="401"/>
        <v>584000</v>
      </c>
      <c r="K357" s="350">
        <f t="shared" si="401"/>
        <v>340100</v>
      </c>
      <c r="L357" s="350">
        <f t="shared" si="401"/>
        <v>924100</v>
      </c>
      <c r="M357" s="350">
        <f t="shared" si="401"/>
        <v>0</v>
      </c>
      <c r="N357" s="350">
        <f t="shared" si="401"/>
        <v>924100</v>
      </c>
      <c r="O357" s="350">
        <f t="shared" si="401"/>
        <v>0</v>
      </c>
      <c r="P357" s="350">
        <f t="shared" si="401"/>
        <v>924100</v>
      </c>
      <c r="Q357" s="350">
        <f t="shared" si="401"/>
        <v>0</v>
      </c>
      <c r="R357" s="350">
        <f t="shared" si="401"/>
        <v>924100</v>
      </c>
    </row>
    <row r="358" spans="1:18" s="337" customFormat="1" ht="12" x14ac:dyDescent="0.25">
      <c r="A358" s="479" t="s">
        <v>182</v>
      </c>
      <c r="B358" s="479"/>
      <c r="C358" s="349"/>
      <c r="D358" s="349"/>
      <c r="E358" s="334">
        <v>852</v>
      </c>
      <c r="F358" s="335" t="s">
        <v>111</v>
      </c>
      <c r="G358" s="335" t="s">
        <v>90</v>
      </c>
      <c r="H358" s="335" t="s">
        <v>183</v>
      </c>
      <c r="I358" s="335"/>
      <c r="J358" s="350">
        <f t="shared" si="401"/>
        <v>584000</v>
      </c>
      <c r="K358" s="350">
        <f t="shared" si="401"/>
        <v>340100</v>
      </c>
      <c r="L358" s="350">
        <f t="shared" si="401"/>
        <v>924100</v>
      </c>
      <c r="M358" s="350">
        <f t="shared" si="401"/>
        <v>0</v>
      </c>
      <c r="N358" s="350">
        <f t="shared" si="401"/>
        <v>924100</v>
      </c>
      <c r="O358" s="350">
        <f t="shared" si="401"/>
        <v>0</v>
      </c>
      <c r="P358" s="350">
        <f t="shared" si="401"/>
        <v>924100</v>
      </c>
      <c r="Q358" s="350">
        <f t="shared" si="401"/>
        <v>0</v>
      </c>
      <c r="R358" s="350">
        <f t="shared" si="401"/>
        <v>924100</v>
      </c>
    </row>
    <row r="359" spans="1:18" s="337" customFormat="1" ht="24" x14ac:dyDescent="0.25">
      <c r="A359" s="349"/>
      <c r="B359" s="349" t="s">
        <v>119</v>
      </c>
      <c r="C359" s="349"/>
      <c r="D359" s="349"/>
      <c r="E359" s="334">
        <v>852</v>
      </c>
      <c r="F359" s="335" t="s">
        <v>111</v>
      </c>
      <c r="G359" s="335" t="s">
        <v>90</v>
      </c>
      <c r="H359" s="335" t="s">
        <v>183</v>
      </c>
      <c r="I359" s="335" t="s">
        <v>120</v>
      </c>
      <c r="J359" s="350">
        <f t="shared" si="401"/>
        <v>584000</v>
      </c>
      <c r="K359" s="350">
        <f t="shared" si="401"/>
        <v>340100</v>
      </c>
      <c r="L359" s="350">
        <f t="shared" si="401"/>
        <v>924100</v>
      </c>
      <c r="M359" s="350">
        <f t="shared" si="401"/>
        <v>0</v>
      </c>
      <c r="N359" s="350">
        <f t="shared" si="401"/>
        <v>924100</v>
      </c>
      <c r="O359" s="350">
        <f t="shared" si="401"/>
        <v>0</v>
      </c>
      <c r="P359" s="350">
        <f t="shared" si="401"/>
        <v>924100</v>
      </c>
      <c r="Q359" s="350">
        <f t="shared" si="401"/>
        <v>0</v>
      </c>
      <c r="R359" s="350">
        <f t="shared" si="401"/>
        <v>924100</v>
      </c>
    </row>
    <row r="360" spans="1:18" s="337" customFormat="1" ht="24" x14ac:dyDescent="0.25">
      <c r="A360" s="349"/>
      <c r="B360" s="349" t="s">
        <v>121</v>
      </c>
      <c r="C360" s="349"/>
      <c r="D360" s="349"/>
      <c r="E360" s="334">
        <v>852</v>
      </c>
      <c r="F360" s="335" t="s">
        <v>111</v>
      </c>
      <c r="G360" s="335" t="s">
        <v>90</v>
      </c>
      <c r="H360" s="335" t="s">
        <v>183</v>
      </c>
      <c r="I360" s="335" t="s">
        <v>122</v>
      </c>
      <c r="J360" s="350">
        <v>584000</v>
      </c>
      <c r="K360" s="350">
        <v>340100</v>
      </c>
      <c r="L360" s="350">
        <f t="shared" si="323"/>
        <v>924100</v>
      </c>
      <c r="M360" s="350"/>
      <c r="N360" s="350">
        <f t="shared" ref="N360" si="402">L360+M360</f>
        <v>924100</v>
      </c>
      <c r="O360" s="350"/>
      <c r="P360" s="350">
        <f t="shared" ref="P360" si="403">N360+O360</f>
        <v>924100</v>
      </c>
      <c r="Q360" s="350"/>
      <c r="R360" s="350">
        <f t="shared" ref="R360" si="404">P360+Q360</f>
        <v>924100</v>
      </c>
    </row>
    <row r="361" spans="1:18" s="377" customFormat="1" ht="12" x14ac:dyDescent="0.25">
      <c r="A361" s="479" t="s">
        <v>184</v>
      </c>
      <c r="B361" s="479"/>
      <c r="C361" s="349"/>
      <c r="D361" s="349"/>
      <c r="E361" s="334">
        <v>852</v>
      </c>
      <c r="F361" s="335" t="s">
        <v>111</v>
      </c>
      <c r="G361" s="335" t="s">
        <v>90</v>
      </c>
      <c r="H361" s="335" t="s">
        <v>185</v>
      </c>
      <c r="I361" s="335"/>
      <c r="J361" s="350">
        <f>J362</f>
        <v>9000000</v>
      </c>
      <c r="K361" s="350">
        <f t="shared" ref="K361:R361" si="405">K362</f>
        <v>282900</v>
      </c>
      <c r="L361" s="350">
        <f t="shared" si="405"/>
        <v>9282900</v>
      </c>
      <c r="M361" s="350">
        <f t="shared" si="405"/>
        <v>0</v>
      </c>
      <c r="N361" s="350">
        <f t="shared" si="405"/>
        <v>9282900</v>
      </c>
      <c r="O361" s="350">
        <f t="shared" si="405"/>
        <v>0</v>
      </c>
      <c r="P361" s="350">
        <f t="shared" si="405"/>
        <v>9282900</v>
      </c>
      <c r="Q361" s="350">
        <f t="shared" si="405"/>
        <v>0</v>
      </c>
      <c r="R361" s="350">
        <f t="shared" si="405"/>
        <v>9282900</v>
      </c>
    </row>
    <row r="362" spans="1:18" s="337" customFormat="1" ht="12.75" customHeight="1" x14ac:dyDescent="0.25">
      <c r="A362" s="479" t="s">
        <v>115</v>
      </c>
      <c r="B362" s="479"/>
      <c r="C362" s="349"/>
      <c r="D362" s="349"/>
      <c r="E362" s="334">
        <v>852</v>
      </c>
      <c r="F362" s="335" t="s">
        <v>111</v>
      </c>
      <c r="G362" s="335" t="s">
        <v>90</v>
      </c>
      <c r="H362" s="335" t="s">
        <v>186</v>
      </c>
      <c r="I362" s="335"/>
      <c r="J362" s="350">
        <f>J363+J366</f>
        <v>9000000</v>
      </c>
      <c r="K362" s="350">
        <f t="shared" ref="K362:R362" si="406">K363+K366</f>
        <v>282900</v>
      </c>
      <c r="L362" s="350">
        <f t="shared" si="406"/>
        <v>9282900</v>
      </c>
      <c r="M362" s="350">
        <f t="shared" si="406"/>
        <v>0</v>
      </c>
      <c r="N362" s="350">
        <f t="shared" si="406"/>
        <v>9282900</v>
      </c>
      <c r="O362" s="350">
        <f t="shared" si="406"/>
        <v>0</v>
      </c>
      <c r="P362" s="350">
        <f t="shared" si="406"/>
        <v>9282900</v>
      </c>
      <c r="Q362" s="350">
        <f t="shared" si="406"/>
        <v>0</v>
      </c>
      <c r="R362" s="350">
        <f t="shared" si="406"/>
        <v>9282900</v>
      </c>
    </row>
    <row r="363" spans="1:18" s="337" customFormat="1" ht="48.75" customHeight="1" x14ac:dyDescent="0.25">
      <c r="A363" s="479" t="s">
        <v>187</v>
      </c>
      <c r="B363" s="479"/>
      <c r="C363" s="349"/>
      <c r="D363" s="349"/>
      <c r="E363" s="334">
        <v>852</v>
      </c>
      <c r="F363" s="355" t="s">
        <v>111</v>
      </c>
      <c r="G363" s="355" t="s">
        <v>90</v>
      </c>
      <c r="H363" s="335" t="s">
        <v>188</v>
      </c>
      <c r="I363" s="335"/>
      <c r="J363" s="350">
        <f t="shared" ref="J363:R364" si="407">J364</f>
        <v>6946200</v>
      </c>
      <c r="K363" s="350">
        <f t="shared" si="407"/>
        <v>0</v>
      </c>
      <c r="L363" s="350">
        <f t="shared" si="407"/>
        <v>6946200</v>
      </c>
      <c r="M363" s="350">
        <f t="shared" si="407"/>
        <v>0</v>
      </c>
      <c r="N363" s="350">
        <f t="shared" si="407"/>
        <v>6946200</v>
      </c>
      <c r="O363" s="350">
        <f t="shared" si="407"/>
        <v>0</v>
      </c>
      <c r="P363" s="350">
        <f t="shared" si="407"/>
        <v>6946200</v>
      </c>
      <c r="Q363" s="350">
        <f t="shared" si="407"/>
        <v>0</v>
      </c>
      <c r="R363" s="350">
        <f t="shared" si="407"/>
        <v>6946200</v>
      </c>
    </row>
    <row r="364" spans="1:18" s="337" customFormat="1" ht="12.75" customHeight="1" x14ac:dyDescent="0.25">
      <c r="A364" s="349"/>
      <c r="B364" s="349" t="s">
        <v>119</v>
      </c>
      <c r="C364" s="349"/>
      <c r="D364" s="349"/>
      <c r="E364" s="334">
        <v>852</v>
      </c>
      <c r="F364" s="335" t="s">
        <v>111</v>
      </c>
      <c r="G364" s="335" t="s">
        <v>90</v>
      </c>
      <c r="H364" s="335" t="s">
        <v>188</v>
      </c>
      <c r="I364" s="335" t="s">
        <v>120</v>
      </c>
      <c r="J364" s="350">
        <f t="shared" si="407"/>
        <v>6946200</v>
      </c>
      <c r="K364" s="350">
        <f t="shared" si="407"/>
        <v>0</v>
      </c>
      <c r="L364" s="350">
        <f t="shared" si="407"/>
        <v>6946200</v>
      </c>
      <c r="M364" s="350">
        <f t="shared" si="407"/>
        <v>0</v>
      </c>
      <c r="N364" s="350">
        <f t="shared" si="407"/>
        <v>6946200</v>
      </c>
      <c r="O364" s="350">
        <f t="shared" si="407"/>
        <v>0</v>
      </c>
      <c r="P364" s="350">
        <f t="shared" si="407"/>
        <v>6946200</v>
      </c>
      <c r="Q364" s="350">
        <f t="shared" si="407"/>
        <v>0</v>
      </c>
      <c r="R364" s="350">
        <f t="shared" si="407"/>
        <v>6946200</v>
      </c>
    </row>
    <row r="365" spans="1:18" s="337" customFormat="1" ht="24" x14ac:dyDescent="0.25">
      <c r="A365" s="349"/>
      <c r="B365" s="349" t="s">
        <v>121</v>
      </c>
      <c r="C365" s="349"/>
      <c r="D365" s="349"/>
      <c r="E365" s="334">
        <v>852</v>
      </c>
      <c r="F365" s="335" t="s">
        <v>111</v>
      </c>
      <c r="G365" s="335" t="s">
        <v>90</v>
      </c>
      <c r="H365" s="335" t="s">
        <v>188</v>
      </c>
      <c r="I365" s="335" t="s">
        <v>122</v>
      </c>
      <c r="J365" s="350">
        <v>6946200</v>
      </c>
      <c r="K365" s="350"/>
      <c r="L365" s="350">
        <f t="shared" si="323"/>
        <v>6946200</v>
      </c>
      <c r="M365" s="350"/>
      <c r="N365" s="350">
        <f t="shared" ref="N365" si="408">L365+M365</f>
        <v>6946200</v>
      </c>
      <c r="O365" s="350"/>
      <c r="P365" s="350">
        <f t="shared" ref="P365" si="409">N365+O365</f>
        <v>6946200</v>
      </c>
      <c r="Q365" s="350"/>
      <c r="R365" s="350">
        <f t="shared" ref="R365" si="410">P365+Q365</f>
        <v>6946200</v>
      </c>
    </row>
    <row r="366" spans="1:18" s="337" customFormat="1" ht="12" x14ac:dyDescent="0.25">
      <c r="A366" s="479" t="s">
        <v>189</v>
      </c>
      <c r="B366" s="479"/>
      <c r="C366" s="349"/>
      <c r="D366" s="349"/>
      <c r="E366" s="334">
        <v>852</v>
      </c>
      <c r="F366" s="355" t="s">
        <v>111</v>
      </c>
      <c r="G366" s="355" t="s">
        <v>90</v>
      </c>
      <c r="H366" s="335" t="s">
        <v>190</v>
      </c>
      <c r="I366" s="335"/>
      <c r="J366" s="350">
        <f>J367+J369+J371</f>
        <v>2053800</v>
      </c>
      <c r="K366" s="350">
        <f t="shared" ref="K366:R366" si="411">K367+K369+K371</f>
        <v>282900</v>
      </c>
      <c r="L366" s="350">
        <f t="shared" si="411"/>
        <v>2336700</v>
      </c>
      <c r="M366" s="350">
        <f t="shared" si="411"/>
        <v>0</v>
      </c>
      <c r="N366" s="350">
        <f t="shared" si="411"/>
        <v>2336700</v>
      </c>
      <c r="O366" s="350">
        <f t="shared" si="411"/>
        <v>0</v>
      </c>
      <c r="P366" s="350">
        <f t="shared" si="411"/>
        <v>2336700</v>
      </c>
      <c r="Q366" s="350">
        <f t="shared" si="411"/>
        <v>0</v>
      </c>
      <c r="R366" s="350">
        <f t="shared" si="411"/>
        <v>2336700</v>
      </c>
    </row>
    <row r="367" spans="1:18" s="337" customFormat="1" ht="24" x14ac:dyDescent="0.25">
      <c r="A367" s="349"/>
      <c r="B367" s="349" t="s">
        <v>17</v>
      </c>
      <c r="C367" s="349"/>
      <c r="D367" s="349"/>
      <c r="E367" s="334">
        <v>852</v>
      </c>
      <c r="F367" s="335" t="s">
        <v>111</v>
      </c>
      <c r="G367" s="335" t="s">
        <v>90</v>
      </c>
      <c r="H367" s="335" t="s">
        <v>190</v>
      </c>
      <c r="I367" s="335" t="s">
        <v>19</v>
      </c>
      <c r="J367" s="350">
        <f>J368</f>
        <v>1634900</v>
      </c>
      <c r="K367" s="350">
        <f t="shared" ref="K367:R367" si="412">K368</f>
        <v>282900</v>
      </c>
      <c r="L367" s="350">
        <f t="shared" si="412"/>
        <v>1917800</v>
      </c>
      <c r="M367" s="350">
        <f t="shared" si="412"/>
        <v>0</v>
      </c>
      <c r="N367" s="350">
        <f t="shared" si="412"/>
        <v>1917800</v>
      </c>
      <c r="O367" s="350">
        <f t="shared" si="412"/>
        <v>0</v>
      </c>
      <c r="P367" s="350">
        <f t="shared" si="412"/>
        <v>1917800</v>
      </c>
      <c r="Q367" s="350">
        <f t="shared" si="412"/>
        <v>0</v>
      </c>
      <c r="R367" s="350">
        <f t="shared" si="412"/>
        <v>1917800</v>
      </c>
    </row>
    <row r="368" spans="1:18" s="337" customFormat="1" ht="12" x14ac:dyDescent="0.25">
      <c r="A368" s="351"/>
      <c r="B368" s="389" t="s">
        <v>20</v>
      </c>
      <c r="C368" s="389"/>
      <c r="D368" s="389"/>
      <c r="E368" s="334">
        <v>852</v>
      </c>
      <c r="F368" s="335" t="s">
        <v>111</v>
      </c>
      <c r="G368" s="335" t="s">
        <v>90</v>
      </c>
      <c r="H368" s="335" t="s">
        <v>190</v>
      </c>
      <c r="I368" s="335" t="s">
        <v>21</v>
      </c>
      <c r="J368" s="350">
        <v>1634900</v>
      </c>
      <c r="K368" s="350">
        <v>282900</v>
      </c>
      <c r="L368" s="350">
        <f t="shared" si="323"/>
        <v>1917800</v>
      </c>
      <c r="M368" s="350"/>
      <c r="N368" s="350">
        <f t="shared" ref="N368" si="413">L368+M368</f>
        <v>1917800</v>
      </c>
      <c r="O368" s="350"/>
      <c r="P368" s="350">
        <f t="shared" ref="P368" si="414">N368+O368</f>
        <v>1917800</v>
      </c>
      <c r="Q368" s="350"/>
      <c r="R368" s="350">
        <f t="shared" ref="R368" si="415">P368+Q368</f>
        <v>1917800</v>
      </c>
    </row>
    <row r="369" spans="1:18" s="337" customFormat="1" ht="12.75" customHeight="1" x14ac:dyDescent="0.25">
      <c r="A369" s="351"/>
      <c r="B369" s="389" t="s">
        <v>22</v>
      </c>
      <c r="C369" s="389"/>
      <c r="D369" s="389"/>
      <c r="E369" s="334">
        <v>852</v>
      </c>
      <c r="F369" s="335" t="s">
        <v>111</v>
      </c>
      <c r="G369" s="335" t="s">
        <v>90</v>
      </c>
      <c r="H369" s="335" t="s">
        <v>190</v>
      </c>
      <c r="I369" s="335" t="s">
        <v>23</v>
      </c>
      <c r="J369" s="350">
        <f>J370</f>
        <v>381900</v>
      </c>
      <c r="K369" s="350">
        <f t="shared" ref="K369:R369" si="416">K370</f>
        <v>0</v>
      </c>
      <c r="L369" s="350">
        <f t="shared" si="416"/>
        <v>381900</v>
      </c>
      <c r="M369" s="350">
        <f t="shared" si="416"/>
        <v>0</v>
      </c>
      <c r="N369" s="350">
        <f t="shared" si="416"/>
        <v>381900</v>
      </c>
      <c r="O369" s="350">
        <f t="shared" si="416"/>
        <v>0</v>
      </c>
      <c r="P369" s="350">
        <f t="shared" si="416"/>
        <v>381900</v>
      </c>
      <c r="Q369" s="350">
        <f t="shared" si="416"/>
        <v>0</v>
      </c>
      <c r="R369" s="350">
        <f t="shared" si="416"/>
        <v>381900</v>
      </c>
    </row>
    <row r="370" spans="1:18" s="337" customFormat="1" ht="12" x14ac:dyDescent="0.25">
      <c r="A370" s="351"/>
      <c r="B370" s="349" t="s">
        <v>24</v>
      </c>
      <c r="C370" s="349"/>
      <c r="D370" s="349"/>
      <c r="E370" s="334">
        <v>852</v>
      </c>
      <c r="F370" s="335" t="s">
        <v>111</v>
      </c>
      <c r="G370" s="335" t="s">
        <v>90</v>
      </c>
      <c r="H370" s="335" t="s">
        <v>190</v>
      </c>
      <c r="I370" s="335" t="s">
        <v>25</v>
      </c>
      <c r="J370" s="350">
        <v>381900</v>
      </c>
      <c r="K370" s="350"/>
      <c r="L370" s="350">
        <f t="shared" si="323"/>
        <v>381900</v>
      </c>
      <c r="M370" s="350"/>
      <c r="N370" s="350">
        <f t="shared" ref="N370" si="417">L370+M370</f>
        <v>381900</v>
      </c>
      <c r="O370" s="350"/>
      <c r="P370" s="350">
        <f t="shared" ref="P370" si="418">N370+O370</f>
        <v>381900</v>
      </c>
      <c r="Q370" s="350"/>
      <c r="R370" s="350">
        <f t="shared" ref="R370" si="419">P370+Q370</f>
        <v>381900</v>
      </c>
    </row>
    <row r="371" spans="1:18" s="337" customFormat="1" ht="12" x14ac:dyDescent="0.25">
      <c r="A371" s="349"/>
      <c r="B371" s="349" t="s">
        <v>26</v>
      </c>
      <c r="C371" s="349"/>
      <c r="D371" s="349"/>
      <c r="E371" s="334">
        <v>852</v>
      </c>
      <c r="F371" s="335" t="s">
        <v>111</v>
      </c>
      <c r="G371" s="335" t="s">
        <v>90</v>
      </c>
      <c r="H371" s="335" t="s">
        <v>190</v>
      </c>
      <c r="I371" s="335" t="s">
        <v>27</v>
      </c>
      <c r="J371" s="350">
        <f>J372+J373</f>
        <v>37000</v>
      </c>
      <c r="K371" s="350">
        <f t="shared" ref="K371:R371" si="420">K372+K373</f>
        <v>0</v>
      </c>
      <c r="L371" s="350">
        <f t="shared" si="420"/>
        <v>37000</v>
      </c>
      <c r="M371" s="350">
        <f t="shared" si="420"/>
        <v>0</v>
      </c>
      <c r="N371" s="350">
        <f t="shared" si="420"/>
        <v>37000</v>
      </c>
      <c r="O371" s="350">
        <f t="shared" si="420"/>
        <v>0</v>
      </c>
      <c r="P371" s="350">
        <f t="shared" si="420"/>
        <v>37000</v>
      </c>
      <c r="Q371" s="350">
        <f t="shared" si="420"/>
        <v>0</v>
      </c>
      <c r="R371" s="350">
        <f t="shared" si="420"/>
        <v>37000</v>
      </c>
    </row>
    <row r="372" spans="1:18" s="337" customFormat="1" ht="12.75" customHeight="1" x14ac:dyDescent="0.25">
      <c r="A372" s="349"/>
      <c r="B372" s="349" t="s">
        <v>191</v>
      </c>
      <c r="C372" s="349"/>
      <c r="D372" s="349"/>
      <c r="E372" s="334">
        <v>852</v>
      </c>
      <c r="F372" s="335" t="s">
        <v>111</v>
      </c>
      <c r="G372" s="335" t="s">
        <v>90</v>
      </c>
      <c r="H372" s="335" t="s">
        <v>190</v>
      </c>
      <c r="I372" s="335" t="s">
        <v>29</v>
      </c>
      <c r="J372" s="350">
        <v>37000</v>
      </c>
      <c r="K372" s="350"/>
      <c r="L372" s="350">
        <f t="shared" si="323"/>
        <v>37000</v>
      </c>
      <c r="M372" s="350"/>
      <c r="N372" s="350">
        <f t="shared" ref="N372:N373" si="421">L372+M372</f>
        <v>37000</v>
      </c>
      <c r="O372" s="350"/>
      <c r="P372" s="350">
        <f t="shared" ref="P372:P373" si="422">N372+O372</f>
        <v>37000</v>
      </c>
      <c r="Q372" s="350"/>
      <c r="R372" s="350">
        <f t="shared" ref="R372:R373" si="423">P372+Q372</f>
        <v>37000</v>
      </c>
    </row>
    <row r="373" spans="1:18" s="337" customFormat="1" ht="12" x14ac:dyDescent="0.25">
      <c r="A373" s="349"/>
      <c r="B373" s="349" t="s">
        <v>30</v>
      </c>
      <c r="C373" s="349"/>
      <c r="D373" s="349"/>
      <c r="E373" s="334">
        <v>852</v>
      </c>
      <c r="F373" s="335" t="s">
        <v>111</v>
      </c>
      <c r="G373" s="335" t="s">
        <v>90</v>
      </c>
      <c r="H373" s="335" t="s">
        <v>190</v>
      </c>
      <c r="I373" s="335" t="s">
        <v>31</v>
      </c>
      <c r="J373" s="350"/>
      <c r="K373" s="350"/>
      <c r="L373" s="350">
        <f t="shared" si="323"/>
        <v>0</v>
      </c>
      <c r="M373" s="350"/>
      <c r="N373" s="350">
        <f t="shared" si="421"/>
        <v>0</v>
      </c>
      <c r="O373" s="350"/>
      <c r="P373" s="350">
        <f t="shared" si="422"/>
        <v>0</v>
      </c>
      <c r="Q373" s="350"/>
      <c r="R373" s="350">
        <f t="shared" si="423"/>
        <v>0</v>
      </c>
    </row>
    <row r="374" spans="1:18" s="337" customFormat="1" ht="12" x14ac:dyDescent="0.25">
      <c r="A374" s="479" t="s">
        <v>64</v>
      </c>
      <c r="B374" s="479"/>
      <c r="C374" s="349"/>
      <c r="D374" s="349"/>
      <c r="E374" s="334">
        <v>852</v>
      </c>
      <c r="F374" s="355" t="s">
        <v>111</v>
      </c>
      <c r="G374" s="355" t="s">
        <v>90</v>
      </c>
      <c r="H374" s="355" t="s">
        <v>65</v>
      </c>
      <c r="I374" s="355"/>
      <c r="J374" s="376">
        <f t="shared" ref="J374:R377" si="424">J375</f>
        <v>81000</v>
      </c>
      <c r="K374" s="376">
        <f t="shared" si="424"/>
        <v>1682300</v>
      </c>
      <c r="L374" s="376">
        <f t="shared" si="424"/>
        <v>1763300</v>
      </c>
      <c r="M374" s="376">
        <f t="shared" si="424"/>
        <v>0</v>
      </c>
      <c r="N374" s="376">
        <f t="shared" si="424"/>
        <v>1763300</v>
      </c>
      <c r="O374" s="376">
        <f t="shared" si="424"/>
        <v>0</v>
      </c>
      <c r="P374" s="376">
        <f t="shared" si="424"/>
        <v>1763300</v>
      </c>
      <c r="Q374" s="376">
        <f t="shared" si="424"/>
        <v>0</v>
      </c>
      <c r="R374" s="376">
        <f t="shared" si="424"/>
        <v>1763300</v>
      </c>
    </row>
    <row r="375" spans="1:18" s="337" customFormat="1" ht="12.75" customHeight="1" x14ac:dyDescent="0.25">
      <c r="A375" s="479" t="s">
        <v>66</v>
      </c>
      <c r="B375" s="479"/>
      <c r="C375" s="349"/>
      <c r="D375" s="349"/>
      <c r="E375" s="334">
        <v>852</v>
      </c>
      <c r="F375" s="335" t="s">
        <v>111</v>
      </c>
      <c r="G375" s="355" t="s">
        <v>90</v>
      </c>
      <c r="H375" s="335" t="s">
        <v>67</v>
      </c>
      <c r="I375" s="335"/>
      <c r="J375" s="350">
        <f>J376+J381</f>
        <v>81000</v>
      </c>
      <c r="K375" s="350">
        <f t="shared" ref="K375:R375" si="425">K376+K381</f>
        <v>1682300</v>
      </c>
      <c r="L375" s="350">
        <f t="shared" si="425"/>
        <v>1763300</v>
      </c>
      <c r="M375" s="350">
        <f t="shared" si="425"/>
        <v>0</v>
      </c>
      <c r="N375" s="350">
        <f t="shared" si="425"/>
        <v>1763300</v>
      </c>
      <c r="O375" s="350">
        <f t="shared" si="425"/>
        <v>0</v>
      </c>
      <c r="P375" s="350">
        <f t="shared" si="425"/>
        <v>1763300</v>
      </c>
      <c r="Q375" s="350">
        <f t="shared" si="425"/>
        <v>0</v>
      </c>
      <c r="R375" s="350">
        <f t="shared" si="425"/>
        <v>1763300</v>
      </c>
    </row>
    <row r="376" spans="1:18" s="337" customFormat="1" ht="12" x14ac:dyDescent="0.25">
      <c r="A376" s="479" t="s">
        <v>295</v>
      </c>
      <c r="B376" s="479"/>
      <c r="C376" s="349"/>
      <c r="D376" s="349"/>
      <c r="E376" s="334">
        <v>852</v>
      </c>
      <c r="F376" s="335" t="s">
        <v>111</v>
      </c>
      <c r="G376" s="355" t="s">
        <v>90</v>
      </c>
      <c r="H376" s="335" t="s">
        <v>131</v>
      </c>
      <c r="I376" s="335"/>
      <c r="J376" s="350">
        <f>J377+J379</f>
        <v>81000</v>
      </c>
      <c r="K376" s="350">
        <f t="shared" ref="K376:R376" si="426">K377+K379</f>
        <v>1682300</v>
      </c>
      <c r="L376" s="350">
        <f t="shared" si="426"/>
        <v>1763300</v>
      </c>
      <c r="M376" s="350">
        <f t="shared" si="426"/>
        <v>0</v>
      </c>
      <c r="N376" s="350">
        <f t="shared" si="426"/>
        <v>1763300</v>
      </c>
      <c r="O376" s="350">
        <f t="shared" si="426"/>
        <v>0</v>
      </c>
      <c r="P376" s="350">
        <f t="shared" si="426"/>
        <v>1763300</v>
      </c>
      <c r="Q376" s="350">
        <f t="shared" si="426"/>
        <v>0</v>
      </c>
      <c r="R376" s="350">
        <f t="shared" si="426"/>
        <v>1763300</v>
      </c>
    </row>
    <row r="377" spans="1:18" s="337" customFormat="1" ht="12" x14ac:dyDescent="0.25">
      <c r="A377" s="351"/>
      <c r="B377" s="389" t="s">
        <v>127</v>
      </c>
      <c r="C377" s="389"/>
      <c r="D377" s="389"/>
      <c r="E377" s="334">
        <v>852</v>
      </c>
      <c r="F377" s="335" t="s">
        <v>111</v>
      </c>
      <c r="G377" s="335" t="s">
        <v>90</v>
      </c>
      <c r="H377" s="335" t="s">
        <v>131</v>
      </c>
      <c r="I377" s="335" t="s">
        <v>128</v>
      </c>
      <c r="J377" s="350">
        <f>J378</f>
        <v>81000</v>
      </c>
      <c r="K377" s="350">
        <f t="shared" si="424"/>
        <v>1628300</v>
      </c>
      <c r="L377" s="350">
        <f t="shared" si="424"/>
        <v>1709300</v>
      </c>
      <c r="M377" s="350">
        <f t="shared" si="424"/>
        <v>0</v>
      </c>
      <c r="N377" s="350">
        <f t="shared" si="424"/>
        <v>1709300</v>
      </c>
      <c r="O377" s="350">
        <f t="shared" si="424"/>
        <v>0</v>
      </c>
      <c r="P377" s="350">
        <f t="shared" si="424"/>
        <v>1709300</v>
      </c>
      <c r="Q377" s="350">
        <f t="shared" si="424"/>
        <v>0</v>
      </c>
      <c r="R377" s="350">
        <f t="shared" si="424"/>
        <v>1709300</v>
      </c>
    </row>
    <row r="378" spans="1:18" s="337" customFormat="1" ht="12.75" customHeight="1" x14ac:dyDescent="0.25">
      <c r="A378" s="351"/>
      <c r="B378" s="349" t="s">
        <v>658</v>
      </c>
      <c r="C378" s="349"/>
      <c r="D378" s="349"/>
      <c r="E378" s="334">
        <v>852</v>
      </c>
      <c r="F378" s="335" t="s">
        <v>111</v>
      </c>
      <c r="G378" s="335" t="s">
        <v>90</v>
      </c>
      <c r="H378" s="335" t="s">
        <v>131</v>
      </c>
      <c r="I378" s="335" t="s">
        <v>245</v>
      </c>
      <c r="J378" s="350">
        <v>81000</v>
      </c>
      <c r="K378" s="350">
        <v>1628300</v>
      </c>
      <c r="L378" s="350">
        <f t="shared" si="323"/>
        <v>1709300</v>
      </c>
      <c r="M378" s="350"/>
      <c r="N378" s="350">
        <f t="shared" ref="N378" si="427">L378+M378</f>
        <v>1709300</v>
      </c>
      <c r="O378" s="350"/>
      <c r="P378" s="350">
        <f t="shared" ref="P378" si="428">N378+O378</f>
        <v>1709300</v>
      </c>
      <c r="Q378" s="350"/>
      <c r="R378" s="350">
        <f t="shared" ref="R378" si="429">P378+Q378</f>
        <v>1709300</v>
      </c>
    </row>
    <row r="379" spans="1:18" s="337" customFormat="1" ht="12.75" customHeight="1" x14ac:dyDescent="0.25">
      <c r="A379" s="351"/>
      <c r="B379" s="349" t="s">
        <v>119</v>
      </c>
      <c r="C379" s="349"/>
      <c r="D379" s="349"/>
      <c r="E379" s="334">
        <v>852</v>
      </c>
      <c r="F379" s="335" t="s">
        <v>111</v>
      </c>
      <c r="G379" s="335" t="s">
        <v>90</v>
      </c>
      <c r="H379" s="335" t="s">
        <v>131</v>
      </c>
      <c r="I379" s="335" t="s">
        <v>120</v>
      </c>
      <c r="J379" s="350">
        <f>J380</f>
        <v>0</v>
      </c>
      <c r="K379" s="350">
        <f t="shared" ref="K379:R379" si="430">K380</f>
        <v>54000</v>
      </c>
      <c r="L379" s="350">
        <f t="shared" si="430"/>
        <v>54000</v>
      </c>
      <c r="M379" s="350">
        <f t="shared" si="430"/>
        <v>0</v>
      </c>
      <c r="N379" s="350">
        <f t="shared" si="430"/>
        <v>54000</v>
      </c>
      <c r="O379" s="350">
        <f t="shared" si="430"/>
        <v>0</v>
      </c>
      <c r="P379" s="350">
        <f t="shared" si="430"/>
        <v>54000</v>
      </c>
      <c r="Q379" s="350">
        <f t="shared" si="430"/>
        <v>0</v>
      </c>
      <c r="R379" s="350">
        <f t="shared" si="430"/>
        <v>54000</v>
      </c>
    </row>
    <row r="380" spans="1:18" s="337" customFormat="1" ht="12.75" customHeight="1" x14ac:dyDescent="0.25">
      <c r="A380" s="351"/>
      <c r="B380" s="349" t="s">
        <v>121</v>
      </c>
      <c r="C380" s="349"/>
      <c r="D380" s="349"/>
      <c r="E380" s="334">
        <v>852</v>
      </c>
      <c r="F380" s="335" t="s">
        <v>111</v>
      </c>
      <c r="G380" s="335" t="s">
        <v>90</v>
      </c>
      <c r="H380" s="335" t="s">
        <v>131</v>
      </c>
      <c r="I380" s="335" t="s">
        <v>122</v>
      </c>
      <c r="J380" s="350"/>
      <c r="K380" s="350">
        <v>54000</v>
      </c>
      <c r="L380" s="350">
        <f t="shared" ref="L380" si="431">J380+K380</f>
        <v>54000</v>
      </c>
      <c r="M380" s="350"/>
      <c r="N380" s="350">
        <f t="shared" ref="N380" si="432">L380+M380</f>
        <v>54000</v>
      </c>
      <c r="O380" s="350"/>
      <c r="P380" s="350">
        <f t="shared" ref="P380" si="433">N380+O380</f>
        <v>54000</v>
      </c>
      <c r="Q380" s="350"/>
      <c r="R380" s="350">
        <f t="shared" ref="R380" si="434">P380+Q380</f>
        <v>54000</v>
      </c>
    </row>
    <row r="381" spans="1:18" s="337" customFormat="1" ht="12.75" hidden="1" customHeight="1" x14ac:dyDescent="0.25">
      <c r="A381" s="479" t="s">
        <v>297</v>
      </c>
      <c r="B381" s="479"/>
      <c r="C381" s="349"/>
      <c r="D381" s="349"/>
      <c r="E381" s="334">
        <v>852</v>
      </c>
      <c r="F381" s="335" t="s">
        <v>111</v>
      </c>
      <c r="G381" s="335" t="s">
        <v>90</v>
      </c>
      <c r="H381" s="335" t="s">
        <v>298</v>
      </c>
      <c r="I381" s="335"/>
      <c r="J381" s="350">
        <f t="shared" ref="J381:R382" si="435">J382</f>
        <v>0</v>
      </c>
      <c r="K381" s="350">
        <f t="shared" si="435"/>
        <v>0</v>
      </c>
      <c r="L381" s="350">
        <f t="shared" si="435"/>
        <v>0</v>
      </c>
      <c r="M381" s="350">
        <f t="shared" si="435"/>
        <v>0</v>
      </c>
      <c r="N381" s="350">
        <f t="shared" si="435"/>
        <v>0</v>
      </c>
      <c r="O381" s="350">
        <f t="shared" si="435"/>
        <v>0</v>
      </c>
      <c r="P381" s="350">
        <f t="shared" si="435"/>
        <v>0</v>
      </c>
      <c r="Q381" s="350">
        <f t="shared" si="435"/>
        <v>0</v>
      </c>
      <c r="R381" s="350">
        <f t="shared" si="435"/>
        <v>0</v>
      </c>
    </row>
    <row r="382" spans="1:18" s="337" customFormat="1" ht="12" hidden="1" x14ac:dyDescent="0.25">
      <c r="A382" s="351"/>
      <c r="B382" s="389" t="s">
        <v>127</v>
      </c>
      <c r="C382" s="349"/>
      <c r="D382" s="349"/>
      <c r="E382" s="334">
        <v>852</v>
      </c>
      <c r="F382" s="335" t="s">
        <v>111</v>
      </c>
      <c r="G382" s="335" t="s">
        <v>90</v>
      </c>
      <c r="H382" s="335" t="s">
        <v>298</v>
      </c>
      <c r="I382" s="335" t="s">
        <v>128</v>
      </c>
      <c r="J382" s="350">
        <f>J383</f>
        <v>0</v>
      </c>
      <c r="K382" s="350">
        <f t="shared" si="435"/>
        <v>0</v>
      </c>
      <c r="L382" s="350">
        <f t="shared" si="435"/>
        <v>0</v>
      </c>
      <c r="M382" s="350">
        <f t="shared" si="435"/>
        <v>0</v>
      </c>
      <c r="N382" s="350">
        <f t="shared" si="435"/>
        <v>0</v>
      </c>
      <c r="O382" s="350">
        <f t="shared" si="435"/>
        <v>0</v>
      </c>
      <c r="P382" s="350">
        <f t="shared" si="435"/>
        <v>0</v>
      </c>
      <c r="Q382" s="350">
        <f t="shared" si="435"/>
        <v>0</v>
      </c>
      <c r="R382" s="350">
        <f t="shared" si="435"/>
        <v>0</v>
      </c>
    </row>
    <row r="383" spans="1:18" s="337" customFormat="1" ht="12" hidden="1" x14ac:dyDescent="0.25">
      <c r="A383" s="351"/>
      <c r="B383" s="349" t="s">
        <v>129</v>
      </c>
      <c r="C383" s="349"/>
      <c r="D383" s="349"/>
      <c r="E383" s="334">
        <v>852</v>
      </c>
      <c r="F383" s="335" t="s">
        <v>111</v>
      </c>
      <c r="G383" s="335" t="s">
        <v>90</v>
      </c>
      <c r="H383" s="335" t="s">
        <v>298</v>
      </c>
      <c r="I383" s="335" t="s">
        <v>130</v>
      </c>
      <c r="J383" s="350"/>
      <c r="K383" s="350">
        <v>0</v>
      </c>
      <c r="L383" s="350">
        <f>J383+K383</f>
        <v>0</v>
      </c>
      <c r="M383" s="350">
        <v>0</v>
      </c>
      <c r="N383" s="350">
        <f>L383+M383</f>
        <v>0</v>
      </c>
      <c r="O383" s="350">
        <v>0</v>
      </c>
      <c r="P383" s="350">
        <f>N383+O383</f>
        <v>0</v>
      </c>
      <c r="Q383" s="350">
        <v>0</v>
      </c>
      <c r="R383" s="350">
        <f>P383+Q383</f>
        <v>0</v>
      </c>
    </row>
    <row r="384" spans="1:18" s="337" customFormat="1" ht="12.75" hidden="1" customHeight="1" x14ac:dyDescent="0.25">
      <c r="A384" s="479" t="s">
        <v>132</v>
      </c>
      <c r="B384" s="479"/>
      <c r="C384" s="349"/>
      <c r="D384" s="349"/>
      <c r="E384" s="334">
        <v>852</v>
      </c>
      <c r="F384" s="355" t="s">
        <v>111</v>
      </c>
      <c r="G384" s="355" t="s">
        <v>90</v>
      </c>
      <c r="H384" s="355" t="s">
        <v>133</v>
      </c>
      <c r="I384" s="335"/>
      <c r="J384" s="350">
        <f t="shared" ref="J384:R385" si="436">J385</f>
        <v>1685000</v>
      </c>
      <c r="K384" s="350">
        <f t="shared" si="436"/>
        <v>0</v>
      </c>
      <c r="L384" s="350">
        <f t="shared" si="436"/>
        <v>1685000</v>
      </c>
      <c r="M384" s="350">
        <f t="shared" si="436"/>
        <v>-1685000</v>
      </c>
      <c r="N384" s="350">
        <f t="shared" si="436"/>
        <v>0</v>
      </c>
      <c r="O384" s="350">
        <f t="shared" si="436"/>
        <v>0</v>
      </c>
      <c r="P384" s="350">
        <f t="shared" si="436"/>
        <v>0</v>
      </c>
      <c r="Q384" s="350">
        <f t="shared" si="436"/>
        <v>0</v>
      </c>
      <c r="R384" s="350">
        <f t="shared" si="436"/>
        <v>0</v>
      </c>
    </row>
    <row r="385" spans="1:18" s="337" customFormat="1" ht="24" hidden="1" x14ac:dyDescent="0.25">
      <c r="A385" s="349"/>
      <c r="B385" s="349" t="s">
        <v>119</v>
      </c>
      <c r="C385" s="349"/>
      <c r="D385" s="349"/>
      <c r="E385" s="334">
        <v>852</v>
      </c>
      <c r="F385" s="335" t="s">
        <v>111</v>
      </c>
      <c r="G385" s="335" t="s">
        <v>90</v>
      </c>
      <c r="H385" s="355" t="s">
        <v>133</v>
      </c>
      <c r="I385" s="335" t="s">
        <v>120</v>
      </c>
      <c r="J385" s="350">
        <f t="shared" si="436"/>
        <v>1685000</v>
      </c>
      <c r="K385" s="350">
        <f t="shared" si="436"/>
        <v>0</v>
      </c>
      <c r="L385" s="350">
        <f t="shared" si="436"/>
        <v>1685000</v>
      </c>
      <c r="M385" s="350">
        <f t="shared" si="436"/>
        <v>-1685000</v>
      </c>
      <c r="N385" s="350">
        <f t="shared" si="436"/>
        <v>0</v>
      </c>
      <c r="O385" s="350">
        <f t="shared" si="436"/>
        <v>0</v>
      </c>
      <c r="P385" s="350">
        <f t="shared" si="436"/>
        <v>0</v>
      </c>
      <c r="Q385" s="350">
        <f t="shared" si="436"/>
        <v>0</v>
      </c>
      <c r="R385" s="350">
        <f t="shared" si="436"/>
        <v>0</v>
      </c>
    </row>
    <row r="386" spans="1:18" s="337" customFormat="1" ht="12" hidden="1" x14ac:dyDescent="0.25">
      <c r="A386" s="389"/>
      <c r="B386" s="389" t="s">
        <v>170</v>
      </c>
      <c r="C386" s="389"/>
      <c r="D386" s="389"/>
      <c r="E386" s="334">
        <v>852</v>
      </c>
      <c r="F386" s="335" t="s">
        <v>111</v>
      </c>
      <c r="G386" s="335" t="s">
        <v>90</v>
      </c>
      <c r="H386" s="355" t="s">
        <v>133</v>
      </c>
      <c r="I386" s="335" t="s">
        <v>171</v>
      </c>
      <c r="J386" s="350">
        <v>1685000</v>
      </c>
      <c r="K386" s="350"/>
      <c r="L386" s="350">
        <f t="shared" ref="L386:L445" si="437">J386+K386</f>
        <v>1685000</v>
      </c>
      <c r="M386" s="350">
        <v>-1685000</v>
      </c>
      <c r="N386" s="350">
        <f t="shared" ref="N386" si="438">L386+M386</f>
        <v>0</v>
      </c>
      <c r="O386" s="350"/>
      <c r="P386" s="350">
        <f t="shared" ref="P386" si="439">N386+O386</f>
        <v>0</v>
      </c>
      <c r="Q386" s="350"/>
      <c r="R386" s="350">
        <f t="shared" ref="R386" si="440">P386+Q386</f>
        <v>0</v>
      </c>
    </row>
    <row r="387" spans="1:18" s="337" customFormat="1" ht="12.75" hidden="1" customHeight="1" x14ac:dyDescent="0.25">
      <c r="A387" s="479" t="s">
        <v>192</v>
      </c>
      <c r="B387" s="479"/>
      <c r="C387" s="349"/>
      <c r="D387" s="349"/>
      <c r="E387" s="334">
        <v>852</v>
      </c>
      <c r="F387" s="355" t="s">
        <v>111</v>
      </c>
      <c r="G387" s="355" t="s">
        <v>90</v>
      </c>
      <c r="H387" s="355" t="s">
        <v>193</v>
      </c>
      <c r="I387" s="335"/>
      <c r="J387" s="350">
        <f t="shared" ref="J387:R388" si="441">J388</f>
        <v>991000</v>
      </c>
      <c r="K387" s="350">
        <f t="shared" si="441"/>
        <v>0</v>
      </c>
      <c r="L387" s="350">
        <f t="shared" si="441"/>
        <v>991000</v>
      </c>
      <c r="M387" s="350">
        <f t="shared" si="441"/>
        <v>-991000</v>
      </c>
      <c r="N387" s="350">
        <f t="shared" si="441"/>
        <v>0</v>
      </c>
      <c r="O387" s="350">
        <f t="shared" si="441"/>
        <v>0</v>
      </c>
      <c r="P387" s="350">
        <f t="shared" si="441"/>
        <v>0</v>
      </c>
      <c r="Q387" s="350">
        <f t="shared" si="441"/>
        <v>0</v>
      </c>
      <c r="R387" s="350">
        <f t="shared" si="441"/>
        <v>0</v>
      </c>
    </row>
    <row r="388" spans="1:18" s="337" customFormat="1" ht="24" hidden="1" x14ac:dyDescent="0.25">
      <c r="A388" s="349"/>
      <c r="B388" s="349" t="s">
        <v>119</v>
      </c>
      <c r="C388" s="349"/>
      <c r="D388" s="349"/>
      <c r="E388" s="334">
        <v>852</v>
      </c>
      <c r="F388" s="335" t="s">
        <v>111</v>
      </c>
      <c r="G388" s="335" t="s">
        <v>90</v>
      </c>
      <c r="H388" s="355" t="s">
        <v>193</v>
      </c>
      <c r="I388" s="335" t="s">
        <v>120</v>
      </c>
      <c r="J388" s="350">
        <f t="shared" si="441"/>
        <v>991000</v>
      </c>
      <c r="K388" s="350">
        <f t="shared" si="441"/>
        <v>0</v>
      </c>
      <c r="L388" s="350">
        <f t="shared" si="441"/>
        <v>991000</v>
      </c>
      <c r="M388" s="350">
        <f t="shared" si="441"/>
        <v>-991000</v>
      </c>
      <c r="N388" s="350">
        <f t="shared" si="441"/>
        <v>0</v>
      </c>
      <c r="O388" s="350">
        <f t="shared" si="441"/>
        <v>0</v>
      </c>
      <c r="P388" s="350">
        <f t="shared" si="441"/>
        <v>0</v>
      </c>
      <c r="Q388" s="350">
        <f t="shared" si="441"/>
        <v>0</v>
      </c>
      <c r="R388" s="350">
        <f t="shared" si="441"/>
        <v>0</v>
      </c>
    </row>
    <row r="389" spans="1:18" s="337" customFormat="1" ht="12.75" hidden="1" customHeight="1" x14ac:dyDescent="0.25">
      <c r="A389" s="389"/>
      <c r="B389" s="389" t="s">
        <v>170</v>
      </c>
      <c r="C389" s="389"/>
      <c r="D389" s="389"/>
      <c r="E389" s="334">
        <v>852</v>
      </c>
      <c r="F389" s="335" t="s">
        <v>111</v>
      </c>
      <c r="G389" s="335" t="s">
        <v>90</v>
      </c>
      <c r="H389" s="355" t="s">
        <v>193</v>
      </c>
      <c r="I389" s="335" t="s">
        <v>171</v>
      </c>
      <c r="J389" s="350">
        <v>991000</v>
      </c>
      <c r="K389" s="350"/>
      <c r="L389" s="350">
        <f t="shared" si="437"/>
        <v>991000</v>
      </c>
      <c r="M389" s="350">
        <v>-991000</v>
      </c>
      <c r="N389" s="350">
        <f t="shared" ref="N389" si="442">L389+M389</f>
        <v>0</v>
      </c>
      <c r="O389" s="350"/>
      <c r="P389" s="350">
        <f t="shared" ref="P389" si="443">N389+O389</f>
        <v>0</v>
      </c>
      <c r="Q389" s="350"/>
      <c r="R389" s="350">
        <f t="shared" ref="R389" si="444">P389+Q389</f>
        <v>0</v>
      </c>
    </row>
    <row r="390" spans="1:18" s="337" customFormat="1" ht="12.75" customHeight="1" x14ac:dyDescent="0.25">
      <c r="A390" s="486" t="s">
        <v>230</v>
      </c>
      <c r="B390" s="486"/>
      <c r="C390" s="341"/>
      <c r="D390" s="341"/>
      <c r="E390" s="334">
        <v>852</v>
      </c>
      <c r="F390" s="342" t="s">
        <v>231</v>
      </c>
      <c r="G390" s="342"/>
      <c r="H390" s="342"/>
      <c r="I390" s="342"/>
      <c r="J390" s="343">
        <f>J391+J399+J415</f>
        <v>8603400</v>
      </c>
      <c r="K390" s="343">
        <f t="shared" ref="K390:R390" si="445">K391+K399+K415</f>
        <v>153000</v>
      </c>
      <c r="L390" s="343">
        <f t="shared" si="445"/>
        <v>8756400</v>
      </c>
      <c r="M390" s="343">
        <f t="shared" si="445"/>
        <v>0</v>
      </c>
      <c r="N390" s="343">
        <f t="shared" si="445"/>
        <v>8756400</v>
      </c>
      <c r="O390" s="343">
        <f t="shared" si="445"/>
        <v>0</v>
      </c>
      <c r="P390" s="343">
        <f t="shared" si="445"/>
        <v>8756400</v>
      </c>
      <c r="Q390" s="343">
        <f t="shared" si="445"/>
        <v>0</v>
      </c>
      <c r="R390" s="343">
        <f t="shared" si="445"/>
        <v>8756400</v>
      </c>
    </row>
    <row r="391" spans="1:18" s="337" customFormat="1" ht="12" x14ac:dyDescent="0.25">
      <c r="A391" s="488" t="s">
        <v>239</v>
      </c>
      <c r="B391" s="489"/>
      <c r="C391" s="379"/>
      <c r="D391" s="379"/>
      <c r="E391" s="334">
        <v>852</v>
      </c>
      <c r="F391" s="346" t="s">
        <v>231</v>
      </c>
      <c r="G391" s="346" t="s">
        <v>12</v>
      </c>
      <c r="H391" s="346"/>
      <c r="I391" s="346"/>
      <c r="J391" s="347">
        <f>J392+J396</f>
        <v>285000</v>
      </c>
      <c r="K391" s="347">
        <f t="shared" ref="K391:R391" si="446">K392+K396</f>
        <v>153000</v>
      </c>
      <c r="L391" s="347">
        <f t="shared" si="446"/>
        <v>438000</v>
      </c>
      <c r="M391" s="347">
        <f t="shared" si="446"/>
        <v>0</v>
      </c>
      <c r="N391" s="347">
        <f t="shared" si="446"/>
        <v>438000</v>
      </c>
      <c r="O391" s="347">
        <f t="shared" si="446"/>
        <v>0</v>
      </c>
      <c r="P391" s="347">
        <f t="shared" si="446"/>
        <v>438000</v>
      </c>
      <c r="Q391" s="347">
        <f t="shared" si="446"/>
        <v>0</v>
      </c>
      <c r="R391" s="347">
        <f t="shared" si="446"/>
        <v>438000</v>
      </c>
    </row>
    <row r="392" spans="1:18" s="337" customFormat="1" ht="12" x14ac:dyDescent="0.25">
      <c r="A392" s="479" t="s">
        <v>240</v>
      </c>
      <c r="B392" s="479"/>
      <c r="C392" s="349"/>
      <c r="D392" s="349"/>
      <c r="E392" s="334">
        <v>852</v>
      </c>
      <c r="F392" s="335" t="s">
        <v>231</v>
      </c>
      <c r="G392" s="335" t="s">
        <v>12</v>
      </c>
      <c r="H392" s="335" t="s">
        <v>241</v>
      </c>
      <c r="I392" s="335"/>
      <c r="J392" s="350">
        <f t="shared" ref="J392:R394" si="447">J393</f>
        <v>132000</v>
      </c>
      <c r="K392" s="350">
        <f t="shared" si="447"/>
        <v>0</v>
      </c>
      <c r="L392" s="350">
        <f t="shared" si="447"/>
        <v>132000</v>
      </c>
      <c r="M392" s="350">
        <f t="shared" si="447"/>
        <v>0</v>
      </c>
      <c r="N392" s="350">
        <f t="shared" si="447"/>
        <v>132000</v>
      </c>
      <c r="O392" s="350">
        <f t="shared" si="447"/>
        <v>0</v>
      </c>
      <c r="P392" s="350">
        <f t="shared" si="447"/>
        <v>132000</v>
      </c>
      <c r="Q392" s="350">
        <f t="shared" si="447"/>
        <v>0</v>
      </c>
      <c r="R392" s="350">
        <f t="shared" si="447"/>
        <v>132000</v>
      </c>
    </row>
    <row r="393" spans="1:18" s="337" customFormat="1" ht="12" x14ac:dyDescent="0.25">
      <c r="A393" s="479" t="s">
        <v>242</v>
      </c>
      <c r="B393" s="479"/>
      <c r="C393" s="349"/>
      <c r="D393" s="349"/>
      <c r="E393" s="334">
        <v>852</v>
      </c>
      <c r="F393" s="335" t="s">
        <v>231</v>
      </c>
      <c r="G393" s="335" t="s">
        <v>12</v>
      </c>
      <c r="H393" s="335" t="s">
        <v>243</v>
      </c>
      <c r="I393" s="335"/>
      <c r="J393" s="350">
        <f t="shared" si="447"/>
        <v>132000</v>
      </c>
      <c r="K393" s="350">
        <f t="shared" si="447"/>
        <v>0</v>
      </c>
      <c r="L393" s="350">
        <f t="shared" si="447"/>
        <v>132000</v>
      </c>
      <c r="M393" s="350">
        <f t="shared" si="447"/>
        <v>0</v>
      </c>
      <c r="N393" s="350">
        <f t="shared" si="447"/>
        <v>132000</v>
      </c>
      <c r="O393" s="350">
        <f t="shared" si="447"/>
        <v>0</v>
      </c>
      <c r="P393" s="350">
        <f t="shared" si="447"/>
        <v>132000</v>
      </c>
      <c r="Q393" s="350">
        <f t="shared" si="447"/>
        <v>0</v>
      </c>
      <c r="R393" s="350">
        <f t="shared" si="447"/>
        <v>132000</v>
      </c>
    </row>
    <row r="394" spans="1:18" s="337" customFormat="1" ht="30.75" customHeight="1" x14ac:dyDescent="0.25">
      <c r="A394" s="351"/>
      <c r="B394" s="389" t="s">
        <v>127</v>
      </c>
      <c r="C394" s="389"/>
      <c r="D394" s="389"/>
      <c r="E394" s="334">
        <v>852</v>
      </c>
      <c r="F394" s="335" t="s">
        <v>231</v>
      </c>
      <c r="G394" s="335" t="s">
        <v>12</v>
      </c>
      <c r="H394" s="335" t="s">
        <v>243</v>
      </c>
      <c r="I394" s="335" t="s">
        <v>128</v>
      </c>
      <c r="J394" s="350">
        <f>J395</f>
        <v>132000</v>
      </c>
      <c r="K394" s="350">
        <f t="shared" si="447"/>
        <v>0</v>
      </c>
      <c r="L394" s="350">
        <f t="shared" si="447"/>
        <v>132000</v>
      </c>
      <c r="M394" s="350">
        <f t="shared" si="447"/>
        <v>0</v>
      </c>
      <c r="N394" s="350">
        <f t="shared" si="447"/>
        <v>132000</v>
      </c>
      <c r="O394" s="350">
        <f t="shared" si="447"/>
        <v>0</v>
      </c>
      <c r="P394" s="350">
        <f t="shared" si="447"/>
        <v>132000</v>
      </c>
      <c r="Q394" s="350">
        <f t="shared" si="447"/>
        <v>0</v>
      </c>
      <c r="R394" s="350">
        <f t="shared" si="447"/>
        <v>132000</v>
      </c>
    </row>
    <row r="395" spans="1:18" s="337" customFormat="1" ht="24" x14ac:dyDescent="0.25">
      <c r="A395" s="349"/>
      <c r="B395" s="389" t="s">
        <v>244</v>
      </c>
      <c r="C395" s="389"/>
      <c r="D395" s="389"/>
      <c r="E395" s="334">
        <v>852</v>
      </c>
      <c r="F395" s="335" t="s">
        <v>231</v>
      </c>
      <c r="G395" s="335" t="s">
        <v>12</v>
      </c>
      <c r="H395" s="335" t="s">
        <v>243</v>
      </c>
      <c r="I395" s="335" t="s">
        <v>245</v>
      </c>
      <c r="J395" s="350">
        <v>132000</v>
      </c>
      <c r="K395" s="350"/>
      <c r="L395" s="350">
        <f t="shared" si="437"/>
        <v>132000</v>
      </c>
      <c r="M395" s="350"/>
      <c r="N395" s="350">
        <f t="shared" ref="N395" si="448">L395+M395</f>
        <v>132000</v>
      </c>
      <c r="O395" s="350"/>
      <c r="P395" s="350">
        <f t="shared" ref="P395" si="449">N395+O395</f>
        <v>132000</v>
      </c>
      <c r="Q395" s="350"/>
      <c r="R395" s="350">
        <f t="shared" ref="R395" si="450">P395+Q395</f>
        <v>132000</v>
      </c>
    </row>
    <row r="396" spans="1:18" s="337" customFormat="1" ht="13.5" customHeight="1" x14ac:dyDescent="0.25">
      <c r="A396" s="483" t="s">
        <v>739</v>
      </c>
      <c r="B396" s="483"/>
      <c r="C396" s="389"/>
      <c r="D396" s="389"/>
      <c r="E396" s="334">
        <v>852</v>
      </c>
      <c r="F396" s="335" t="s">
        <v>231</v>
      </c>
      <c r="G396" s="335" t="s">
        <v>12</v>
      </c>
      <c r="H396" s="335" t="s">
        <v>247</v>
      </c>
      <c r="I396" s="335"/>
      <c r="J396" s="350">
        <f t="shared" ref="J396:R397" si="451">J397</f>
        <v>153000</v>
      </c>
      <c r="K396" s="350">
        <f t="shared" si="451"/>
        <v>153000</v>
      </c>
      <c r="L396" s="350">
        <f t="shared" si="451"/>
        <v>306000</v>
      </c>
      <c r="M396" s="350">
        <f t="shared" si="451"/>
        <v>0</v>
      </c>
      <c r="N396" s="350">
        <f t="shared" si="451"/>
        <v>306000</v>
      </c>
      <c r="O396" s="350">
        <f t="shared" si="451"/>
        <v>0</v>
      </c>
      <c r="P396" s="350">
        <f t="shared" si="451"/>
        <v>306000</v>
      </c>
      <c r="Q396" s="350">
        <f t="shared" si="451"/>
        <v>0</v>
      </c>
      <c r="R396" s="350">
        <f t="shared" si="451"/>
        <v>306000</v>
      </c>
    </row>
    <row r="397" spans="1:18" s="337" customFormat="1" ht="13.5" customHeight="1" x14ac:dyDescent="0.25">
      <c r="A397" s="380"/>
      <c r="B397" s="389" t="s">
        <v>127</v>
      </c>
      <c r="C397" s="389"/>
      <c r="D397" s="389"/>
      <c r="E397" s="334">
        <v>852</v>
      </c>
      <c r="F397" s="335" t="s">
        <v>231</v>
      </c>
      <c r="G397" s="335" t="s">
        <v>12</v>
      </c>
      <c r="H397" s="335" t="s">
        <v>247</v>
      </c>
      <c r="I397" s="335" t="s">
        <v>128</v>
      </c>
      <c r="J397" s="350">
        <f t="shared" si="451"/>
        <v>153000</v>
      </c>
      <c r="K397" s="350">
        <f t="shared" si="451"/>
        <v>153000</v>
      </c>
      <c r="L397" s="350">
        <f t="shared" si="451"/>
        <v>306000</v>
      </c>
      <c r="M397" s="350">
        <f t="shared" si="451"/>
        <v>0</v>
      </c>
      <c r="N397" s="350">
        <f t="shared" si="451"/>
        <v>306000</v>
      </c>
      <c r="O397" s="350">
        <f t="shared" si="451"/>
        <v>0</v>
      </c>
      <c r="P397" s="350">
        <f t="shared" si="451"/>
        <v>306000</v>
      </c>
      <c r="Q397" s="350">
        <f t="shared" si="451"/>
        <v>0</v>
      </c>
      <c r="R397" s="350">
        <f t="shared" si="451"/>
        <v>306000</v>
      </c>
    </row>
    <row r="398" spans="1:18" s="337" customFormat="1" ht="12.75" customHeight="1" x14ac:dyDescent="0.25">
      <c r="A398" s="380"/>
      <c r="B398" s="389" t="s">
        <v>248</v>
      </c>
      <c r="C398" s="389"/>
      <c r="D398" s="389"/>
      <c r="E398" s="334">
        <v>852</v>
      </c>
      <c r="F398" s="335" t="s">
        <v>231</v>
      </c>
      <c r="G398" s="335" t="s">
        <v>12</v>
      </c>
      <c r="H398" s="335" t="s">
        <v>247</v>
      </c>
      <c r="I398" s="335" t="s">
        <v>249</v>
      </c>
      <c r="J398" s="350">
        <v>153000</v>
      </c>
      <c r="K398" s="350">
        <v>153000</v>
      </c>
      <c r="L398" s="350">
        <f t="shared" si="437"/>
        <v>306000</v>
      </c>
      <c r="M398" s="350"/>
      <c r="N398" s="350">
        <f t="shared" ref="N398" si="452">L398+M398</f>
        <v>306000</v>
      </c>
      <c r="O398" s="350"/>
      <c r="P398" s="350">
        <f t="shared" ref="P398" si="453">N398+O398</f>
        <v>306000</v>
      </c>
      <c r="Q398" s="350"/>
      <c r="R398" s="350">
        <f t="shared" ref="R398" si="454">P398+Q398</f>
        <v>306000</v>
      </c>
    </row>
    <row r="399" spans="1:18" s="337" customFormat="1" ht="12" x14ac:dyDescent="0.25">
      <c r="A399" s="487" t="s">
        <v>250</v>
      </c>
      <c r="B399" s="487"/>
      <c r="C399" s="345"/>
      <c r="D399" s="345"/>
      <c r="E399" s="334">
        <v>852</v>
      </c>
      <c r="F399" s="346" t="s">
        <v>231</v>
      </c>
      <c r="G399" s="346" t="s">
        <v>39</v>
      </c>
      <c r="H399" s="346"/>
      <c r="I399" s="346"/>
      <c r="J399" s="347">
        <f>J400+J405</f>
        <v>7313900</v>
      </c>
      <c r="K399" s="347">
        <f t="shared" ref="K399:R399" si="455">K400+K405</f>
        <v>0</v>
      </c>
      <c r="L399" s="347">
        <f t="shared" si="455"/>
        <v>7313900</v>
      </c>
      <c r="M399" s="347">
        <f t="shared" si="455"/>
        <v>0</v>
      </c>
      <c r="N399" s="347">
        <f t="shared" si="455"/>
        <v>7313900</v>
      </c>
      <c r="O399" s="347">
        <f t="shared" si="455"/>
        <v>0</v>
      </c>
      <c r="P399" s="347">
        <f t="shared" si="455"/>
        <v>7313900</v>
      </c>
      <c r="Q399" s="347">
        <f t="shared" si="455"/>
        <v>0</v>
      </c>
      <c r="R399" s="347">
        <f t="shared" si="455"/>
        <v>7313900</v>
      </c>
    </row>
    <row r="400" spans="1:18" s="337" customFormat="1" ht="12" x14ac:dyDescent="0.25">
      <c r="A400" s="491" t="s">
        <v>240</v>
      </c>
      <c r="B400" s="491"/>
      <c r="C400" s="380"/>
      <c r="D400" s="380"/>
      <c r="E400" s="334">
        <v>852</v>
      </c>
      <c r="F400" s="335" t="s">
        <v>231</v>
      </c>
      <c r="G400" s="335" t="s">
        <v>39</v>
      </c>
      <c r="H400" s="335" t="s">
        <v>241</v>
      </c>
      <c r="I400" s="335"/>
      <c r="J400" s="350">
        <f>J401</f>
        <v>132400</v>
      </c>
      <c r="K400" s="350">
        <f t="shared" ref="K400:R400" si="456">K401</f>
        <v>0</v>
      </c>
      <c r="L400" s="350">
        <f t="shared" si="456"/>
        <v>132400</v>
      </c>
      <c r="M400" s="350">
        <f t="shared" si="456"/>
        <v>0</v>
      </c>
      <c r="N400" s="350">
        <f t="shared" si="456"/>
        <v>132400</v>
      </c>
      <c r="O400" s="350">
        <f t="shared" si="456"/>
        <v>0</v>
      </c>
      <c r="P400" s="350">
        <f t="shared" si="456"/>
        <v>132400</v>
      </c>
      <c r="Q400" s="350">
        <f t="shared" si="456"/>
        <v>0</v>
      </c>
      <c r="R400" s="350">
        <f t="shared" si="456"/>
        <v>132400</v>
      </c>
    </row>
    <row r="401" spans="1:18" s="337" customFormat="1" ht="12" x14ac:dyDescent="0.25">
      <c r="A401" s="483" t="s">
        <v>251</v>
      </c>
      <c r="B401" s="483"/>
      <c r="C401" s="389"/>
      <c r="D401" s="389"/>
      <c r="E401" s="334">
        <v>852</v>
      </c>
      <c r="F401" s="335" t="s">
        <v>231</v>
      </c>
      <c r="G401" s="335" t="s">
        <v>39</v>
      </c>
      <c r="H401" s="335" t="s">
        <v>252</v>
      </c>
      <c r="I401" s="335"/>
      <c r="J401" s="350">
        <f t="shared" ref="J401:R403" si="457">J402</f>
        <v>132400</v>
      </c>
      <c r="K401" s="350">
        <f t="shared" si="457"/>
        <v>0</v>
      </c>
      <c r="L401" s="350">
        <f t="shared" si="457"/>
        <v>132400</v>
      </c>
      <c r="M401" s="350">
        <f t="shared" si="457"/>
        <v>0</v>
      </c>
      <c r="N401" s="350">
        <f t="shared" si="457"/>
        <v>132400</v>
      </c>
      <c r="O401" s="350">
        <f t="shared" si="457"/>
        <v>0</v>
      </c>
      <c r="P401" s="350">
        <f t="shared" si="457"/>
        <v>132400</v>
      </c>
      <c r="Q401" s="350">
        <f t="shared" si="457"/>
        <v>0</v>
      </c>
      <c r="R401" s="350">
        <f t="shared" si="457"/>
        <v>132400</v>
      </c>
    </row>
    <row r="402" spans="1:18" s="344" customFormat="1" ht="12" x14ac:dyDescent="0.25">
      <c r="A402" s="479" t="s">
        <v>299</v>
      </c>
      <c r="B402" s="479"/>
      <c r="C402" s="349"/>
      <c r="D402" s="349"/>
      <c r="E402" s="334">
        <v>852</v>
      </c>
      <c r="F402" s="335" t="s">
        <v>231</v>
      </c>
      <c r="G402" s="335" t="s">
        <v>39</v>
      </c>
      <c r="H402" s="335" t="s">
        <v>253</v>
      </c>
      <c r="I402" s="335"/>
      <c r="J402" s="350">
        <f t="shared" si="457"/>
        <v>132400</v>
      </c>
      <c r="K402" s="350">
        <f t="shared" si="457"/>
        <v>0</v>
      </c>
      <c r="L402" s="350">
        <f t="shared" si="457"/>
        <v>132400</v>
      </c>
      <c r="M402" s="350">
        <f t="shared" si="457"/>
        <v>0</v>
      </c>
      <c r="N402" s="350">
        <f t="shared" si="457"/>
        <v>132400</v>
      </c>
      <c r="O402" s="350">
        <f t="shared" si="457"/>
        <v>0</v>
      </c>
      <c r="P402" s="350">
        <f t="shared" si="457"/>
        <v>132400</v>
      </c>
      <c r="Q402" s="350">
        <f t="shared" si="457"/>
        <v>0</v>
      </c>
      <c r="R402" s="350">
        <f t="shared" si="457"/>
        <v>132400</v>
      </c>
    </row>
    <row r="403" spans="1:18" s="337" customFormat="1" ht="12.75" customHeight="1" x14ac:dyDescent="0.25">
      <c r="A403" s="380"/>
      <c r="B403" s="389" t="s">
        <v>127</v>
      </c>
      <c r="C403" s="389"/>
      <c r="D403" s="389"/>
      <c r="E403" s="334">
        <v>852</v>
      </c>
      <c r="F403" s="335" t="s">
        <v>231</v>
      </c>
      <c r="G403" s="335" t="s">
        <v>39</v>
      </c>
      <c r="H403" s="335" t="s">
        <v>253</v>
      </c>
      <c r="I403" s="335" t="s">
        <v>128</v>
      </c>
      <c r="J403" s="350">
        <f t="shared" si="457"/>
        <v>132400</v>
      </c>
      <c r="K403" s="350">
        <f t="shared" si="457"/>
        <v>0</v>
      </c>
      <c r="L403" s="350">
        <f t="shared" si="457"/>
        <v>132400</v>
      </c>
      <c r="M403" s="350">
        <f t="shared" si="457"/>
        <v>0</v>
      </c>
      <c r="N403" s="350">
        <f t="shared" si="457"/>
        <v>132400</v>
      </c>
      <c r="O403" s="350">
        <f t="shared" si="457"/>
        <v>0</v>
      </c>
      <c r="P403" s="350">
        <f t="shared" si="457"/>
        <v>132400</v>
      </c>
      <c r="Q403" s="350">
        <f t="shared" si="457"/>
        <v>0</v>
      </c>
      <c r="R403" s="350">
        <f t="shared" si="457"/>
        <v>132400</v>
      </c>
    </row>
    <row r="404" spans="1:18" s="337" customFormat="1" ht="12.75" customHeight="1" x14ac:dyDescent="0.25">
      <c r="A404" s="380"/>
      <c r="B404" s="389" t="s">
        <v>254</v>
      </c>
      <c r="C404" s="389"/>
      <c r="D404" s="389"/>
      <c r="E404" s="334">
        <v>852</v>
      </c>
      <c r="F404" s="335" t="s">
        <v>231</v>
      </c>
      <c r="G404" s="335" t="s">
        <v>39</v>
      </c>
      <c r="H404" s="335" t="s">
        <v>253</v>
      </c>
      <c r="I404" s="335" t="s">
        <v>255</v>
      </c>
      <c r="J404" s="350">
        <v>132400</v>
      </c>
      <c r="K404" s="350"/>
      <c r="L404" s="350">
        <f t="shared" si="437"/>
        <v>132400</v>
      </c>
      <c r="M404" s="350"/>
      <c r="N404" s="350">
        <f t="shared" ref="N404" si="458">L404+M404</f>
        <v>132400</v>
      </c>
      <c r="O404" s="350"/>
      <c r="P404" s="350">
        <f t="shared" ref="P404" si="459">N404+O404</f>
        <v>132400</v>
      </c>
      <c r="Q404" s="350"/>
      <c r="R404" s="350">
        <f t="shared" ref="R404" si="460">P404+Q404</f>
        <v>132400</v>
      </c>
    </row>
    <row r="405" spans="1:18" s="337" customFormat="1" ht="12.75" customHeight="1" x14ac:dyDescent="0.25">
      <c r="A405" s="491" t="s">
        <v>166</v>
      </c>
      <c r="B405" s="491"/>
      <c r="C405" s="380"/>
      <c r="D405" s="380"/>
      <c r="E405" s="334">
        <v>852</v>
      </c>
      <c r="F405" s="335" t="s">
        <v>231</v>
      </c>
      <c r="G405" s="335" t="s">
        <v>39</v>
      </c>
      <c r="H405" s="335" t="s">
        <v>167</v>
      </c>
      <c r="I405" s="335"/>
      <c r="J405" s="350">
        <f>J406+J410</f>
        <v>7181500</v>
      </c>
      <c r="K405" s="350">
        <f t="shared" ref="K405:R405" si="461">K406+K410</f>
        <v>0</v>
      </c>
      <c r="L405" s="350">
        <f t="shared" si="461"/>
        <v>7181500</v>
      </c>
      <c r="M405" s="350">
        <f t="shared" si="461"/>
        <v>0</v>
      </c>
      <c r="N405" s="350">
        <f t="shared" si="461"/>
        <v>7181500</v>
      </c>
      <c r="O405" s="350">
        <f t="shared" si="461"/>
        <v>0</v>
      </c>
      <c r="P405" s="350">
        <f t="shared" si="461"/>
        <v>7181500</v>
      </c>
      <c r="Q405" s="350">
        <f t="shared" si="461"/>
        <v>0</v>
      </c>
      <c r="R405" s="350">
        <f t="shared" si="461"/>
        <v>7181500</v>
      </c>
    </row>
    <row r="406" spans="1:18" s="337" customFormat="1" ht="12.75" customHeight="1" x14ac:dyDescent="0.25">
      <c r="A406" s="483" t="s">
        <v>260</v>
      </c>
      <c r="B406" s="483"/>
      <c r="C406" s="389"/>
      <c r="D406" s="389"/>
      <c r="E406" s="334">
        <v>852</v>
      </c>
      <c r="F406" s="335" t="s">
        <v>231</v>
      </c>
      <c r="G406" s="335" t="s">
        <v>39</v>
      </c>
      <c r="H406" s="335" t="s">
        <v>261</v>
      </c>
      <c r="I406" s="335"/>
      <c r="J406" s="350">
        <f t="shared" ref="J406:R406" si="462">J407</f>
        <v>652000</v>
      </c>
      <c r="K406" s="350">
        <f t="shared" si="462"/>
        <v>0</v>
      </c>
      <c r="L406" s="350">
        <f t="shared" si="462"/>
        <v>652000</v>
      </c>
      <c r="M406" s="350">
        <f t="shared" si="462"/>
        <v>0</v>
      </c>
      <c r="N406" s="350">
        <f t="shared" si="462"/>
        <v>652000</v>
      </c>
      <c r="O406" s="350">
        <f t="shared" si="462"/>
        <v>0</v>
      </c>
      <c r="P406" s="350">
        <f t="shared" si="462"/>
        <v>652000</v>
      </c>
      <c r="Q406" s="350">
        <f t="shared" si="462"/>
        <v>0</v>
      </c>
      <c r="R406" s="350">
        <f t="shared" si="462"/>
        <v>652000</v>
      </c>
    </row>
    <row r="407" spans="1:18" s="337" customFormat="1" ht="12" x14ac:dyDescent="0.25">
      <c r="A407" s="380"/>
      <c r="B407" s="389" t="s">
        <v>127</v>
      </c>
      <c r="C407" s="389"/>
      <c r="D407" s="389"/>
      <c r="E407" s="334">
        <v>852</v>
      </c>
      <c r="F407" s="335" t="s">
        <v>231</v>
      </c>
      <c r="G407" s="335" t="s">
        <v>39</v>
      </c>
      <c r="H407" s="335" t="s">
        <v>261</v>
      </c>
      <c r="I407" s="335" t="s">
        <v>128</v>
      </c>
      <c r="J407" s="350">
        <f>J408+J409</f>
        <v>652000</v>
      </c>
      <c r="K407" s="350">
        <f t="shared" ref="K407:R407" si="463">K408+K409</f>
        <v>0</v>
      </c>
      <c r="L407" s="350">
        <f t="shared" si="463"/>
        <v>652000</v>
      </c>
      <c r="M407" s="350">
        <f t="shared" si="463"/>
        <v>0</v>
      </c>
      <c r="N407" s="350">
        <f t="shared" si="463"/>
        <v>652000</v>
      </c>
      <c r="O407" s="350">
        <f t="shared" si="463"/>
        <v>0</v>
      </c>
      <c r="P407" s="350">
        <f t="shared" si="463"/>
        <v>652000</v>
      </c>
      <c r="Q407" s="350">
        <f t="shared" si="463"/>
        <v>0</v>
      </c>
      <c r="R407" s="350">
        <f t="shared" si="463"/>
        <v>652000</v>
      </c>
    </row>
    <row r="408" spans="1:18" s="337" customFormat="1" ht="12" x14ac:dyDescent="0.25">
      <c r="A408" s="380"/>
      <c r="B408" s="389" t="s">
        <v>254</v>
      </c>
      <c r="C408" s="389"/>
      <c r="D408" s="389"/>
      <c r="E408" s="334">
        <v>852</v>
      </c>
      <c r="F408" s="335" t="s">
        <v>231</v>
      </c>
      <c r="G408" s="335" t="s">
        <v>39</v>
      </c>
      <c r="H408" s="335" t="s">
        <v>261</v>
      </c>
      <c r="I408" s="335" t="s">
        <v>255</v>
      </c>
      <c r="J408" s="350">
        <v>652000</v>
      </c>
      <c r="K408" s="350">
        <v>-652000</v>
      </c>
      <c r="L408" s="350">
        <f t="shared" si="437"/>
        <v>0</v>
      </c>
      <c r="M408" s="350"/>
      <c r="N408" s="350">
        <f t="shared" ref="N408:N409" si="464">L408+M408</f>
        <v>0</v>
      </c>
      <c r="O408" s="350"/>
      <c r="P408" s="350">
        <f t="shared" ref="P408:P409" si="465">N408+O408</f>
        <v>0</v>
      </c>
      <c r="Q408" s="350"/>
      <c r="R408" s="350">
        <f t="shared" ref="R408:R409" si="466">P408+Q408</f>
        <v>0</v>
      </c>
    </row>
    <row r="409" spans="1:18" s="337" customFormat="1" ht="24" x14ac:dyDescent="0.25">
      <c r="A409" s="380"/>
      <c r="B409" s="389" t="s">
        <v>244</v>
      </c>
      <c r="C409" s="389"/>
      <c r="D409" s="389"/>
      <c r="E409" s="334">
        <v>852</v>
      </c>
      <c r="F409" s="335" t="s">
        <v>231</v>
      </c>
      <c r="G409" s="335" t="s">
        <v>39</v>
      </c>
      <c r="H409" s="335" t="s">
        <v>261</v>
      </c>
      <c r="I409" s="335" t="s">
        <v>245</v>
      </c>
      <c r="J409" s="350"/>
      <c r="K409" s="350">
        <v>652000</v>
      </c>
      <c r="L409" s="350">
        <f t="shared" si="437"/>
        <v>652000</v>
      </c>
      <c r="M409" s="350"/>
      <c r="N409" s="350">
        <f t="shared" si="464"/>
        <v>652000</v>
      </c>
      <c r="O409" s="350"/>
      <c r="P409" s="350">
        <f t="shared" si="465"/>
        <v>652000</v>
      </c>
      <c r="Q409" s="350"/>
      <c r="R409" s="350">
        <f t="shared" si="466"/>
        <v>652000</v>
      </c>
    </row>
    <row r="410" spans="1:18" s="337" customFormat="1" ht="12" x14ac:dyDescent="0.25">
      <c r="A410" s="483" t="s">
        <v>262</v>
      </c>
      <c r="B410" s="483"/>
      <c r="C410" s="389"/>
      <c r="D410" s="389"/>
      <c r="E410" s="334">
        <v>852</v>
      </c>
      <c r="F410" s="335" t="s">
        <v>231</v>
      </c>
      <c r="G410" s="335" t="s">
        <v>39</v>
      </c>
      <c r="H410" s="335" t="s">
        <v>263</v>
      </c>
      <c r="I410" s="335"/>
      <c r="J410" s="350">
        <f>J411+J413</f>
        <v>6529500</v>
      </c>
      <c r="K410" s="350">
        <f t="shared" ref="K410:R410" si="467">K411+K413</f>
        <v>0</v>
      </c>
      <c r="L410" s="350">
        <f t="shared" si="467"/>
        <v>6529500</v>
      </c>
      <c r="M410" s="350">
        <f t="shared" si="467"/>
        <v>0</v>
      </c>
      <c r="N410" s="350">
        <f t="shared" si="467"/>
        <v>6529500</v>
      </c>
      <c r="O410" s="350">
        <f t="shared" si="467"/>
        <v>0</v>
      </c>
      <c r="P410" s="350">
        <f t="shared" si="467"/>
        <v>6529500</v>
      </c>
      <c r="Q410" s="350">
        <f t="shared" si="467"/>
        <v>0</v>
      </c>
      <c r="R410" s="350">
        <f t="shared" si="467"/>
        <v>6529500</v>
      </c>
    </row>
    <row r="411" spans="1:18" s="337" customFormat="1" ht="12.75" customHeight="1" x14ac:dyDescent="0.25">
      <c r="A411" s="351"/>
      <c r="B411" s="389" t="s">
        <v>22</v>
      </c>
      <c r="C411" s="389"/>
      <c r="D411" s="389"/>
      <c r="E411" s="334">
        <v>852</v>
      </c>
      <c r="F411" s="335" t="s">
        <v>264</v>
      </c>
      <c r="G411" s="335" t="s">
        <v>39</v>
      </c>
      <c r="H411" s="335" t="s">
        <v>263</v>
      </c>
      <c r="I411" s="335" t="s">
        <v>23</v>
      </c>
      <c r="J411" s="350">
        <f>J412</f>
        <v>1559600</v>
      </c>
      <c r="K411" s="350">
        <f t="shared" ref="K411:R411" si="468">K412</f>
        <v>0</v>
      </c>
      <c r="L411" s="350">
        <f t="shared" si="468"/>
        <v>1559600</v>
      </c>
      <c r="M411" s="350">
        <f t="shared" si="468"/>
        <v>0</v>
      </c>
      <c r="N411" s="350">
        <f t="shared" si="468"/>
        <v>1559600</v>
      </c>
      <c r="O411" s="350">
        <f t="shared" si="468"/>
        <v>0</v>
      </c>
      <c r="P411" s="350">
        <f t="shared" si="468"/>
        <v>1559600</v>
      </c>
      <c r="Q411" s="350">
        <f t="shared" si="468"/>
        <v>0</v>
      </c>
      <c r="R411" s="350">
        <f t="shared" si="468"/>
        <v>1559600</v>
      </c>
    </row>
    <row r="412" spans="1:18" s="337" customFormat="1" ht="12" x14ac:dyDescent="0.25">
      <c r="A412" s="351"/>
      <c r="B412" s="349" t="s">
        <v>24</v>
      </c>
      <c r="C412" s="349"/>
      <c r="D412" s="349"/>
      <c r="E412" s="334">
        <v>852</v>
      </c>
      <c r="F412" s="335" t="s">
        <v>264</v>
      </c>
      <c r="G412" s="335" t="s">
        <v>39</v>
      </c>
      <c r="H412" s="335" t="s">
        <v>263</v>
      </c>
      <c r="I412" s="335" t="s">
        <v>25</v>
      </c>
      <c r="J412" s="350">
        <v>1559600</v>
      </c>
      <c r="K412" s="350"/>
      <c r="L412" s="350">
        <f t="shared" si="437"/>
        <v>1559600</v>
      </c>
      <c r="M412" s="350"/>
      <c r="N412" s="350">
        <f t="shared" ref="N412" si="469">L412+M412</f>
        <v>1559600</v>
      </c>
      <c r="O412" s="350"/>
      <c r="P412" s="350">
        <f t="shared" ref="P412" si="470">N412+O412</f>
        <v>1559600</v>
      </c>
      <c r="Q412" s="350"/>
      <c r="R412" s="350">
        <f t="shared" ref="R412" si="471">P412+Q412</f>
        <v>1559600</v>
      </c>
    </row>
    <row r="413" spans="1:18" s="337" customFormat="1" ht="12" x14ac:dyDescent="0.25">
      <c r="A413" s="380"/>
      <c r="B413" s="389" t="s">
        <v>127</v>
      </c>
      <c r="C413" s="389"/>
      <c r="D413" s="389"/>
      <c r="E413" s="334">
        <v>852</v>
      </c>
      <c r="F413" s="335" t="s">
        <v>231</v>
      </c>
      <c r="G413" s="335" t="s">
        <v>39</v>
      </c>
      <c r="H413" s="335" t="s">
        <v>263</v>
      </c>
      <c r="I413" s="335" t="s">
        <v>128</v>
      </c>
      <c r="J413" s="350">
        <f>J414</f>
        <v>4969900</v>
      </c>
      <c r="K413" s="350">
        <f t="shared" ref="K413:R413" si="472">K414</f>
        <v>0</v>
      </c>
      <c r="L413" s="350">
        <f t="shared" si="472"/>
        <v>4969900</v>
      </c>
      <c r="M413" s="350">
        <f t="shared" si="472"/>
        <v>0</v>
      </c>
      <c r="N413" s="350">
        <f t="shared" si="472"/>
        <v>4969900</v>
      </c>
      <c r="O413" s="350">
        <f t="shared" si="472"/>
        <v>0</v>
      </c>
      <c r="P413" s="350">
        <f t="shared" si="472"/>
        <v>4969900</v>
      </c>
      <c r="Q413" s="350">
        <f t="shared" si="472"/>
        <v>0</v>
      </c>
      <c r="R413" s="350">
        <f t="shared" si="472"/>
        <v>4969900</v>
      </c>
    </row>
    <row r="414" spans="1:18" s="337" customFormat="1" ht="12" x14ac:dyDescent="0.25">
      <c r="A414" s="380"/>
      <c r="B414" s="389" t="s">
        <v>254</v>
      </c>
      <c r="C414" s="389"/>
      <c r="D414" s="389"/>
      <c r="E414" s="334">
        <v>852</v>
      </c>
      <c r="F414" s="335" t="s">
        <v>231</v>
      </c>
      <c r="G414" s="335" t="s">
        <v>39</v>
      </c>
      <c r="H414" s="335" t="s">
        <v>263</v>
      </c>
      <c r="I414" s="335" t="s">
        <v>255</v>
      </c>
      <c r="J414" s="350">
        <v>4969900</v>
      </c>
      <c r="K414" s="350"/>
      <c r="L414" s="350">
        <f t="shared" si="437"/>
        <v>4969900</v>
      </c>
      <c r="M414" s="350"/>
      <c r="N414" s="350">
        <f t="shared" ref="N414" si="473">L414+M414</f>
        <v>4969900</v>
      </c>
      <c r="O414" s="350"/>
      <c r="P414" s="350">
        <f t="shared" ref="P414" si="474">N414+O414</f>
        <v>4969900</v>
      </c>
      <c r="Q414" s="350"/>
      <c r="R414" s="350">
        <f t="shared" ref="R414" si="475">P414+Q414</f>
        <v>4969900</v>
      </c>
    </row>
    <row r="415" spans="1:18" s="337" customFormat="1" ht="12" x14ac:dyDescent="0.25">
      <c r="A415" s="487" t="s">
        <v>265</v>
      </c>
      <c r="B415" s="487"/>
      <c r="C415" s="345"/>
      <c r="D415" s="345"/>
      <c r="E415" s="334">
        <v>852</v>
      </c>
      <c r="F415" s="346" t="s">
        <v>231</v>
      </c>
      <c r="G415" s="346" t="s">
        <v>47</v>
      </c>
      <c r="H415" s="346"/>
      <c r="I415" s="346"/>
      <c r="J415" s="347">
        <f>J416</f>
        <v>1004500</v>
      </c>
      <c r="K415" s="347">
        <f t="shared" ref="K415:R416" si="476">K416</f>
        <v>0</v>
      </c>
      <c r="L415" s="347">
        <f t="shared" si="476"/>
        <v>1004500</v>
      </c>
      <c r="M415" s="347">
        <f t="shared" si="476"/>
        <v>0</v>
      </c>
      <c r="N415" s="347">
        <f t="shared" si="476"/>
        <v>1004500</v>
      </c>
      <c r="O415" s="347">
        <f t="shared" si="476"/>
        <v>0</v>
      </c>
      <c r="P415" s="347">
        <f t="shared" si="476"/>
        <v>1004500</v>
      </c>
      <c r="Q415" s="347">
        <f t="shared" si="476"/>
        <v>0</v>
      </c>
      <c r="R415" s="347">
        <f t="shared" si="476"/>
        <v>1004500</v>
      </c>
    </row>
    <row r="416" spans="1:18" s="348" customFormat="1" ht="12.75" customHeight="1" x14ac:dyDescent="0.25">
      <c r="A416" s="479" t="s">
        <v>64</v>
      </c>
      <c r="B416" s="479"/>
      <c r="C416" s="349"/>
      <c r="D416" s="349"/>
      <c r="E416" s="334">
        <v>852</v>
      </c>
      <c r="F416" s="335" t="s">
        <v>231</v>
      </c>
      <c r="G416" s="335" t="s">
        <v>47</v>
      </c>
      <c r="H416" s="335" t="s">
        <v>65</v>
      </c>
      <c r="I416" s="335"/>
      <c r="J416" s="350">
        <f>J417</f>
        <v>1004500</v>
      </c>
      <c r="K416" s="350">
        <f t="shared" si="476"/>
        <v>0</v>
      </c>
      <c r="L416" s="350">
        <f t="shared" si="476"/>
        <v>1004500</v>
      </c>
      <c r="M416" s="350">
        <f t="shared" si="476"/>
        <v>0</v>
      </c>
      <c r="N416" s="350">
        <f t="shared" si="476"/>
        <v>1004500</v>
      </c>
      <c r="O416" s="350">
        <f t="shared" si="476"/>
        <v>0</v>
      </c>
      <c r="P416" s="350">
        <f t="shared" si="476"/>
        <v>1004500</v>
      </c>
      <c r="Q416" s="350">
        <f t="shared" si="476"/>
        <v>0</v>
      </c>
      <c r="R416" s="350">
        <f t="shared" si="476"/>
        <v>1004500</v>
      </c>
    </row>
    <row r="417" spans="1:18" s="337" customFormat="1" ht="12.75" customHeight="1" x14ac:dyDescent="0.25">
      <c r="A417" s="479" t="s">
        <v>66</v>
      </c>
      <c r="B417" s="479"/>
      <c r="C417" s="349"/>
      <c r="D417" s="349"/>
      <c r="E417" s="334">
        <v>852</v>
      </c>
      <c r="F417" s="355" t="s">
        <v>231</v>
      </c>
      <c r="G417" s="355" t="s">
        <v>47</v>
      </c>
      <c r="H417" s="355" t="s">
        <v>67</v>
      </c>
      <c r="I417" s="355"/>
      <c r="J417" s="350">
        <f>J418+J423</f>
        <v>1004500</v>
      </c>
      <c r="K417" s="350">
        <f t="shared" ref="K417:R417" si="477">K418+K423</f>
        <v>0</v>
      </c>
      <c r="L417" s="350">
        <f t="shared" si="477"/>
        <v>1004500</v>
      </c>
      <c r="M417" s="350">
        <f t="shared" si="477"/>
        <v>0</v>
      </c>
      <c r="N417" s="350">
        <f t="shared" si="477"/>
        <v>1004500</v>
      </c>
      <c r="O417" s="350">
        <f t="shared" si="477"/>
        <v>0</v>
      </c>
      <c r="P417" s="350">
        <f t="shared" si="477"/>
        <v>1004500</v>
      </c>
      <c r="Q417" s="350">
        <f t="shared" si="477"/>
        <v>0</v>
      </c>
      <c r="R417" s="350">
        <f t="shared" si="477"/>
        <v>1004500</v>
      </c>
    </row>
    <row r="418" spans="1:18" s="337" customFormat="1" ht="12.75" customHeight="1" x14ac:dyDescent="0.25">
      <c r="A418" s="479" t="s">
        <v>266</v>
      </c>
      <c r="B418" s="479"/>
      <c r="C418" s="349"/>
      <c r="D418" s="349"/>
      <c r="E418" s="334">
        <v>852</v>
      </c>
      <c r="F418" s="355" t="s">
        <v>231</v>
      </c>
      <c r="G418" s="355" t="s">
        <v>47</v>
      </c>
      <c r="H418" s="355" t="s">
        <v>267</v>
      </c>
      <c r="I418" s="355"/>
      <c r="J418" s="350">
        <f>J419+J421</f>
        <v>430500</v>
      </c>
      <c r="K418" s="350">
        <f t="shared" ref="K418:R418" si="478">K419+K421</f>
        <v>0</v>
      </c>
      <c r="L418" s="350">
        <f t="shared" si="478"/>
        <v>430500</v>
      </c>
      <c r="M418" s="350">
        <f t="shared" si="478"/>
        <v>0</v>
      </c>
      <c r="N418" s="350">
        <f t="shared" si="478"/>
        <v>430500</v>
      </c>
      <c r="O418" s="350">
        <f t="shared" si="478"/>
        <v>0</v>
      </c>
      <c r="P418" s="350">
        <f t="shared" si="478"/>
        <v>430500</v>
      </c>
      <c r="Q418" s="350">
        <f t="shared" si="478"/>
        <v>0</v>
      </c>
      <c r="R418" s="350">
        <f t="shared" si="478"/>
        <v>430500</v>
      </c>
    </row>
    <row r="419" spans="1:18" s="337" customFormat="1" ht="12.75" customHeight="1" x14ac:dyDescent="0.25">
      <c r="A419" s="349"/>
      <c r="B419" s="349" t="s">
        <v>17</v>
      </c>
      <c r="C419" s="349"/>
      <c r="D419" s="349"/>
      <c r="E419" s="334">
        <v>852</v>
      </c>
      <c r="F419" s="355" t="s">
        <v>231</v>
      </c>
      <c r="G419" s="355" t="s">
        <v>47</v>
      </c>
      <c r="H419" s="355" t="s">
        <v>267</v>
      </c>
      <c r="I419" s="335" t="s">
        <v>19</v>
      </c>
      <c r="J419" s="350">
        <f>J420</f>
        <v>347000</v>
      </c>
      <c r="K419" s="350">
        <f t="shared" ref="K419:R419" si="479">K420</f>
        <v>0</v>
      </c>
      <c r="L419" s="350">
        <f t="shared" ref="L419:L427" si="480">J419+K419</f>
        <v>347000</v>
      </c>
      <c r="M419" s="350">
        <f t="shared" si="479"/>
        <v>0</v>
      </c>
      <c r="N419" s="350">
        <f t="shared" si="479"/>
        <v>347000</v>
      </c>
      <c r="O419" s="350">
        <f t="shared" si="479"/>
        <v>0</v>
      </c>
      <c r="P419" s="350">
        <f t="shared" si="479"/>
        <v>347000</v>
      </c>
      <c r="Q419" s="350">
        <f t="shared" si="479"/>
        <v>0</v>
      </c>
      <c r="R419" s="350">
        <f t="shared" si="479"/>
        <v>347000</v>
      </c>
    </row>
    <row r="420" spans="1:18" s="337" customFormat="1" ht="12.75" customHeight="1" x14ac:dyDescent="0.25">
      <c r="A420" s="351"/>
      <c r="B420" s="389" t="s">
        <v>20</v>
      </c>
      <c r="C420" s="389"/>
      <c r="D420" s="389"/>
      <c r="E420" s="334">
        <v>852</v>
      </c>
      <c r="F420" s="355" t="s">
        <v>231</v>
      </c>
      <c r="G420" s="355" t="s">
        <v>47</v>
      </c>
      <c r="H420" s="355" t="s">
        <v>267</v>
      </c>
      <c r="I420" s="335" t="s">
        <v>21</v>
      </c>
      <c r="J420" s="350">
        <f>347033-33</f>
        <v>347000</v>
      </c>
      <c r="K420" s="350"/>
      <c r="L420" s="350">
        <f t="shared" si="480"/>
        <v>347000</v>
      </c>
      <c r="M420" s="350"/>
      <c r="N420" s="350">
        <f>L420+M420</f>
        <v>347000</v>
      </c>
      <c r="O420" s="350"/>
      <c r="P420" s="350">
        <f t="shared" ref="P420" si="481">N420+O420</f>
        <v>347000</v>
      </c>
      <c r="Q420" s="350"/>
      <c r="R420" s="350">
        <f t="shared" ref="R420" si="482">P420+Q420</f>
        <v>347000</v>
      </c>
    </row>
    <row r="421" spans="1:18" s="337" customFormat="1" ht="16.5" customHeight="1" x14ac:dyDescent="0.25">
      <c r="A421" s="351"/>
      <c r="B421" s="389" t="s">
        <v>22</v>
      </c>
      <c r="C421" s="389"/>
      <c r="D421" s="389"/>
      <c r="E421" s="334">
        <v>852</v>
      </c>
      <c r="F421" s="355" t="s">
        <v>231</v>
      </c>
      <c r="G421" s="355" t="s">
        <v>47</v>
      </c>
      <c r="H421" s="355" t="s">
        <v>267</v>
      </c>
      <c r="I421" s="335" t="s">
        <v>23</v>
      </c>
      <c r="J421" s="350">
        <f>J422</f>
        <v>83500</v>
      </c>
      <c r="K421" s="350">
        <f t="shared" ref="K421:R421" si="483">K422</f>
        <v>0</v>
      </c>
      <c r="L421" s="350">
        <f t="shared" si="480"/>
        <v>83500</v>
      </c>
      <c r="M421" s="350">
        <f t="shared" si="483"/>
        <v>0</v>
      </c>
      <c r="N421" s="350">
        <f t="shared" si="483"/>
        <v>83500</v>
      </c>
      <c r="O421" s="350">
        <f t="shared" si="483"/>
        <v>0</v>
      </c>
      <c r="P421" s="350">
        <f t="shared" si="483"/>
        <v>83500</v>
      </c>
      <c r="Q421" s="350">
        <f t="shared" si="483"/>
        <v>0</v>
      </c>
      <c r="R421" s="350">
        <f t="shared" si="483"/>
        <v>83500</v>
      </c>
    </row>
    <row r="422" spans="1:18" s="337" customFormat="1" ht="12.75" customHeight="1" x14ac:dyDescent="0.25">
      <c r="A422" s="351"/>
      <c r="B422" s="349" t="s">
        <v>24</v>
      </c>
      <c r="C422" s="349"/>
      <c r="D422" s="349"/>
      <c r="E422" s="334">
        <v>852</v>
      </c>
      <c r="F422" s="355" t="s">
        <v>231</v>
      </c>
      <c r="G422" s="355" t="s">
        <v>47</v>
      </c>
      <c r="H422" s="355" t="s">
        <v>267</v>
      </c>
      <c r="I422" s="335" t="s">
        <v>25</v>
      </c>
      <c r="J422" s="350">
        <f>83467+33</f>
        <v>83500</v>
      </c>
      <c r="K422" s="350"/>
      <c r="L422" s="350">
        <f t="shared" si="480"/>
        <v>83500</v>
      </c>
      <c r="M422" s="350"/>
      <c r="N422" s="350">
        <f>L422+M422</f>
        <v>83500</v>
      </c>
      <c r="O422" s="350"/>
      <c r="P422" s="350">
        <f t="shared" ref="P422" si="484">N422+O422</f>
        <v>83500</v>
      </c>
      <c r="Q422" s="350"/>
      <c r="R422" s="350">
        <f t="shared" ref="R422" si="485">P422+Q422</f>
        <v>83500</v>
      </c>
    </row>
    <row r="423" spans="1:18" s="337" customFormat="1" ht="12.75" customHeight="1" x14ac:dyDescent="0.25">
      <c r="A423" s="480" t="s">
        <v>268</v>
      </c>
      <c r="B423" s="481"/>
      <c r="C423" s="349"/>
      <c r="D423" s="349"/>
      <c r="E423" s="334">
        <v>852</v>
      </c>
      <c r="F423" s="335" t="s">
        <v>231</v>
      </c>
      <c r="G423" s="335" t="s">
        <v>47</v>
      </c>
      <c r="H423" s="335" t="s">
        <v>269</v>
      </c>
      <c r="I423" s="335"/>
      <c r="J423" s="350">
        <f>J424+J426</f>
        <v>574000</v>
      </c>
      <c r="K423" s="350">
        <f t="shared" ref="K423:R423" si="486">K424+K426</f>
        <v>0</v>
      </c>
      <c r="L423" s="350">
        <f t="shared" si="480"/>
        <v>574000</v>
      </c>
      <c r="M423" s="350">
        <f t="shared" si="486"/>
        <v>0</v>
      </c>
      <c r="N423" s="350">
        <f t="shared" si="486"/>
        <v>574000</v>
      </c>
      <c r="O423" s="350">
        <f t="shared" si="486"/>
        <v>0</v>
      </c>
      <c r="P423" s="350">
        <f t="shared" si="486"/>
        <v>574000</v>
      </c>
      <c r="Q423" s="350">
        <f t="shared" si="486"/>
        <v>0</v>
      </c>
      <c r="R423" s="350">
        <f t="shared" si="486"/>
        <v>574000</v>
      </c>
    </row>
    <row r="424" spans="1:18" s="337" customFormat="1" ht="12.75" customHeight="1" x14ac:dyDescent="0.25">
      <c r="A424" s="349"/>
      <c r="B424" s="349" t="s">
        <v>17</v>
      </c>
      <c r="C424" s="349"/>
      <c r="D424" s="349"/>
      <c r="E424" s="334">
        <v>852</v>
      </c>
      <c r="F424" s="355" t="s">
        <v>231</v>
      </c>
      <c r="G424" s="355" t="s">
        <v>47</v>
      </c>
      <c r="H424" s="335" t="s">
        <v>269</v>
      </c>
      <c r="I424" s="335" t="s">
        <v>19</v>
      </c>
      <c r="J424" s="350">
        <f>J425</f>
        <v>340600</v>
      </c>
      <c r="K424" s="350">
        <f t="shared" ref="K424:R424" si="487">K425</f>
        <v>0</v>
      </c>
      <c r="L424" s="350">
        <f t="shared" si="480"/>
        <v>340600</v>
      </c>
      <c r="M424" s="350">
        <f t="shared" si="487"/>
        <v>0</v>
      </c>
      <c r="N424" s="350">
        <f t="shared" si="487"/>
        <v>340600</v>
      </c>
      <c r="O424" s="350">
        <f t="shared" si="487"/>
        <v>0</v>
      </c>
      <c r="P424" s="350">
        <f t="shared" si="487"/>
        <v>340600</v>
      </c>
      <c r="Q424" s="350">
        <f t="shared" si="487"/>
        <v>0</v>
      </c>
      <c r="R424" s="350">
        <f t="shared" si="487"/>
        <v>340600</v>
      </c>
    </row>
    <row r="425" spans="1:18" s="337" customFormat="1" ht="12.75" customHeight="1" x14ac:dyDescent="0.25">
      <c r="A425" s="351"/>
      <c r="B425" s="389" t="s">
        <v>20</v>
      </c>
      <c r="C425" s="389"/>
      <c r="D425" s="389"/>
      <c r="E425" s="334">
        <v>852</v>
      </c>
      <c r="F425" s="355" t="s">
        <v>231</v>
      </c>
      <c r="G425" s="355" t="s">
        <v>47</v>
      </c>
      <c r="H425" s="335" t="s">
        <v>269</v>
      </c>
      <c r="I425" s="335" t="s">
        <v>21</v>
      </c>
      <c r="J425" s="350">
        <f>340646-46</f>
        <v>340600</v>
      </c>
      <c r="K425" s="350"/>
      <c r="L425" s="350">
        <f t="shared" si="480"/>
        <v>340600</v>
      </c>
      <c r="M425" s="350"/>
      <c r="N425" s="350">
        <f>L425+M425</f>
        <v>340600</v>
      </c>
      <c r="O425" s="350"/>
      <c r="P425" s="350">
        <f t="shared" ref="P425" si="488">N425+O425</f>
        <v>340600</v>
      </c>
      <c r="Q425" s="350"/>
      <c r="R425" s="350">
        <f t="shared" ref="R425" si="489">P425+Q425</f>
        <v>340600</v>
      </c>
    </row>
    <row r="426" spans="1:18" s="337" customFormat="1" ht="12.75" customHeight="1" x14ac:dyDescent="0.25">
      <c r="A426" s="351"/>
      <c r="B426" s="389" t="s">
        <v>22</v>
      </c>
      <c r="C426" s="389"/>
      <c r="D426" s="389"/>
      <c r="E426" s="334">
        <v>852</v>
      </c>
      <c r="F426" s="355" t="s">
        <v>231</v>
      </c>
      <c r="G426" s="355" t="s">
        <v>47</v>
      </c>
      <c r="H426" s="335" t="s">
        <v>269</v>
      </c>
      <c r="I426" s="335" t="s">
        <v>23</v>
      </c>
      <c r="J426" s="350">
        <f>J427</f>
        <v>233400</v>
      </c>
      <c r="K426" s="350">
        <f t="shared" ref="K426:R426" si="490">K427</f>
        <v>0</v>
      </c>
      <c r="L426" s="350">
        <f t="shared" si="480"/>
        <v>233400</v>
      </c>
      <c r="M426" s="350">
        <f t="shared" si="490"/>
        <v>0</v>
      </c>
      <c r="N426" s="350">
        <f t="shared" si="490"/>
        <v>233400</v>
      </c>
      <c r="O426" s="350">
        <f t="shared" si="490"/>
        <v>0</v>
      </c>
      <c r="P426" s="350">
        <f t="shared" si="490"/>
        <v>233400</v>
      </c>
      <c r="Q426" s="350">
        <f t="shared" si="490"/>
        <v>0</v>
      </c>
      <c r="R426" s="350">
        <f t="shared" si="490"/>
        <v>233400</v>
      </c>
    </row>
    <row r="427" spans="1:18" s="337" customFormat="1" ht="12.75" customHeight="1" x14ac:dyDescent="0.25">
      <c r="A427" s="351"/>
      <c r="B427" s="349" t="s">
        <v>24</v>
      </c>
      <c r="C427" s="349"/>
      <c r="D427" s="349"/>
      <c r="E427" s="334">
        <v>852</v>
      </c>
      <c r="F427" s="355" t="s">
        <v>231</v>
      </c>
      <c r="G427" s="355" t="s">
        <v>47</v>
      </c>
      <c r="H427" s="335" t="s">
        <v>269</v>
      </c>
      <c r="I427" s="335" t="s">
        <v>25</v>
      </c>
      <c r="J427" s="350">
        <f>233354+46</f>
        <v>233400</v>
      </c>
      <c r="K427" s="350"/>
      <c r="L427" s="350">
        <f t="shared" si="480"/>
        <v>233400</v>
      </c>
      <c r="M427" s="350"/>
      <c r="N427" s="350">
        <f>L427+M427</f>
        <v>233400</v>
      </c>
      <c r="O427" s="350"/>
      <c r="P427" s="350">
        <f t="shared" ref="P427" si="491">N427+O427</f>
        <v>233400</v>
      </c>
      <c r="Q427" s="350"/>
      <c r="R427" s="350">
        <f t="shared" ref="R427" si="492">P427+Q427</f>
        <v>233400</v>
      </c>
    </row>
    <row r="428" spans="1:18" s="337" customFormat="1" ht="12.75" customHeight="1" x14ac:dyDescent="0.25">
      <c r="A428" s="502" t="s">
        <v>303</v>
      </c>
      <c r="B428" s="503"/>
      <c r="C428" s="390"/>
      <c r="D428" s="390"/>
      <c r="E428" s="391">
        <v>853</v>
      </c>
      <c r="F428" s="335"/>
      <c r="G428" s="335"/>
      <c r="H428" s="335"/>
      <c r="I428" s="335"/>
      <c r="J428" s="392">
        <f>J429+J446+J453+J460+J474</f>
        <v>31220400</v>
      </c>
      <c r="K428" s="392">
        <f t="shared" ref="K428:R428" si="493">K429+K446+K453+K460+K474</f>
        <v>585220</v>
      </c>
      <c r="L428" s="392">
        <f t="shared" si="493"/>
        <v>31805620</v>
      </c>
      <c r="M428" s="392">
        <f t="shared" si="493"/>
        <v>0</v>
      </c>
      <c r="N428" s="392">
        <f t="shared" si="493"/>
        <v>31805620</v>
      </c>
      <c r="O428" s="392">
        <f t="shared" si="493"/>
        <v>0</v>
      </c>
      <c r="P428" s="392">
        <f t="shared" si="493"/>
        <v>31805620</v>
      </c>
      <c r="Q428" s="392">
        <f t="shared" si="493"/>
        <v>2927</v>
      </c>
      <c r="R428" s="392">
        <f t="shared" si="493"/>
        <v>31808547</v>
      </c>
    </row>
    <row r="429" spans="1:18" s="344" customFormat="1" ht="12.75" customHeight="1" x14ac:dyDescent="0.25">
      <c r="A429" s="486" t="s">
        <v>9</v>
      </c>
      <c r="B429" s="486"/>
      <c r="C429" s="393"/>
      <c r="D429" s="393"/>
      <c r="E429" s="394">
        <v>853</v>
      </c>
      <c r="F429" s="342" t="s">
        <v>10</v>
      </c>
      <c r="G429" s="342"/>
      <c r="H429" s="342"/>
      <c r="I429" s="342"/>
      <c r="J429" s="343">
        <f>J430+J440</f>
        <v>3346500</v>
      </c>
      <c r="K429" s="343">
        <f t="shared" ref="K429:R429" si="494">K430+K440</f>
        <v>721800</v>
      </c>
      <c r="L429" s="343">
        <f t="shared" si="494"/>
        <v>4068300</v>
      </c>
      <c r="M429" s="343">
        <f t="shared" si="494"/>
        <v>0</v>
      </c>
      <c r="N429" s="343">
        <f t="shared" si="494"/>
        <v>4068300</v>
      </c>
      <c r="O429" s="343">
        <f t="shared" si="494"/>
        <v>0</v>
      </c>
      <c r="P429" s="343">
        <f t="shared" si="494"/>
        <v>4068300</v>
      </c>
      <c r="Q429" s="343">
        <f t="shared" si="494"/>
        <v>0</v>
      </c>
      <c r="R429" s="343">
        <f t="shared" si="494"/>
        <v>4068300</v>
      </c>
    </row>
    <row r="430" spans="1:18" s="348" customFormat="1" ht="12.75" customHeight="1" x14ac:dyDescent="0.25">
      <c r="A430" s="487" t="s">
        <v>46</v>
      </c>
      <c r="B430" s="487"/>
      <c r="C430" s="395"/>
      <c r="D430" s="395"/>
      <c r="E430" s="394">
        <v>853</v>
      </c>
      <c r="F430" s="346" t="s">
        <v>10</v>
      </c>
      <c r="G430" s="346" t="s">
        <v>47</v>
      </c>
      <c r="H430" s="346"/>
      <c r="I430" s="346"/>
      <c r="J430" s="347">
        <f>J431</f>
        <v>3346300</v>
      </c>
      <c r="K430" s="347">
        <f t="shared" ref="K430:R431" si="495">K431</f>
        <v>721800</v>
      </c>
      <c r="L430" s="347">
        <f t="shared" si="495"/>
        <v>4068100</v>
      </c>
      <c r="M430" s="347">
        <f t="shared" si="495"/>
        <v>0</v>
      </c>
      <c r="N430" s="347">
        <f t="shared" si="495"/>
        <v>4068100</v>
      </c>
      <c r="O430" s="347">
        <f t="shared" si="495"/>
        <v>0</v>
      </c>
      <c r="P430" s="347">
        <f t="shared" si="495"/>
        <v>4068100</v>
      </c>
      <c r="Q430" s="347">
        <f t="shared" si="495"/>
        <v>0</v>
      </c>
      <c r="R430" s="347">
        <f t="shared" si="495"/>
        <v>4068100</v>
      </c>
    </row>
    <row r="431" spans="1:18" s="337" customFormat="1" ht="12.75" customHeight="1" x14ac:dyDescent="0.25">
      <c r="A431" s="479" t="s">
        <v>13</v>
      </c>
      <c r="B431" s="479"/>
      <c r="C431" s="368"/>
      <c r="D431" s="368"/>
      <c r="E431" s="394">
        <v>853</v>
      </c>
      <c r="F431" s="335" t="s">
        <v>10</v>
      </c>
      <c r="G431" s="335" t="s">
        <v>47</v>
      </c>
      <c r="H431" s="335" t="s">
        <v>40</v>
      </c>
      <c r="I431" s="335"/>
      <c r="J431" s="350">
        <f>J432</f>
        <v>3346300</v>
      </c>
      <c r="K431" s="350">
        <f t="shared" si="495"/>
        <v>721800</v>
      </c>
      <c r="L431" s="350">
        <f t="shared" si="495"/>
        <v>4068100</v>
      </c>
      <c r="M431" s="350">
        <f t="shared" si="495"/>
        <v>0</v>
      </c>
      <c r="N431" s="350">
        <f t="shared" si="495"/>
        <v>4068100</v>
      </c>
      <c r="O431" s="350">
        <f t="shared" si="495"/>
        <v>0</v>
      </c>
      <c r="P431" s="350">
        <f t="shared" si="495"/>
        <v>4068100</v>
      </c>
      <c r="Q431" s="350">
        <f t="shared" si="495"/>
        <v>0</v>
      </c>
      <c r="R431" s="350">
        <f t="shared" si="495"/>
        <v>4068100</v>
      </c>
    </row>
    <row r="432" spans="1:18" s="337" customFormat="1" ht="12" x14ac:dyDescent="0.25">
      <c r="A432" s="479" t="s">
        <v>15</v>
      </c>
      <c r="B432" s="479"/>
      <c r="C432" s="368"/>
      <c r="D432" s="368"/>
      <c r="E432" s="394">
        <v>853</v>
      </c>
      <c r="F432" s="335" t="s">
        <v>10</v>
      </c>
      <c r="G432" s="335" t="s">
        <v>47</v>
      </c>
      <c r="H432" s="335" t="s">
        <v>16</v>
      </c>
      <c r="I432" s="335"/>
      <c r="J432" s="350">
        <f>J433+J435+J437</f>
        <v>3346300</v>
      </c>
      <c r="K432" s="350">
        <f t="shared" ref="K432:R432" si="496">K433+K435+K437</f>
        <v>721800</v>
      </c>
      <c r="L432" s="350">
        <f t="shared" si="496"/>
        <v>4068100</v>
      </c>
      <c r="M432" s="350">
        <f t="shared" si="496"/>
        <v>0</v>
      </c>
      <c r="N432" s="350">
        <f t="shared" si="496"/>
        <v>4068100</v>
      </c>
      <c r="O432" s="350">
        <f t="shared" si="496"/>
        <v>0</v>
      </c>
      <c r="P432" s="350">
        <f t="shared" si="496"/>
        <v>4068100</v>
      </c>
      <c r="Q432" s="350">
        <f t="shared" si="496"/>
        <v>0</v>
      </c>
      <c r="R432" s="350">
        <f t="shared" si="496"/>
        <v>4068100</v>
      </c>
    </row>
    <row r="433" spans="1:18" s="337" customFormat="1" ht="24" x14ac:dyDescent="0.25">
      <c r="A433" s="349"/>
      <c r="B433" s="349" t="s">
        <v>17</v>
      </c>
      <c r="C433" s="368"/>
      <c r="D433" s="368"/>
      <c r="E433" s="394">
        <v>853</v>
      </c>
      <c r="F433" s="335" t="s">
        <v>10</v>
      </c>
      <c r="G433" s="335" t="s">
        <v>47</v>
      </c>
      <c r="H433" s="335" t="s">
        <v>16</v>
      </c>
      <c r="I433" s="335" t="s">
        <v>19</v>
      </c>
      <c r="J433" s="350">
        <f>J434</f>
        <v>2954700</v>
      </c>
      <c r="K433" s="350">
        <f t="shared" ref="K433:R433" si="497">K434</f>
        <v>630300</v>
      </c>
      <c r="L433" s="350">
        <f t="shared" si="497"/>
        <v>3585000</v>
      </c>
      <c r="M433" s="350">
        <f t="shared" si="497"/>
        <v>0</v>
      </c>
      <c r="N433" s="350">
        <f t="shared" si="497"/>
        <v>3585000</v>
      </c>
      <c r="O433" s="350">
        <f t="shared" si="497"/>
        <v>0</v>
      </c>
      <c r="P433" s="350">
        <f t="shared" si="497"/>
        <v>3585000</v>
      </c>
      <c r="Q433" s="350">
        <f t="shared" si="497"/>
        <v>0</v>
      </c>
      <c r="R433" s="350">
        <f t="shared" si="497"/>
        <v>3585000</v>
      </c>
    </row>
    <row r="434" spans="1:18" s="337" customFormat="1" ht="12.75" customHeight="1" x14ac:dyDescent="0.25">
      <c r="A434" s="351"/>
      <c r="B434" s="389" t="s">
        <v>20</v>
      </c>
      <c r="C434" s="396"/>
      <c r="D434" s="396"/>
      <c r="E434" s="394">
        <v>853</v>
      </c>
      <c r="F434" s="335" t="s">
        <v>10</v>
      </c>
      <c r="G434" s="335" t="s">
        <v>47</v>
      </c>
      <c r="H434" s="335" t="s">
        <v>16</v>
      </c>
      <c r="I434" s="335" t="s">
        <v>21</v>
      </c>
      <c r="J434" s="350">
        <f>2954645+55</f>
        <v>2954700</v>
      </c>
      <c r="K434" s="350">
        <v>630300</v>
      </c>
      <c r="L434" s="350">
        <f t="shared" si="437"/>
        <v>3585000</v>
      </c>
      <c r="M434" s="350"/>
      <c r="N434" s="350">
        <f t="shared" ref="N434" si="498">L434+M434</f>
        <v>3585000</v>
      </c>
      <c r="O434" s="350"/>
      <c r="P434" s="350">
        <f t="shared" ref="P434" si="499">N434+O434</f>
        <v>3585000</v>
      </c>
      <c r="Q434" s="350"/>
      <c r="R434" s="350">
        <f t="shared" ref="R434" si="500">P434+Q434</f>
        <v>3585000</v>
      </c>
    </row>
    <row r="435" spans="1:18" s="337" customFormat="1" ht="12.75" customHeight="1" x14ac:dyDescent="0.25">
      <c r="A435" s="351"/>
      <c r="B435" s="389" t="s">
        <v>22</v>
      </c>
      <c r="C435" s="396"/>
      <c r="D435" s="396"/>
      <c r="E435" s="394">
        <v>853</v>
      </c>
      <c r="F435" s="335" t="s">
        <v>10</v>
      </c>
      <c r="G435" s="335" t="s">
        <v>47</v>
      </c>
      <c r="H435" s="335" t="s">
        <v>16</v>
      </c>
      <c r="I435" s="335" t="s">
        <v>23</v>
      </c>
      <c r="J435" s="350">
        <f>J436</f>
        <v>384000</v>
      </c>
      <c r="K435" s="350">
        <f t="shared" ref="K435:R435" si="501">K436</f>
        <v>91500</v>
      </c>
      <c r="L435" s="350">
        <f t="shared" si="501"/>
        <v>475500</v>
      </c>
      <c r="M435" s="350">
        <f t="shared" si="501"/>
        <v>0</v>
      </c>
      <c r="N435" s="350">
        <f t="shared" si="501"/>
        <v>475500</v>
      </c>
      <c r="O435" s="350">
        <f t="shared" si="501"/>
        <v>0</v>
      </c>
      <c r="P435" s="350">
        <f t="shared" si="501"/>
        <v>475500</v>
      </c>
      <c r="Q435" s="350">
        <f t="shared" si="501"/>
        <v>0</v>
      </c>
      <c r="R435" s="350">
        <f t="shared" si="501"/>
        <v>475500</v>
      </c>
    </row>
    <row r="436" spans="1:18" s="337" customFormat="1" ht="12.75" customHeight="1" x14ac:dyDescent="0.25">
      <c r="A436" s="351"/>
      <c r="B436" s="349" t="s">
        <v>24</v>
      </c>
      <c r="C436" s="368"/>
      <c r="D436" s="368"/>
      <c r="E436" s="394">
        <v>853</v>
      </c>
      <c r="F436" s="335" t="s">
        <v>10</v>
      </c>
      <c r="G436" s="335" t="s">
        <v>47</v>
      </c>
      <c r="H436" s="335" t="s">
        <v>16</v>
      </c>
      <c r="I436" s="335" t="s">
        <v>25</v>
      </c>
      <c r="J436" s="350">
        <v>384000</v>
      </c>
      <c r="K436" s="350">
        <v>91500</v>
      </c>
      <c r="L436" s="350">
        <f t="shared" si="437"/>
        <v>475500</v>
      </c>
      <c r="M436" s="350"/>
      <c r="N436" s="350">
        <f t="shared" ref="N436" si="502">L436+M436</f>
        <v>475500</v>
      </c>
      <c r="O436" s="350"/>
      <c r="P436" s="350">
        <f t="shared" ref="P436" si="503">N436+O436</f>
        <v>475500</v>
      </c>
      <c r="Q436" s="350"/>
      <c r="R436" s="350">
        <f t="shared" ref="R436" si="504">P436+Q436</f>
        <v>475500</v>
      </c>
    </row>
    <row r="437" spans="1:18" s="337" customFormat="1" ht="12.75" customHeight="1" x14ac:dyDescent="0.25">
      <c r="A437" s="351"/>
      <c r="B437" s="349" t="s">
        <v>26</v>
      </c>
      <c r="C437" s="368"/>
      <c r="D437" s="368"/>
      <c r="E437" s="394">
        <v>853</v>
      </c>
      <c r="F437" s="335" t="s">
        <v>10</v>
      </c>
      <c r="G437" s="335" t="s">
        <v>47</v>
      </c>
      <c r="H437" s="335" t="s">
        <v>16</v>
      </c>
      <c r="I437" s="335" t="s">
        <v>27</v>
      </c>
      <c r="J437" s="350">
        <f>J438+J439</f>
        <v>7600</v>
      </c>
      <c r="K437" s="350">
        <f t="shared" ref="K437:R437" si="505">K438+K439</f>
        <v>0</v>
      </c>
      <c r="L437" s="350">
        <f t="shared" si="505"/>
        <v>7600</v>
      </c>
      <c r="M437" s="350">
        <f t="shared" si="505"/>
        <v>0</v>
      </c>
      <c r="N437" s="350">
        <f t="shared" si="505"/>
        <v>7600</v>
      </c>
      <c r="O437" s="350">
        <f t="shared" si="505"/>
        <v>0</v>
      </c>
      <c r="P437" s="350">
        <f t="shared" si="505"/>
        <v>7600</v>
      </c>
      <c r="Q437" s="350">
        <f t="shared" si="505"/>
        <v>0</v>
      </c>
      <c r="R437" s="350">
        <f t="shared" si="505"/>
        <v>7600</v>
      </c>
    </row>
    <row r="438" spans="1:18" s="337" customFormat="1" ht="12.75" customHeight="1" x14ac:dyDescent="0.25">
      <c r="A438" s="351"/>
      <c r="B438" s="349" t="s">
        <v>28</v>
      </c>
      <c r="C438" s="368"/>
      <c r="D438" s="368"/>
      <c r="E438" s="394">
        <v>853</v>
      </c>
      <c r="F438" s="335" t="s">
        <v>10</v>
      </c>
      <c r="G438" s="335" t="s">
        <v>47</v>
      </c>
      <c r="H438" s="335" t="s">
        <v>16</v>
      </c>
      <c r="I438" s="335" t="s">
        <v>29</v>
      </c>
      <c r="J438" s="350">
        <v>6000</v>
      </c>
      <c r="K438" s="350"/>
      <c r="L438" s="350">
        <f t="shared" si="437"/>
        <v>6000</v>
      </c>
      <c r="M438" s="350"/>
      <c r="N438" s="350">
        <f t="shared" ref="N438:N439" si="506">L438+M438</f>
        <v>6000</v>
      </c>
      <c r="O438" s="350"/>
      <c r="P438" s="350">
        <f t="shared" ref="P438:P439" si="507">N438+O438</f>
        <v>6000</v>
      </c>
      <c r="Q438" s="350"/>
      <c r="R438" s="350">
        <f t="shared" ref="R438:R439" si="508">P438+Q438</f>
        <v>6000</v>
      </c>
    </row>
    <row r="439" spans="1:18" s="337" customFormat="1" ht="12" x14ac:dyDescent="0.25">
      <c r="A439" s="351"/>
      <c r="B439" s="349" t="s">
        <v>30</v>
      </c>
      <c r="C439" s="368"/>
      <c r="D439" s="368"/>
      <c r="E439" s="394">
        <v>853</v>
      </c>
      <c r="F439" s="335" t="s">
        <v>10</v>
      </c>
      <c r="G439" s="335" t="s">
        <v>47</v>
      </c>
      <c r="H439" s="335" t="s">
        <v>16</v>
      </c>
      <c r="I439" s="335" t="s">
        <v>31</v>
      </c>
      <c r="J439" s="350">
        <v>1600</v>
      </c>
      <c r="K439" s="350"/>
      <c r="L439" s="350">
        <f t="shared" si="437"/>
        <v>1600</v>
      </c>
      <c r="M439" s="350"/>
      <c r="N439" s="350">
        <f t="shared" si="506"/>
        <v>1600</v>
      </c>
      <c r="O439" s="350"/>
      <c r="P439" s="350">
        <f t="shared" si="507"/>
        <v>1600</v>
      </c>
      <c r="Q439" s="350"/>
      <c r="R439" s="350">
        <f t="shared" si="508"/>
        <v>1600</v>
      </c>
    </row>
    <row r="440" spans="1:18" s="348" customFormat="1" ht="12" x14ac:dyDescent="0.25">
      <c r="A440" s="487" t="s">
        <v>57</v>
      </c>
      <c r="B440" s="487"/>
      <c r="C440" s="395"/>
      <c r="D440" s="395"/>
      <c r="E440" s="394">
        <v>853</v>
      </c>
      <c r="F440" s="346" t="s">
        <v>10</v>
      </c>
      <c r="G440" s="346" t="s">
        <v>58</v>
      </c>
      <c r="H440" s="346"/>
      <c r="I440" s="346"/>
      <c r="J440" s="347">
        <f>J441</f>
        <v>200</v>
      </c>
      <c r="K440" s="347">
        <f t="shared" ref="K440:R442" si="509">K441</f>
        <v>0</v>
      </c>
      <c r="L440" s="347">
        <f t="shared" si="509"/>
        <v>200</v>
      </c>
      <c r="M440" s="347">
        <f t="shared" si="509"/>
        <v>0</v>
      </c>
      <c r="N440" s="347">
        <f t="shared" si="509"/>
        <v>200</v>
      </c>
      <c r="O440" s="347">
        <f t="shared" si="509"/>
        <v>0</v>
      </c>
      <c r="P440" s="347">
        <f t="shared" si="509"/>
        <v>200</v>
      </c>
      <c r="Q440" s="347">
        <f t="shared" si="509"/>
        <v>0</v>
      </c>
      <c r="R440" s="347">
        <f t="shared" si="509"/>
        <v>200</v>
      </c>
    </row>
    <row r="441" spans="1:18" s="354" customFormat="1" ht="12.75" customHeight="1" x14ac:dyDescent="0.25">
      <c r="A441" s="479" t="s">
        <v>64</v>
      </c>
      <c r="B441" s="479"/>
      <c r="C441" s="368"/>
      <c r="D441" s="368"/>
      <c r="E441" s="394">
        <v>853</v>
      </c>
      <c r="F441" s="335" t="s">
        <v>10</v>
      </c>
      <c r="G441" s="335" t="s">
        <v>58</v>
      </c>
      <c r="H441" s="335" t="s">
        <v>65</v>
      </c>
      <c r="I441" s="335"/>
      <c r="J441" s="350">
        <f>J442</f>
        <v>200</v>
      </c>
      <c r="K441" s="350">
        <f t="shared" si="509"/>
        <v>0</v>
      </c>
      <c r="L441" s="350">
        <f t="shared" si="509"/>
        <v>200</v>
      </c>
      <c r="M441" s="350">
        <f t="shared" si="509"/>
        <v>0</v>
      </c>
      <c r="N441" s="350">
        <f t="shared" si="509"/>
        <v>200</v>
      </c>
      <c r="O441" s="350">
        <f t="shared" si="509"/>
        <v>0</v>
      </c>
      <c r="P441" s="350">
        <f t="shared" si="509"/>
        <v>200</v>
      </c>
      <c r="Q441" s="350">
        <f t="shared" si="509"/>
        <v>0</v>
      </c>
      <c r="R441" s="350">
        <f t="shared" si="509"/>
        <v>200</v>
      </c>
    </row>
    <row r="442" spans="1:18" s="337" customFormat="1" ht="12.75" customHeight="1" x14ac:dyDescent="0.25">
      <c r="A442" s="479" t="s">
        <v>66</v>
      </c>
      <c r="B442" s="479"/>
      <c r="C442" s="368"/>
      <c r="D442" s="368"/>
      <c r="E442" s="394">
        <v>853</v>
      </c>
      <c r="F442" s="355" t="s">
        <v>10</v>
      </c>
      <c r="G442" s="355" t="s">
        <v>58</v>
      </c>
      <c r="H442" s="355" t="s">
        <v>67</v>
      </c>
      <c r="I442" s="355"/>
      <c r="J442" s="350">
        <f>J443</f>
        <v>200</v>
      </c>
      <c r="K442" s="350">
        <f t="shared" si="509"/>
        <v>0</v>
      </c>
      <c r="L442" s="350">
        <f t="shared" si="509"/>
        <v>200</v>
      </c>
      <c r="M442" s="350">
        <f t="shared" si="509"/>
        <v>0</v>
      </c>
      <c r="N442" s="350">
        <f t="shared" si="509"/>
        <v>200</v>
      </c>
      <c r="O442" s="350">
        <f t="shared" si="509"/>
        <v>0</v>
      </c>
      <c r="P442" s="350">
        <f t="shared" si="509"/>
        <v>200</v>
      </c>
      <c r="Q442" s="350">
        <f t="shared" si="509"/>
        <v>0</v>
      </c>
      <c r="R442" s="350">
        <f t="shared" si="509"/>
        <v>200</v>
      </c>
    </row>
    <row r="443" spans="1:18" s="377" customFormat="1" ht="12.75" customHeight="1" x14ac:dyDescent="0.25">
      <c r="A443" s="479" t="s">
        <v>69</v>
      </c>
      <c r="B443" s="479"/>
      <c r="C443" s="368"/>
      <c r="D443" s="368"/>
      <c r="E443" s="394">
        <v>853</v>
      </c>
      <c r="F443" s="355" t="s">
        <v>10</v>
      </c>
      <c r="G443" s="355" t="s">
        <v>58</v>
      </c>
      <c r="H443" s="355" t="s">
        <v>70</v>
      </c>
      <c r="I443" s="355"/>
      <c r="J443" s="376">
        <f t="shared" ref="J443:R444" si="510">J444</f>
        <v>200</v>
      </c>
      <c r="K443" s="376">
        <f t="shared" si="510"/>
        <v>0</v>
      </c>
      <c r="L443" s="376">
        <f t="shared" si="510"/>
        <v>200</v>
      </c>
      <c r="M443" s="376">
        <f t="shared" si="510"/>
        <v>0</v>
      </c>
      <c r="N443" s="376">
        <f t="shared" si="510"/>
        <v>200</v>
      </c>
      <c r="O443" s="376">
        <f t="shared" si="510"/>
        <v>0</v>
      </c>
      <c r="P443" s="376">
        <f t="shared" si="510"/>
        <v>200</v>
      </c>
      <c r="Q443" s="376">
        <f t="shared" si="510"/>
        <v>0</v>
      </c>
      <c r="R443" s="376">
        <f t="shared" si="510"/>
        <v>200</v>
      </c>
    </row>
    <row r="444" spans="1:18" s="337" customFormat="1" ht="12.75" customHeight="1" x14ac:dyDescent="0.25">
      <c r="A444" s="351"/>
      <c r="B444" s="389" t="s">
        <v>64</v>
      </c>
      <c r="C444" s="396"/>
      <c r="D444" s="396"/>
      <c r="E444" s="394">
        <v>853</v>
      </c>
      <c r="F444" s="335" t="s">
        <v>10</v>
      </c>
      <c r="G444" s="355" t="s">
        <v>58</v>
      </c>
      <c r="H444" s="355" t="s">
        <v>70</v>
      </c>
      <c r="I444" s="335" t="s">
        <v>71</v>
      </c>
      <c r="J444" s="350">
        <f t="shared" si="510"/>
        <v>200</v>
      </c>
      <c r="K444" s="350">
        <f t="shared" si="510"/>
        <v>0</v>
      </c>
      <c r="L444" s="350">
        <f t="shared" si="510"/>
        <v>200</v>
      </c>
      <c r="M444" s="350">
        <f t="shared" si="510"/>
        <v>0</v>
      </c>
      <c r="N444" s="350">
        <f t="shared" si="510"/>
        <v>200</v>
      </c>
      <c r="O444" s="350">
        <f t="shared" si="510"/>
        <v>0</v>
      </c>
      <c r="P444" s="350">
        <f t="shared" si="510"/>
        <v>200</v>
      </c>
      <c r="Q444" s="350">
        <f t="shared" si="510"/>
        <v>0</v>
      </c>
      <c r="R444" s="350">
        <f t="shared" si="510"/>
        <v>200</v>
      </c>
    </row>
    <row r="445" spans="1:18" s="337" customFormat="1" ht="12.75" customHeight="1" x14ac:dyDescent="0.25">
      <c r="A445" s="351"/>
      <c r="B445" s="389" t="s">
        <v>72</v>
      </c>
      <c r="C445" s="396"/>
      <c r="D445" s="396"/>
      <c r="E445" s="394">
        <v>853</v>
      </c>
      <c r="F445" s="335" t="s">
        <v>10</v>
      </c>
      <c r="G445" s="355" t="s">
        <v>58</v>
      </c>
      <c r="H445" s="355" t="s">
        <v>70</v>
      </c>
      <c r="I445" s="335" t="s">
        <v>73</v>
      </c>
      <c r="J445" s="350">
        <v>200</v>
      </c>
      <c r="K445" s="350"/>
      <c r="L445" s="350">
        <f t="shared" si="437"/>
        <v>200</v>
      </c>
      <c r="M445" s="350"/>
      <c r="N445" s="350">
        <f t="shared" ref="N445" si="511">L445+M445</f>
        <v>200</v>
      </c>
      <c r="O445" s="350"/>
      <c r="P445" s="350">
        <f t="shared" ref="P445" si="512">N445+O445</f>
        <v>200</v>
      </c>
      <c r="Q445" s="350"/>
      <c r="R445" s="350">
        <f t="shared" ref="R445" si="513">P445+Q445</f>
        <v>200</v>
      </c>
    </row>
    <row r="446" spans="1:18" s="344" customFormat="1" ht="12" x14ac:dyDescent="0.25">
      <c r="A446" s="486" t="s">
        <v>78</v>
      </c>
      <c r="B446" s="486"/>
      <c r="C446" s="393"/>
      <c r="D446" s="393"/>
      <c r="E446" s="394">
        <v>853</v>
      </c>
      <c r="F446" s="342" t="s">
        <v>79</v>
      </c>
      <c r="G446" s="342"/>
      <c r="H446" s="342"/>
      <c r="I446" s="342"/>
      <c r="J446" s="343">
        <f t="shared" ref="J446:R451" si="514">J447</f>
        <v>708500</v>
      </c>
      <c r="K446" s="343">
        <f t="shared" si="514"/>
        <v>0</v>
      </c>
      <c r="L446" s="343">
        <f t="shared" si="514"/>
        <v>708500</v>
      </c>
      <c r="M446" s="343">
        <f t="shared" si="514"/>
        <v>0</v>
      </c>
      <c r="N446" s="343">
        <f t="shared" si="514"/>
        <v>708500</v>
      </c>
      <c r="O446" s="343">
        <f t="shared" si="514"/>
        <v>0</v>
      </c>
      <c r="P446" s="343">
        <f t="shared" si="514"/>
        <v>708500</v>
      </c>
      <c r="Q446" s="343">
        <f t="shared" si="514"/>
        <v>2927</v>
      </c>
      <c r="R446" s="343">
        <f t="shared" si="514"/>
        <v>711427</v>
      </c>
    </row>
    <row r="447" spans="1:18" s="398" customFormat="1" ht="12" x14ac:dyDescent="0.25">
      <c r="A447" s="492" t="s">
        <v>80</v>
      </c>
      <c r="B447" s="492"/>
      <c r="C447" s="397"/>
      <c r="D447" s="397"/>
      <c r="E447" s="394">
        <v>853</v>
      </c>
      <c r="F447" s="346" t="s">
        <v>79</v>
      </c>
      <c r="G447" s="346" t="s">
        <v>12</v>
      </c>
      <c r="H447" s="346"/>
      <c r="I447" s="346"/>
      <c r="J447" s="347">
        <f t="shared" si="514"/>
        <v>708500</v>
      </c>
      <c r="K447" s="347">
        <f t="shared" si="514"/>
        <v>0</v>
      </c>
      <c r="L447" s="347">
        <f t="shared" si="514"/>
        <v>708500</v>
      </c>
      <c r="M447" s="347">
        <f t="shared" si="514"/>
        <v>0</v>
      </c>
      <c r="N447" s="347">
        <f t="shared" si="514"/>
        <v>708500</v>
      </c>
      <c r="O447" s="347">
        <f t="shared" si="514"/>
        <v>0</v>
      </c>
      <c r="P447" s="347">
        <f t="shared" si="514"/>
        <v>708500</v>
      </c>
      <c r="Q447" s="347">
        <f t="shared" si="514"/>
        <v>2927</v>
      </c>
      <c r="R447" s="347">
        <f t="shared" si="514"/>
        <v>711427</v>
      </c>
    </row>
    <row r="448" spans="1:18" s="399" customFormat="1" ht="12.75" customHeight="1" x14ac:dyDescent="0.25">
      <c r="A448" s="479" t="s">
        <v>81</v>
      </c>
      <c r="B448" s="479"/>
      <c r="C448" s="368"/>
      <c r="D448" s="368"/>
      <c r="E448" s="394">
        <v>853</v>
      </c>
      <c r="F448" s="335" t="s">
        <v>79</v>
      </c>
      <c r="G448" s="335" t="s">
        <v>12</v>
      </c>
      <c r="H448" s="335" t="s">
        <v>82</v>
      </c>
      <c r="I448" s="335"/>
      <c r="J448" s="350">
        <f t="shared" si="514"/>
        <v>708500</v>
      </c>
      <c r="K448" s="350">
        <f t="shared" si="514"/>
        <v>0</v>
      </c>
      <c r="L448" s="350">
        <f t="shared" si="514"/>
        <v>708500</v>
      </c>
      <c r="M448" s="350">
        <f t="shared" si="514"/>
        <v>0</v>
      </c>
      <c r="N448" s="350">
        <f t="shared" si="514"/>
        <v>708500</v>
      </c>
      <c r="O448" s="350">
        <f t="shared" si="514"/>
        <v>0</v>
      </c>
      <c r="P448" s="350">
        <f t="shared" si="514"/>
        <v>708500</v>
      </c>
      <c r="Q448" s="350">
        <f t="shared" si="514"/>
        <v>2927</v>
      </c>
      <c r="R448" s="350">
        <f t="shared" si="514"/>
        <v>711427</v>
      </c>
    </row>
    <row r="449" spans="1:18" s="337" customFormat="1" ht="12.75" customHeight="1" x14ac:dyDescent="0.25">
      <c r="A449" s="479" t="s">
        <v>83</v>
      </c>
      <c r="B449" s="479"/>
      <c r="C449" s="368"/>
      <c r="D449" s="368"/>
      <c r="E449" s="394">
        <v>853</v>
      </c>
      <c r="F449" s="335" t="s">
        <v>79</v>
      </c>
      <c r="G449" s="335" t="s">
        <v>12</v>
      </c>
      <c r="H449" s="335" t="s">
        <v>84</v>
      </c>
      <c r="I449" s="335"/>
      <c r="J449" s="400">
        <f t="shared" si="514"/>
        <v>708500</v>
      </c>
      <c r="K449" s="400">
        <f t="shared" si="514"/>
        <v>0</v>
      </c>
      <c r="L449" s="400">
        <f t="shared" si="514"/>
        <v>708500</v>
      </c>
      <c r="M449" s="400">
        <f t="shared" si="514"/>
        <v>0</v>
      </c>
      <c r="N449" s="400">
        <f t="shared" si="514"/>
        <v>708500</v>
      </c>
      <c r="O449" s="400">
        <f t="shared" si="514"/>
        <v>0</v>
      </c>
      <c r="P449" s="400">
        <f t="shared" si="514"/>
        <v>708500</v>
      </c>
      <c r="Q449" s="400">
        <f t="shared" si="514"/>
        <v>2927</v>
      </c>
      <c r="R449" s="400">
        <f t="shared" si="514"/>
        <v>711427</v>
      </c>
    </row>
    <row r="450" spans="1:18" s="337" customFormat="1" ht="12.75" customHeight="1" x14ac:dyDescent="0.25">
      <c r="A450" s="483" t="s">
        <v>85</v>
      </c>
      <c r="B450" s="483"/>
      <c r="C450" s="396"/>
      <c r="D450" s="396"/>
      <c r="E450" s="394">
        <v>853</v>
      </c>
      <c r="F450" s="335" t="s">
        <v>79</v>
      </c>
      <c r="G450" s="335" t="s">
        <v>12</v>
      </c>
      <c r="H450" s="335" t="s">
        <v>86</v>
      </c>
      <c r="I450" s="335"/>
      <c r="J450" s="400">
        <f t="shared" si="514"/>
        <v>708500</v>
      </c>
      <c r="K450" s="400">
        <f t="shared" si="514"/>
        <v>0</v>
      </c>
      <c r="L450" s="400">
        <f t="shared" si="514"/>
        <v>708500</v>
      </c>
      <c r="M450" s="400">
        <f t="shared" si="514"/>
        <v>0</v>
      </c>
      <c r="N450" s="400">
        <f t="shared" si="514"/>
        <v>708500</v>
      </c>
      <c r="O450" s="400">
        <f t="shared" si="514"/>
        <v>0</v>
      </c>
      <c r="P450" s="400">
        <f t="shared" si="514"/>
        <v>708500</v>
      </c>
      <c r="Q450" s="400">
        <f t="shared" si="514"/>
        <v>2927</v>
      </c>
      <c r="R450" s="400">
        <f t="shared" si="514"/>
        <v>711427</v>
      </c>
    </row>
    <row r="451" spans="1:18" s="337" customFormat="1" ht="12.75" customHeight="1" x14ac:dyDescent="0.25">
      <c r="A451" s="389"/>
      <c r="B451" s="349" t="s">
        <v>64</v>
      </c>
      <c r="C451" s="368"/>
      <c r="D451" s="368"/>
      <c r="E451" s="394">
        <v>853</v>
      </c>
      <c r="F451" s="335" t="s">
        <v>79</v>
      </c>
      <c r="G451" s="335" t="s">
        <v>12</v>
      </c>
      <c r="H451" s="335" t="s">
        <v>87</v>
      </c>
      <c r="I451" s="335" t="s">
        <v>71</v>
      </c>
      <c r="J451" s="350">
        <f>J452</f>
        <v>708500</v>
      </c>
      <c r="K451" s="350">
        <f t="shared" si="514"/>
        <v>0</v>
      </c>
      <c r="L451" s="350">
        <f t="shared" si="514"/>
        <v>708500</v>
      </c>
      <c r="M451" s="350">
        <f t="shared" si="514"/>
        <v>0</v>
      </c>
      <c r="N451" s="350">
        <f t="shared" si="514"/>
        <v>708500</v>
      </c>
      <c r="O451" s="350">
        <f t="shared" si="514"/>
        <v>0</v>
      </c>
      <c r="P451" s="350">
        <f t="shared" si="514"/>
        <v>708500</v>
      </c>
      <c r="Q451" s="350">
        <f t="shared" si="514"/>
        <v>2927</v>
      </c>
      <c r="R451" s="350">
        <f t="shared" si="514"/>
        <v>711427</v>
      </c>
    </row>
    <row r="452" spans="1:18" s="337" customFormat="1" ht="12.75" customHeight="1" x14ac:dyDescent="0.25">
      <c r="A452" s="389"/>
      <c r="B452" s="349" t="s">
        <v>72</v>
      </c>
      <c r="C452" s="368"/>
      <c r="D452" s="368"/>
      <c r="E452" s="394">
        <v>853</v>
      </c>
      <c r="F452" s="335" t="s">
        <v>79</v>
      </c>
      <c r="G452" s="335" t="s">
        <v>12</v>
      </c>
      <c r="H452" s="335" t="s">
        <v>87</v>
      </c>
      <c r="I452" s="335" t="s">
        <v>73</v>
      </c>
      <c r="J452" s="350">
        <v>708500</v>
      </c>
      <c r="K452" s="350"/>
      <c r="L452" s="350">
        <f t="shared" ref="L452:L508" si="515">J452+K452</f>
        <v>708500</v>
      </c>
      <c r="M452" s="350"/>
      <c r="N452" s="350">
        <f t="shared" ref="N452" si="516">L452+M452</f>
        <v>708500</v>
      </c>
      <c r="O452" s="350"/>
      <c r="P452" s="350">
        <f t="shared" ref="P452" si="517">N452+O452</f>
        <v>708500</v>
      </c>
      <c r="Q452" s="350">
        <v>2927</v>
      </c>
      <c r="R452" s="350">
        <f t="shared" ref="R452" si="518">P452+Q452</f>
        <v>711427</v>
      </c>
    </row>
    <row r="453" spans="1:18" s="344" customFormat="1" ht="12" x14ac:dyDescent="0.25">
      <c r="A453" s="486" t="s">
        <v>98</v>
      </c>
      <c r="B453" s="486"/>
      <c r="C453" s="393"/>
      <c r="D453" s="393"/>
      <c r="E453" s="394">
        <v>853</v>
      </c>
      <c r="F453" s="342" t="s">
        <v>39</v>
      </c>
      <c r="G453" s="342"/>
      <c r="H453" s="342"/>
      <c r="I453" s="342"/>
      <c r="J453" s="343">
        <f>J454</f>
        <v>4433800</v>
      </c>
      <c r="K453" s="343">
        <f t="shared" ref="K453:R453" si="519">K454</f>
        <v>0</v>
      </c>
      <c r="L453" s="343">
        <f t="shared" si="519"/>
        <v>4433800</v>
      </c>
      <c r="M453" s="343">
        <f t="shared" si="519"/>
        <v>0</v>
      </c>
      <c r="N453" s="343">
        <f t="shared" si="519"/>
        <v>4433800</v>
      </c>
      <c r="O453" s="343">
        <f t="shared" si="519"/>
        <v>0</v>
      </c>
      <c r="P453" s="343">
        <f t="shared" si="519"/>
        <v>4433800</v>
      </c>
      <c r="Q453" s="343">
        <f t="shared" si="519"/>
        <v>0</v>
      </c>
      <c r="R453" s="343">
        <f t="shared" si="519"/>
        <v>4433800</v>
      </c>
    </row>
    <row r="454" spans="1:18" s="348" customFormat="1" ht="12" x14ac:dyDescent="0.25">
      <c r="A454" s="488" t="s">
        <v>103</v>
      </c>
      <c r="B454" s="489"/>
      <c r="C454" s="401"/>
      <c r="D454" s="401"/>
      <c r="E454" s="394">
        <v>853</v>
      </c>
      <c r="F454" s="346" t="s">
        <v>39</v>
      </c>
      <c r="G454" s="346" t="s">
        <v>90</v>
      </c>
      <c r="H454" s="346"/>
      <c r="I454" s="346"/>
      <c r="J454" s="347">
        <f t="shared" ref="J454:R458" si="520">J455</f>
        <v>4433800</v>
      </c>
      <c r="K454" s="347">
        <f t="shared" si="520"/>
        <v>0</v>
      </c>
      <c r="L454" s="347">
        <f t="shared" si="520"/>
        <v>4433800</v>
      </c>
      <c r="M454" s="347">
        <f t="shared" si="520"/>
        <v>0</v>
      </c>
      <c r="N454" s="347">
        <f t="shared" si="520"/>
        <v>4433800</v>
      </c>
      <c r="O454" s="347">
        <f t="shared" si="520"/>
        <v>0</v>
      </c>
      <c r="P454" s="347">
        <f t="shared" si="520"/>
        <v>4433800</v>
      </c>
      <c r="Q454" s="347">
        <f t="shared" si="520"/>
        <v>0</v>
      </c>
      <c r="R454" s="347">
        <f t="shared" si="520"/>
        <v>4433800</v>
      </c>
    </row>
    <row r="455" spans="1:18" s="337" customFormat="1" ht="12.75" customHeight="1" x14ac:dyDescent="0.25">
      <c r="A455" s="479" t="s">
        <v>64</v>
      </c>
      <c r="B455" s="479"/>
      <c r="C455" s="368"/>
      <c r="D455" s="368"/>
      <c r="E455" s="394">
        <v>853</v>
      </c>
      <c r="F455" s="335" t="s">
        <v>39</v>
      </c>
      <c r="G455" s="335" t="s">
        <v>90</v>
      </c>
      <c r="H455" s="335" t="s">
        <v>65</v>
      </c>
      <c r="I455" s="335"/>
      <c r="J455" s="350">
        <f t="shared" si="520"/>
        <v>4433800</v>
      </c>
      <c r="K455" s="350">
        <f t="shared" si="520"/>
        <v>0</v>
      </c>
      <c r="L455" s="350">
        <f t="shared" si="520"/>
        <v>4433800</v>
      </c>
      <c r="M455" s="350">
        <f t="shared" si="520"/>
        <v>0</v>
      </c>
      <c r="N455" s="350">
        <f t="shared" si="520"/>
        <v>4433800</v>
      </c>
      <c r="O455" s="350">
        <f t="shared" si="520"/>
        <v>0</v>
      </c>
      <c r="P455" s="350">
        <f t="shared" si="520"/>
        <v>4433800</v>
      </c>
      <c r="Q455" s="350">
        <f t="shared" si="520"/>
        <v>0</v>
      </c>
      <c r="R455" s="350">
        <f t="shared" si="520"/>
        <v>4433800</v>
      </c>
    </row>
    <row r="456" spans="1:18" s="337" customFormat="1" ht="12" x14ac:dyDescent="0.25">
      <c r="A456" s="479" t="s">
        <v>66</v>
      </c>
      <c r="B456" s="479"/>
      <c r="C456" s="368"/>
      <c r="D456" s="368"/>
      <c r="E456" s="394">
        <v>853</v>
      </c>
      <c r="F456" s="335" t="s">
        <v>39</v>
      </c>
      <c r="G456" s="335" t="s">
        <v>90</v>
      </c>
      <c r="H456" s="335" t="s">
        <v>67</v>
      </c>
      <c r="I456" s="335"/>
      <c r="J456" s="350">
        <f>J457</f>
        <v>4433800</v>
      </c>
      <c r="K456" s="350">
        <f t="shared" si="520"/>
        <v>0</v>
      </c>
      <c r="L456" s="350">
        <f t="shared" si="520"/>
        <v>4433800</v>
      </c>
      <c r="M456" s="350">
        <f t="shared" si="520"/>
        <v>0</v>
      </c>
      <c r="N456" s="350">
        <f t="shared" si="520"/>
        <v>4433800</v>
      </c>
      <c r="O456" s="350">
        <f t="shared" si="520"/>
        <v>0</v>
      </c>
      <c r="P456" s="350">
        <f t="shared" si="520"/>
        <v>4433800</v>
      </c>
      <c r="Q456" s="350">
        <f t="shared" si="520"/>
        <v>0</v>
      </c>
      <c r="R456" s="350">
        <f t="shared" si="520"/>
        <v>4433800</v>
      </c>
    </row>
    <row r="457" spans="1:18" s="337" customFormat="1" ht="12" x14ac:dyDescent="0.25">
      <c r="A457" s="480" t="s">
        <v>104</v>
      </c>
      <c r="B457" s="481"/>
      <c r="C457" s="402"/>
      <c r="D457" s="402"/>
      <c r="E457" s="394">
        <v>853</v>
      </c>
      <c r="F457" s="335" t="s">
        <v>39</v>
      </c>
      <c r="G457" s="335" t="s">
        <v>90</v>
      </c>
      <c r="H457" s="335" t="s">
        <v>105</v>
      </c>
      <c r="I457" s="335"/>
      <c r="J457" s="350">
        <f>J458</f>
        <v>4433800</v>
      </c>
      <c r="K457" s="350">
        <f t="shared" si="520"/>
        <v>0</v>
      </c>
      <c r="L457" s="350">
        <f t="shared" si="520"/>
        <v>4433800</v>
      </c>
      <c r="M457" s="350">
        <f t="shared" si="520"/>
        <v>0</v>
      </c>
      <c r="N457" s="350">
        <f t="shared" si="520"/>
        <v>4433800</v>
      </c>
      <c r="O457" s="350">
        <f t="shared" si="520"/>
        <v>0</v>
      </c>
      <c r="P457" s="350">
        <f t="shared" si="520"/>
        <v>4433800</v>
      </c>
      <c r="Q457" s="350">
        <f t="shared" si="520"/>
        <v>0</v>
      </c>
      <c r="R457" s="350">
        <f t="shared" si="520"/>
        <v>4433800</v>
      </c>
    </row>
    <row r="458" spans="1:18" s="337" customFormat="1" ht="12.75" customHeight="1" x14ac:dyDescent="0.25">
      <c r="A458" s="349"/>
      <c r="B458" s="349" t="s">
        <v>64</v>
      </c>
      <c r="C458" s="368"/>
      <c r="D458" s="368"/>
      <c r="E458" s="394">
        <v>853</v>
      </c>
      <c r="F458" s="335" t="s">
        <v>39</v>
      </c>
      <c r="G458" s="335" t="s">
        <v>90</v>
      </c>
      <c r="H458" s="335" t="s">
        <v>105</v>
      </c>
      <c r="I458" s="335" t="s">
        <v>71</v>
      </c>
      <c r="J458" s="350">
        <f>J459</f>
        <v>4433800</v>
      </c>
      <c r="K458" s="350">
        <f t="shared" si="520"/>
        <v>0</v>
      </c>
      <c r="L458" s="350">
        <f t="shared" si="520"/>
        <v>4433800</v>
      </c>
      <c r="M458" s="350">
        <f t="shared" si="520"/>
        <v>0</v>
      </c>
      <c r="N458" s="350">
        <f t="shared" si="520"/>
        <v>4433800</v>
      </c>
      <c r="O458" s="350">
        <f t="shared" si="520"/>
        <v>0</v>
      </c>
      <c r="P458" s="350">
        <f t="shared" si="520"/>
        <v>4433800</v>
      </c>
      <c r="Q458" s="350">
        <f t="shared" si="520"/>
        <v>0</v>
      </c>
      <c r="R458" s="350">
        <f t="shared" si="520"/>
        <v>4433800</v>
      </c>
    </row>
    <row r="459" spans="1:18" s="337" customFormat="1" ht="27.75" customHeight="1" x14ac:dyDescent="0.25">
      <c r="A459" s="368"/>
      <c r="B459" s="352" t="s">
        <v>72</v>
      </c>
      <c r="C459" s="402"/>
      <c r="D459" s="402"/>
      <c r="E459" s="394">
        <v>853</v>
      </c>
      <c r="F459" s="335" t="s">
        <v>39</v>
      </c>
      <c r="G459" s="335" t="s">
        <v>90</v>
      </c>
      <c r="H459" s="335" t="s">
        <v>105</v>
      </c>
      <c r="I459" s="335" t="s">
        <v>73</v>
      </c>
      <c r="J459" s="350">
        <v>4433800</v>
      </c>
      <c r="K459" s="350"/>
      <c r="L459" s="350">
        <f t="shared" si="515"/>
        <v>4433800</v>
      </c>
      <c r="M459" s="350"/>
      <c r="N459" s="350">
        <f t="shared" ref="N459" si="521">L459+M459</f>
        <v>4433800</v>
      </c>
      <c r="O459" s="350"/>
      <c r="P459" s="350">
        <f t="shared" ref="P459" si="522">N459+O459</f>
        <v>4433800</v>
      </c>
      <c r="Q459" s="350"/>
      <c r="R459" s="350">
        <f t="shared" ref="R459" si="523">P459+Q459</f>
        <v>4433800</v>
      </c>
    </row>
    <row r="460" spans="1:18" s="337" customFormat="1" ht="12" x14ac:dyDescent="0.25">
      <c r="A460" s="486" t="s">
        <v>194</v>
      </c>
      <c r="B460" s="486"/>
      <c r="C460" s="393"/>
      <c r="D460" s="393"/>
      <c r="E460" s="394">
        <v>853</v>
      </c>
      <c r="F460" s="342" t="s">
        <v>195</v>
      </c>
      <c r="G460" s="342"/>
      <c r="H460" s="342"/>
      <c r="I460" s="342"/>
      <c r="J460" s="343">
        <f>J461</f>
        <v>260600</v>
      </c>
      <c r="K460" s="343">
        <f t="shared" ref="K460:R461" si="524">K461</f>
        <v>-136580</v>
      </c>
      <c r="L460" s="343">
        <f t="shared" si="524"/>
        <v>124020</v>
      </c>
      <c r="M460" s="343">
        <f t="shared" si="524"/>
        <v>0</v>
      </c>
      <c r="N460" s="343">
        <f t="shared" si="524"/>
        <v>124020</v>
      </c>
      <c r="O460" s="343">
        <f t="shared" si="524"/>
        <v>0</v>
      </c>
      <c r="P460" s="343">
        <f t="shared" si="524"/>
        <v>124020</v>
      </c>
      <c r="Q460" s="343">
        <f t="shared" si="524"/>
        <v>0</v>
      </c>
      <c r="R460" s="343">
        <f t="shared" si="524"/>
        <v>124020</v>
      </c>
    </row>
    <row r="461" spans="1:18" s="337" customFormat="1" ht="12" x14ac:dyDescent="0.25">
      <c r="A461" s="487" t="s">
        <v>219</v>
      </c>
      <c r="B461" s="487"/>
      <c r="C461" s="395"/>
      <c r="D461" s="395"/>
      <c r="E461" s="394">
        <v>853</v>
      </c>
      <c r="F461" s="346" t="s">
        <v>195</v>
      </c>
      <c r="G461" s="346" t="s">
        <v>39</v>
      </c>
      <c r="H461" s="346"/>
      <c r="I461" s="346"/>
      <c r="J461" s="378">
        <f>J462</f>
        <v>260600</v>
      </c>
      <c r="K461" s="378">
        <f t="shared" si="524"/>
        <v>-136580</v>
      </c>
      <c r="L461" s="378">
        <f t="shared" si="524"/>
        <v>124020</v>
      </c>
      <c r="M461" s="378">
        <f t="shared" si="524"/>
        <v>0</v>
      </c>
      <c r="N461" s="378">
        <f t="shared" si="524"/>
        <v>124020</v>
      </c>
      <c r="O461" s="378">
        <f t="shared" si="524"/>
        <v>0</v>
      </c>
      <c r="P461" s="378">
        <f t="shared" si="524"/>
        <v>124020</v>
      </c>
      <c r="Q461" s="378">
        <f t="shared" si="524"/>
        <v>0</v>
      </c>
      <c r="R461" s="378">
        <f t="shared" si="524"/>
        <v>124020</v>
      </c>
    </row>
    <row r="462" spans="1:18" s="337" customFormat="1" ht="12.75" customHeight="1" x14ac:dyDescent="0.25">
      <c r="A462" s="479" t="s">
        <v>64</v>
      </c>
      <c r="B462" s="479"/>
      <c r="C462" s="368"/>
      <c r="D462" s="368"/>
      <c r="E462" s="394">
        <v>853</v>
      </c>
      <c r="F462" s="355" t="s">
        <v>195</v>
      </c>
      <c r="G462" s="355" t="s">
        <v>39</v>
      </c>
      <c r="H462" s="355" t="s">
        <v>65</v>
      </c>
      <c r="I462" s="355"/>
      <c r="J462" s="376">
        <f>J463+J470</f>
        <v>260600</v>
      </c>
      <c r="K462" s="376">
        <f t="shared" ref="K462:R462" si="525">K463+K470</f>
        <v>-136580</v>
      </c>
      <c r="L462" s="376">
        <f t="shared" si="525"/>
        <v>124020</v>
      </c>
      <c r="M462" s="376">
        <f t="shared" si="525"/>
        <v>0</v>
      </c>
      <c r="N462" s="376">
        <f t="shared" si="525"/>
        <v>124020</v>
      </c>
      <c r="O462" s="376">
        <f t="shared" si="525"/>
        <v>0</v>
      </c>
      <c r="P462" s="376">
        <f t="shared" si="525"/>
        <v>124020</v>
      </c>
      <c r="Q462" s="376">
        <f t="shared" si="525"/>
        <v>0</v>
      </c>
      <c r="R462" s="376">
        <f t="shared" si="525"/>
        <v>124020</v>
      </c>
    </row>
    <row r="463" spans="1:18" s="337" customFormat="1" ht="12.75" customHeight="1" x14ac:dyDescent="0.25">
      <c r="A463" s="479" t="s">
        <v>66</v>
      </c>
      <c r="B463" s="479"/>
      <c r="C463" s="368"/>
      <c r="D463" s="368"/>
      <c r="E463" s="394">
        <v>853</v>
      </c>
      <c r="F463" s="335" t="s">
        <v>195</v>
      </c>
      <c r="G463" s="335" t="s">
        <v>39</v>
      </c>
      <c r="H463" s="335" t="s">
        <v>67</v>
      </c>
      <c r="I463" s="335"/>
      <c r="J463" s="350">
        <f>J464+J467</f>
        <v>127200</v>
      </c>
      <c r="K463" s="350">
        <f t="shared" ref="K463:R463" si="526">K464+K467</f>
        <v>-3180</v>
      </c>
      <c r="L463" s="350">
        <f t="shared" si="526"/>
        <v>124020</v>
      </c>
      <c r="M463" s="350">
        <f t="shared" si="526"/>
        <v>0</v>
      </c>
      <c r="N463" s="350">
        <f t="shared" si="526"/>
        <v>124020</v>
      </c>
      <c r="O463" s="350">
        <f t="shared" si="526"/>
        <v>0</v>
      </c>
      <c r="P463" s="350">
        <f t="shared" si="526"/>
        <v>124020</v>
      </c>
      <c r="Q463" s="350">
        <f t="shared" si="526"/>
        <v>0</v>
      </c>
      <c r="R463" s="350">
        <f t="shared" si="526"/>
        <v>124020</v>
      </c>
    </row>
    <row r="464" spans="1:18" s="337" customFormat="1" ht="12.75" customHeight="1" x14ac:dyDescent="0.25">
      <c r="A464" s="479" t="s">
        <v>296</v>
      </c>
      <c r="B464" s="479"/>
      <c r="C464" s="349"/>
      <c r="D464" s="349"/>
      <c r="E464" s="394">
        <v>853</v>
      </c>
      <c r="F464" s="335" t="s">
        <v>195</v>
      </c>
      <c r="G464" s="335" t="s">
        <v>39</v>
      </c>
      <c r="H464" s="335" t="s">
        <v>126</v>
      </c>
      <c r="I464" s="335"/>
      <c r="J464" s="350">
        <f>J466</f>
        <v>3180</v>
      </c>
      <c r="K464" s="350">
        <f t="shared" ref="K464:R464" si="527">K466</f>
        <v>-3180</v>
      </c>
      <c r="L464" s="350">
        <f t="shared" si="527"/>
        <v>0</v>
      </c>
      <c r="M464" s="350">
        <f t="shared" si="527"/>
        <v>0</v>
      </c>
      <c r="N464" s="350">
        <f t="shared" si="527"/>
        <v>0</v>
      </c>
      <c r="O464" s="350">
        <f t="shared" si="527"/>
        <v>0</v>
      </c>
      <c r="P464" s="350">
        <f t="shared" si="527"/>
        <v>0</v>
      </c>
      <c r="Q464" s="350">
        <f t="shared" si="527"/>
        <v>0</v>
      </c>
      <c r="R464" s="350">
        <f t="shared" si="527"/>
        <v>0</v>
      </c>
    </row>
    <row r="465" spans="1:18" s="337" customFormat="1" ht="12.75" customHeight="1" x14ac:dyDescent="0.25">
      <c r="A465" s="351"/>
      <c r="B465" s="349" t="s">
        <v>64</v>
      </c>
      <c r="C465" s="389"/>
      <c r="D465" s="389"/>
      <c r="E465" s="394">
        <v>853</v>
      </c>
      <c r="F465" s="335" t="s">
        <v>195</v>
      </c>
      <c r="G465" s="335" t="s">
        <v>39</v>
      </c>
      <c r="H465" s="335" t="s">
        <v>126</v>
      </c>
      <c r="I465" s="335" t="s">
        <v>71</v>
      </c>
      <c r="J465" s="350">
        <f>J466</f>
        <v>3180</v>
      </c>
      <c r="K465" s="350">
        <f t="shared" ref="K465:R465" si="528">K466</f>
        <v>-3180</v>
      </c>
      <c r="L465" s="350">
        <f t="shared" si="528"/>
        <v>0</v>
      </c>
      <c r="M465" s="350">
        <f t="shared" si="528"/>
        <v>0</v>
      </c>
      <c r="N465" s="350">
        <f t="shared" si="528"/>
        <v>0</v>
      </c>
      <c r="O465" s="350">
        <f t="shared" si="528"/>
        <v>0</v>
      </c>
      <c r="P465" s="350">
        <f t="shared" si="528"/>
        <v>0</v>
      </c>
      <c r="Q465" s="350">
        <f t="shared" si="528"/>
        <v>0</v>
      </c>
      <c r="R465" s="350">
        <f t="shared" si="528"/>
        <v>0</v>
      </c>
    </row>
    <row r="466" spans="1:18" s="337" customFormat="1" ht="12.75" customHeight="1" x14ac:dyDescent="0.25">
      <c r="A466" s="357"/>
      <c r="B466" s="349" t="s">
        <v>72</v>
      </c>
      <c r="C466" s="349"/>
      <c r="D466" s="349"/>
      <c r="E466" s="394">
        <v>853</v>
      </c>
      <c r="F466" s="335" t="s">
        <v>195</v>
      </c>
      <c r="G466" s="335" t="s">
        <v>39</v>
      </c>
      <c r="H466" s="335" t="s">
        <v>126</v>
      </c>
      <c r="I466" s="335" t="s">
        <v>73</v>
      </c>
      <c r="J466" s="350">
        <v>3180</v>
      </c>
      <c r="K466" s="350">
        <v>-3180</v>
      </c>
      <c r="L466" s="350">
        <f t="shared" si="515"/>
        <v>0</v>
      </c>
      <c r="M466" s="350"/>
      <c r="N466" s="350">
        <f t="shared" ref="N466" si="529">L466+M466</f>
        <v>0</v>
      </c>
      <c r="O466" s="350"/>
      <c r="P466" s="350">
        <f t="shared" ref="P466" si="530">N466+O466</f>
        <v>0</v>
      </c>
      <c r="Q466" s="350"/>
      <c r="R466" s="350">
        <f t="shared" ref="R466" si="531">P466+Q466</f>
        <v>0</v>
      </c>
    </row>
    <row r="467" spans="1:18" s="337" customFormat="1" ht="12" x14ac:dyDescent="0.25">
      <c r="A467" s="479" t="s">
        <v>220</v>
      </c>
      <c r="B467" s="479"/>
      <c r="C467" s="368"/>
      <c r="D467" s="368"/>
      <c r="E467" s="394">
        <v>853</v>
      </c>
      <c r="F467" s="335" t="s">
        <v>195</v>
      </c>
      <c r="G467" s="335" t="s">
        <v>39</v>
      </c>
      <c r="H467" s="335" t="s">
        <v>221</v>
      </c>
      <c r="I467" s="335"/>
      <c r="J467" s="350">
        <f t="shared" ref="J467:R468" si="532">J468</f>
        <v>124020</v>
      </c>
      <c r="K467" s="350">
        <f t="shared" si="532"/>
        <v>0</v>
      </c>
      <c r="L467" s="350">
        <f t="shared" si="532"/>
        <v>124020</v>
      </c>
      <c r="M467" s="350">
        <f t="shared" si="532"/>
        <v>0</v>
      </c>
      <c r="N467" s="350">
        <f t="shared" si="532"/>
        <v>124020</v>
      </c>
      <c r="O467" s="350">
        <f t="shared" si="532"/>
        <v>0</v>
      </c>
      <c r="P467" s="350">
        <f t="shared" si="532"/>
        <v>124020</v>
      </c>
      <c r="Q467" s="350">
        <f t="shared" si="532"/>
        <v>0</v>
      </c>
      <c r="R467" s="350">
        <f t="shared" si="532"/>
        <v>124020</v>
      </c>
    </row>
    <row r="468" spans="1:18" s="337" customFormat="1" ht="12" x14ac:dyDescent="0.25">
      <c r="A468" s="349"/>
      <c r="B468" s="349" t="s">
        <v>64</v>
      </c>
      <c r="C468" s="368"/>
      <c r="D468" s="368"/>
      <c r="E468" s="394">
        <v>853</v>
      </c>
      <c r="F468" s="335" t="s">
        <v>195</v>
      </c>
      <c r="G468" s="335" t="s">
        <v>39</v>
      </c>
      <c r="H468" s="335" t="s">
        <v>221</v>
      </c>
      <c r="I468" s="335" t="s">
        <v>71</v>
      </c>
      <c r="J468" s="350">
        <f>J469</f>
        <v>124020</v>
      </c>
      <c r="K468" s="350">
        <f t="shared" si="532"/>
        <v>0</v>
      </c>
      <c r="L468" s="350">
        <f t="shared" si="532"/>
        <v>124020</v>
      </c>
      <c r="M468" s="350">
        <f t="shared" si="532"/>
        <v>0</v>
      </c>
      <c r="N468" s="350">
        <f t="shared" si="532"/>
        <v>124020</v>
      </c>
      <c r="O468" s="350">
        <f t="shared" si="532"/>
        <v>0</v>
      </c>
      <c r="P468" s="350">
        <f t="shared" si="532"/>
        <v>124020</v>
      </c>
      <c r="Q468" s="350">
        <f t="shared" si="532"/>
        <v>0</v>
      </c>
      <c r="R468" s="350">
        <f t="shared" si="532"/>
        <v>124020</v>
      </c>
    </row>
    <row r="469" spans="1:18" s="337" customFormat="1" ht="12" x14ac:dyDescent="0.25">
      <c r="A469" s="349"/>
      <c r="B469" s="349" t="s">
        <v>72</v>
      </c>
      <c r="C469" s="368"/>
      <c r="D469" s="368"/>
      <c r="E469" s="394">
        <v>853</v>
      </c>
      <c r="F469" s="335" t="s">
        <v>195</v>
      </c>
      <c r="G469" s="335" t="s">
        <v>39</v>
      </c>
      <c r="H469" s="335" t="s">
        <v>221</v>
      </c>
      <c r="I469" s="335" t="s">
        <v>73</v>
      </c>
      <c r="J469" s="350">
        <v>124020</v>
      </c>
      <c r="K469" s="350"/>
      <c r="L469" s="350">
        <f t="shared" si="515"/>
        <v>124020</v>
      </c>
      <c r="M469" s="350"/>
      <c r="N469" s="350">
        <f t="shared" ref="N469" si="533">L469+M469</f>
        <v>124020</v>
      </c>
      <c r="O469" s="350"/>
      <c r="P469" s="350">
        <f t="shared" ref="P469" si="534">N469+O469</f>
        <v>124020</v>
      </c>
      <c r="Q469" s="350"/>
      <c r="R469" s="350">
        <f t="shared" ref="R469" si="535">P469+Q469</f>
        <v>124020</v>
      </c>
    </row>
    <row r="470" spans="1:18" s="337" customFormat="1" ht="12" hidden="1" x14ac:dyDescent="0.25">
      <c r="A470" s="480" t="s">
        <v>224</v>
      </c>
      <c r="B470" s="481"/>
      <c r="C470" s="402"/>
      <c r="D470" s="402"/>
      <c r="E470" s="394">
        <v>853</v>
      </c>
      <c r="F470" s="335" t="s">
        <v>195</v>
      </c>
      <c r="G470" s="335" t="s">
        <v>39</v>
      </c>
      <c r="H470" s="335" t="s">
        <v>225</v>
      </c>
      <c r="I470" s="335"/>
      <c r="J470" s="350">
        <f t="shared" ref="J470:R472" si="536">J471</f>
        <v>133400</v>
      </c>
      <c r="K470" s="350">
        <f t="shared" si="536"/>
        <v>-133400</v>
      </c>
      <c r="L470" s="350">
        <f t="shared" si="536"/>
        <v>0</v>
      </c>
      <c r="M470" s="350">
        <f t="shared" si="536"/>
        <v>0</v>
      </c>
      <c r="N470" s="350">
        <f t="shared" si="536"/>
        <v>0</v>
      </c>
      <c r="O470" s="350">
        <f t="shared" si="536"/>
        <v>0</v>
      </c>
      <c r="P470" s="350">
        <f t="shared" si="536"/>
        <v>0</v>
      </c>
      <c r="Q470" s="350">
        <f t="shared" si="536"/>
        <v>0</v>
      </c>
      <c r="R470" s="350">
        <f t="shared" si="536"/>
        <v>0</v>
      </c>
    </row>
    <row r="471" spans="1:18" s="337" customFormat="1" ht="25.5" hidden="1" customHeight="1" x14ac:dyDescent="0.25">
      <c r="A471" s="480" t="s">
        <v>226</v>
      </c>
      <c r="B471" s="481"/>
      <c r="C471" s="402"/>
      <c r="D471" s="402"/>
      <c r="E471" s="394">
        <v>853</v>
      </c>
      <c r="F471" s="335" t="s">
        <v>195</v>
      </c>
      <c r="G471" s="335" t="s">
        <v>39</v>
      </c>
      <c r="H471" s="335" t="s">
        <v>227</v>
      </c>
      <c r="I471" s="335"/>
      <c r="J471" s="350">
        <f t="shared" si="536"/>
        <v>133400</v>
      </c>
      <c r="K471" s="350">
        <f t="shared" si="536"/>
        <v>-133400</v>
      </c>
      <c r="L471" s="350">
        <f t="shared" si="536"/>
        <v>0</v>
      </c>
      <c r="M471" s="350">
        <f t="shared" si="536"/>
        <v>0</v>
      </c>
      <c r="N471" s="350">
        <f t="shared" si="536"/>
        <v>0</v>
      </c>
      <c r="O471" s="350">
        <f t="shared" si="536"/>
        <v>0</v>
      </c>
      <c r="P471" s="350">
        <f t="shared" si="536"/>
        <v>0</v>
      </c>
      <c r="Q471" s="350">
        <f t="shared" si="536"/>
        <v>0</v>
      </c>
      <c r="R471" s="350">
        <f t="shared" si="536"/>
        <v>0</v>
      </c>
    </row>
    <row r="472" spans="1:18" s="337" customFormat="1" ht="39.75" hidden="1" customHeight="1" x14ac:dyDescent="0.25">
      <c r="A472" s="349"/>
      <c r="B472" s="349" t="s">
        <v>64</v>
      </c>
      <c r="C472" s="368"/>
      <c r="D472" s="368"/>
      <c r="E472" s="394">
        <v>853</v>
      </c>
      <c r="F472" s="335" t="s">
        <v>195</v>
      </c>
      <c r="G472" s="335" t="s">
        <v>39</v>
      </c>
      <c r="H472" s="335" t="s">
        <v>227</v>
      </c>
      <c r="I472" s="335" t="s">
        <v>71</v>
      </c>
      <c r="J472" s="350">
        <f t="shared" si="536"/>
        <v>133400</v>
      </c>
      <c r="K472" s="350">
        <f t="shared" si="536"/>
        <v>-133400</v>
      </c>
      <c r="L472" s="350">
        <f t="shared" si="536"/>
        <v>0</v>
      </c>
      <c r="M472" s="350">
        <f t="shared" si="536"/>
        <v>0</v>
      </c>
      <c r="N472" s="350">
        <f t="shared" si="536"/>
        <v>0</v>
      </c>
      <c r="O472" s="350">
        <f t="shared" si="536"/>
        <v>0</v>
      </c>
      <c r="P472" s="350">
        <f t="shared" si="536"/>
        <v>0</v>
      </c>
      <c r="Q472" s="350">
        <f t="shared" si="536"/>
        <v>0</v>
      </c>
      <c r="R472" s="350">
        <f t="shared" si="536"/>
        <v>0</v>
      </c>
    </row>
    <row r="473" spans="1:18" s="337" customFormat="1" ht="12" hidden="1" x14ac:dyDescent="0.25">
      <c r="A473" s="351"/>
      <c r="B473" s="349" t="s">
        <v>72</v>
      </c>
      <c r="C473" s="368"/>
      <c r="D473" s="368"/>
      <c r="E473" s="394">
        <v>853</v>
      </c>
      <c r="F473" s="335" t="s">
        <v>195</v>
      </c>
      <c r="G473" s="335" t="s">
        <v>39</v>
      </c>
      <c r="H473" s="335" t="s">
        <v>227</v>
      </c>
      <c r="I473" s="335" t="s">
        <v>73</v>
      </c>
      <c r="J473" s="350">
        <v>133400</v>
      </c>
      <c r="K473" s="350">
        <v>-133400</v>
      </c>
      <c r="L473" s="350">
        <f t="shared" si="515"/>
        <v>0</v>
      </c>
      <c r="M473" s="350"/>
      <c r="N473" s="350">
        <f t="shared" ref="N473" si="537">L473+M473</f>
        <v>0</v>
      </c>
      <c r="O473" s="350"/>
      <c r="P473" s="350">
        <f t="shared" ref="P473" si="538">N473+O473</f>
        <v>0</v>
      </c>
      <c r="Q473" s="350"/>
      <c r="R473" s="350">
        <f t="shared" ref="R473" si="539">P473+Q473</f>
        <v>0</v>
      </c>
    </row>
    <row r="474" spans="1:18" s="337" customFormat="1" ht="12" x14ac:dyDescent="0.25">
      <c r="A474" s="486" t="s">
        <v>279</v>
      </c>
      <c r="B474" s="486"/>
      <c r="C474" s="393"/>
      <c r="D474" s="393"/>
      <c r="E474" s="394">
        <v>853</v>
      </c>
      <c r="F474" s="403" t="s">
        <v>280</v>
      </c>
      <c r="G474" s="403"/>
      <c r="H474" s="403"/>
      <c r="I474" s="403"/>
      <c r="J474" s="404">
        <f>J475+J481</f>
        <v>22471000</v>
      </c>
      <c r="K474" s="404">
        <f t="shared" ref="K474:R474" si="540">K475+K481</f>
        <v>0</v>
      </c>
      <c r="L474" s="404">
        <f t="shared" si="540"/>
        <v>22471000</v>
      </c>
      <c r="M474" s="404">
        <f t="shared" si="540"/>
        <v>0</v>
      </c>
      <c r="N474" s="404">
        <f t="shared" si="540"/>
        <v>22471000</v>
      </c>
      <c r="O474" s="404">
        <f t="shared" si="540"/>
        <v>0</v>
      </c>
      <c r="P474" s="404">
        <f t="shared" si="540"/>
        <v>22471000</v>
      </c>
      <c r="Q474" s="404">
        <f t="shared" si="540"/>
        <v>0</v>
      </c>
      <c r="R474" s="404">
        <f t="shared" si="540"/>
        <v>22471000</v>
      </c>
    </row>
    <row r="475" spans="1:18" s="337" customFormat="1" ht="12.75" customHeight="1" x14ac:dyDescent="0.25">
      <c r="A475" s="487" t="s">
        <v>281</v>
      </c>
      <c r="B475" s="487"/>
      <c r="C475" s="395"/>
      <c r="D475" s="395"/>
      <c r="E475" s="394">
        <v>853</v>
      </c>
      <c r="F475" s="366" t="s">
        <v>280</v>
      </c>
      <c r="G475" s="366" t="s">
        <v>10</v>
      </c>
      <c r="H475" s="405"/>
      <c r="I475" s="366"/>
      <c r="J475" s="406">
        <f t="shared" ref="J475:R479" si="541">J476</f>
        <v>8781000</v>
      </c>
      <c r="K475" s="406">
        <f t="shared" si="541"/>
        <v>0</v>
      </c>
      <c r="L475" s="406">
        <f t="shared" si="541"/>
        <v>8781000</v>
      </c>
      <c r="M475" s="406">
        <f t="shared" si="541"/>
        <v>0</v>
      </c>
      <c r="N475" s="406">
        <f t="shared" si="541"/>
        <v>8781000</v>
      </c>
      <c r="O475" s="406">
        <f t="shared" si="541"/>
        <v>0</v>
      </c>
      <c r="P475" s="406">
        <f t="shared" si="541"/>
        <v>8781000</v>
      </c>
      <c r="Q475" s="406">
        <f t="shared" si="541"/>
        <v>0</v>
      </c>
      <c r="R475" s="406">
        <f t="shared" si="541"/>
        <v>8781000</v>
      </c>
    </row>
    <row r="476" spans="1:18" s="337" customFormat="1" ht="12.75" customHeight="1" x14ac:dyDescent="0.25">
      <c r="A476" s="479" t="s">
        <v>64</v>
      </c>
      <c r="B476" s="479"/>
      <c r="C476" s="368"/>
      <c r="D476" s="368"/>
      <c r="E476" s="394">
        <v>853</v>
      </c>
      <c r="F476" s="335" t="s">
        <v>280</v>
      </c>
      <c r="G476" s="335" t="s">
        <v>10</v>
      </c>
      <c r="H476" s="335" t="s">
        <v>65</v>
      </c>
      <c r="I476" s="335"/>
      <c r="J476" s="350">
        <f t="shared" si="541"/>
        <v>8781000</v>
      </c>
      <c r="K476" s="350">
        <f t="shared" si="541"/>
        <v>0</v>
      </c>
      <c r="L476" s="350">
        <f t="shared" si="541"/>
        <v>8781000</v>
      </c>
      <c r="M476" s="350">
        <f t="shared" si="541"/>
        <v>0</v>
      </c>
      <c r="N476" s="350">
        <f t="shared" si="541"/>
        <v>8781000</v>
      </c>
      <c r="O476" s="350">
        <f t="shared" si="541"/>
        <v>0</v>
      </c>
      <c r="P476" s="350">
        <f t="shared" si="541"/>
        <v>8781000</v>
      </c>
      <c r="Q476" s="350">
        <f t="shared" si="541"/>
        <v>0</v>
      </c>
      <c r="R476" s="350">
        <f t="shared" si="541"/>
        <v>8781000</v>
      </c>
    </row>
    <row r="477" spans="1:18" s="337" customFormat="1" ht="12.75" customHeight="1" x14ac:dyDescent="0.25">
      <c r="A477" s="479" t="s">
        <v>66</v>
      </c>
      <c r="B477" s="479"/>
      <c r="C477" s="368"/>
      <c r="D477" s="368"/>
      <c r="E477" s="394">
        <v>853</v>
      </c>
      <c r="F477" s="335" t="s">
        <v>280</v>
      </c>
      <c r="G477" s="335" t="s">
        <v>10</v>
      </c>
      <c r="H477" s="335" t="s">
        <v>67</v>
      </c>
      <c r="I477" s="335"/>
      <c r="J477" s="350">
        <f t="shared" si="541"/>
        <v>8781000</v>
      </c>
      <c r="K477" s="350">
        <f t="shared" si="541"/>
        <v>0</v>
      </c>
      <c r="L477" s="350">
        <f t="shared" si="541"/>
        <v>8781000</v>
      </c>
      <c r="M477" s="350">
        <f t="shared" si="541"/>
        <v>0</v>
      </c>
      <c r="N477" s="350">
        <f t="shared" si="541"/>
        <v>8781000</v>
      </c>
      <c r="O477" s="350">
        <f t="shared" si="541"/>
        <v>0</v>
      </c>
      <c r="P477" s="350">
        <f t="shared" si="541"/>
        <v>8781000</v>
      </c>
      <c r="Q477" s="350">
        <f t="shared" si="541"/>
        <v>0</v>
      </c>
      <c r="R477" s="350">
        <f t="shared" si="541"/>
        <v>8781000</v>
      </c>
    </row>
    <row r="478" spans="1:18" s="337" customFormat="1" ht="12" x14ac:dyDescent="0.25">
      <c r="A478" s="483" t="s">
        <v>282</v>
      </c>
      <c r="B478" s="483"/>
      <c r="C478" s="396"/>
      <c r="D478" s="396"/>
      <c r="E478" s="394">
        <v>853</v>
      </c>
      <c r="F478" s="335" t="s">
        <v>280</v>
      </c>
      <c r="G478" s="335" t="s">
        <v>10</v>
      </c>
      <c r="H478" s="335" t="s">
        <v>283</v>
      </c>
      <c r="I478" s="335"/>
      <c r="J478" s="350">
        <f t="shared" si="541"/>
        <v>8781000</v>
      </c>
      <c r="K478" s="350">
        <f t="shared" si="541"/>
        <v>0</v>
      </c>
      <c r="L478" s="350">
        <f t="shared" si="541"/>
        <v>8781000</v>
      </c>
      <c r="M478" s="350">
        <f t="shared" si="541"/>
        <v>0</v>
      </c>
      <c r="N478" s="350">
        <f t="shared" si="541"/>
        <v>8781000</v>
      </c>
      <c r="O478" s="350">
        <f t="shared" si="541"/>
        <v>0</v>
      </c>
      <c r="P478" s="350">
        <f t="shared" si="541"/>
        <v>8781000</v>
      </c>
      <c r="Q478" s="350">
        <f t="shared" si="541"/>
        <v>0</v>
      </c>
      <c r="R478" s="350">
        <f t="shared" si="541"/>
        <v>8781000</v>
      </c>
    </row>
    <row r="479" spans="1:18" s="337" customFormat="1" ht="12" x14ac:dyDescent="0.25">
      <c r="A479" s="351"/>
      <c r="B479" s="389" t="s">
        <v>64</v>
      </c>
      <c r="C479" s="396"/>
      <c r="D479" s="396"/>
      <c r="E479" s="394">
        <v>853</v>
      </c>
      <c r="F479" s="335" t="s">
        <v>280</v>
      </c>
      <c r="G479" s="335" t="s">
        <v>10</v>
      </c>
      <c r="H479" s="335" t="s">
        <v>283</v>
      </c>
      <c r="I479" s="335" t="s">
        <v>71</v>
      </c>
      <c r="J479" s="350">
        <f t="shared" si="541"/>
        <v>8781000</v>
      </c>
      <c r="K479" s="350">
        <f t="shared" si="541"/>
        <v>0</v>
      </c>
      <c r="L479" s="350">
        <f t="shared" si="541"/>
        <v>8781000</v>
      </c>
      <c r="M479" s="350">
        <f t="shared" si="541"/>
        <v>0</v>
      </c>
      <c r="N479" s="350">
        <f t="shared" si="541"/>
        <v>8781000</v>
      </c>
      <c r="O479" s="350">
        <f t="shared" si="541"/>
        <v>0</v>
      </c>
      <c r="P479" s="350">
        <f t="shared" si="541"/>
        <v>8781000</v>
      </c>
      <c r="Q479" s="350">
        <f t="shared" si="541"/>
        <v>0</v>
      </c>
      <c r="R479" s="350">
        <f t="shared" si="541"/>
        <v>8781000</v>
      </c>
    </row>
    <row r="480" spans="1:18" s="337" customFormat="1" ht="12" x14ac:dyDescent="0.25">
      <c r="A480" s="351"/>
      <c r="B480" s="349" t="s">
        <v>222</v>
      </c>
      <c r="C480" s="368"/>
      <c r="D480" s="368"/>
      <c r="E480" s="394">
        <v>853</v>
      </c>
      <c r="F480" s="335" t="s">
        <v>280</v>
      </c>
      <c r="G480" s="335" t="s">
        <v>10</v>
      </c>
      <c r="H480" s="335" t="s">
        <v>283</v>
      </c>
      <c r="I480" s="335" t="s">
        <v>223</v>
      </c>
      <c r="J480" s="350">
        <v>8781000</v>
      </c>
      <c r="K480" s="350"/>
      <c r="L480" s="350">
        <f t="shared" si="515"/>
        <v>8781000</v>
      </c>
      <c r="M480" s="350"/>
      <c r="N480" s="350">
        <f t="shared" ref="N480" si="542">L480+M480</f>
        <v>8781000</v>
      </c>
      <c r="O480" s="350"/>
      <c r="P480" s="350">
        <f t="shared" ref="P480" si="543">N480+O480</f>
        <v>8781000</v>
      </c>
      <c r="Q480" s="350"/>
      <c r="R480" s="350">
        <f t="shared" ref="R480" si="544">P480+Q480</f>
        <v>8781000</v>
      </c>
    </row>
    <row r="481" spans="1:18" s="337" customFormat="1" ht="12.75" customHeight="1" x14ac:dyDescent="0.25">
      <c r="A481" s="490" t="s">
        <v>284</v>
      </c>
      <c r="B481" s="490"/>
      <c r="C481" s="407"/>
      <c r="D481" s="407"/>
      <c r="E481" s="394">
        <v>853</v>
      </c>
      <c r="F481" s="346" t="s">
        <v>280</v>
      </c>
      <c r="G481" s="346" t="s">
        <v>79</v>
      </c>
      <c r="H481" s="346"/>
      <c r="I481" s="346"/>
      <c r="J481" s="347">
        <f>J482+J487</f>
        <v>13690000</v>
      </c>
      <c r="K481" s="347">
        <f t="shared" ref="K481:R481" si="545">K482+K487</f>
        <v>0</v>
      </c>
      <c r="L481" s="347">
        <f t="shared" si="545"/>
        <v>13690000</v>
      </c>
      <c r="M481" s="347">
        <f t="shared" si="545"/>
        <v>0</v>
      </c>
      <c r="N481" s="347">
        <f t="shared" si="545"/>
        <v>13690000</v>
      </c>
      <c r="O481" s="347">
        <f t="shared" si="545"/>
        <v>0</v>
      </c>
      <c r="P481" s="347">
        <f t="shared" si="545"/>
        <v>13690000</v>
      </c>
      <c r="Q481" s="347">
        <f t="shared" si="545"/>
        <v>0</v>
      </c>
      <c r="R481" s="347">
        <f t="shared" si="545"/>
        <v>13690000</v>
      </c>
    </row>
    <row r="482" spans="1:18" s="337" customFormat="1" ht="12.75" hidden="1" customHeight="1" x14ac:dyDescent="0.25">
      <c r="A482" s="408"/>
      <c r="B482" s="409" t="s">
        <v>730</v>
      </c>
      <c r="C482" s="409"/>
      <c r="D482" s="409"/>
      <c r="E482" s="410">
        <v>853</v>
      </c>
      <c r="F482" s="411" t="s">
        <v>280</v>
      </c>
      <c r="G482" s="411" t="s">
        <v>79</v>
      </c>
      <c r="H482" s="411" t="s">
        <v>733</v>
      </c>
      <c r="I482" s="411"/>
      <c r="J482" s="350">
        <f>J483</f>
        <v>0</v>
      </c>
      <c r="K482" s="350">
        <f t="shared" ref="K482:R485" si="546">K483</f>
        <v>0</v>
      </c>
      <c r="L482" s="350">
        <f t="shared" si="546"/>
        <v>0</v>
      </c>
      <c r="M482" s="350">
        <f t="shared" si="546"/>
        <v>0</v>
      </c>
      <c r="N482" s="350">
        <f t="shared" si="546"/>
        <v>0</v>
      </c>
      <c r="O482" s="350">
        <f t="shared" si="546"/>
        <v>0</v>
      </c>
      <c r="P482" s="350">
        <f t="shared" si="546"/>
        <v>0</v>
      </c>
      <c r="Q482" s="350">
        <f t="shared" si="546"/>
        <v>0</v>
      </c>
      <c r="R482" s="350">
        <f t="shared" si="546"/>
        <v>0</v>
      </c>
    </row>
    <row r="483" spans="1:18" s="337" customFormat="1" ht="12.75" hidden="1" customHeight="1" x14ac:dyDescent="0.25">
      <c r="A483" s="408"/>
      <c r="B483" s="412" t="s">
        <v>731</v>
      </c>
      <c r="C483" s="409"/>
      <c r="D483" s="409"/>
      <c r="E483" s="410">
        <v>853</v>
      </c>
      <c r="F483" s="411" t="s">
        <v>280</v>
      </c>
      <c r="G483" s="411" t="s">
        <v>79</v>
      </c>
      <c r="H483" s="411" t="s">
        <v>729</v>
      </c>
      <c r="I483" s="411"/>
      <c r="J483" s="350">
        <f>J484</f>
        <v>0</v>
      </c>
      <c r="K483" s="350">
        <f t="shared" si="546"/>
        <v>0</v>
      </c>
      <c r="L483" s="350">
        <f t="shared" si="546"/>
        <v>0</v>
      </c>
      <c r="M483" s="350">
        <f t="shared" si="546"/>
        <v>0</v>
      </c>
      <c r="N483" s="350">
        <f t="shared" si="546"/>
        <v>0</v>
      </c>
      <c r="O483" s="350">
        <f t="shared" si="546"/>
        <v>0</v>
      </c>
      <c r="P483" s="350">
        <f t="shared" si="546"/>
        <v>0</v>
      </c>
      <c r="Q483" s="350">
        <f t="shared" si="546"/>
        <v>0</v>
      </c>
      <c r="R483" s="350">
        <f t="shared" si="546"/>
        <v>0</v>
      </c>
    </row>
    <row r="484" spans="1:18" s="337" customFormat="1" ht="12.75" hidden="1" customHeight="1" x14ac:dyDescent="0.25">
      <c r="A484" s="408"/>
      <c r="B484" s="412" t="s">
        <v>732</v>
      </c>
      <c r="C484" s="409"/>
      <c r="D484" s="409"/>
      <c r="E484" s="410">
        <v>853</v>
      </c>
      <c r="F484" s="411" t="s">
        <v>280</v>
      </c>
      <c r="G484" s="411" t="s">
        <v>79</v>
      </c>
      <c r="H484" s="411" t="s">
        <v>728</v>
      </c>
      <c r="I484" s="411"/>
      <c r="J484" s="350">
        <f>J485</f>
        <v>0</v>
      </c>
      <c r="K484" s="350">
        <f t="shared" si="546"/>
        <v>0</v>
      </c>
      <c r="L484" s="350">
        <f t="shared" si="546"/>
        <v>0</v>
      </c>
      <c r="M484" s="350">
        <f t="shared" si="546"/>
        <v>0</v>
      </c>
      <c r="N484" s="350">
        <f t="shared" si="546"/>
        <v>0</v>
      </c>
      <c r="O484" s="350">
        <f t="shared" si="546"/>
        <v>0</v>
      </c>
      <c r="P484" s="350">
        <f t="shared" si="546"/>
        <v>0</v>
      </c>
      <c r="Q484" s="350">
        <f t="shared" si="546"/>
        <v>0</v>
      </c>
      <c r="R484" s="350">
        <f t="shared" si="546"/>
        <v>0</v>
      </c>
    </row>
    <row r="485" spans="1:18" s="337" customFormat="1" ht="12" hidden="1" x14ac:dyDescent="0.25">
      <c r="A485" s="408"/>
      <c r="B485" s="413" t="s">
        <v>64</v>
      </c>
      <c r="C485" s="409"/>
      <c r="D485" s="409"/>
      <c r="E485" s="410">
        <v>853</v>
      </c>
      <c r="F485" s="411" t="s">
        <v>280</v>
      </c>
      <c r="G485" s="411" t="s">
        <v>79</v>
      </c>
      <c r="H485" s="411" t="s">
        <v>728</v>
      </c>
      <c r="I485" s="411" t="s">
        <v>71</v>
      </c>
      <c r="J485" s="350">
        <f>J486</f>
        <v>0</v>
      </c>
      <c r="K485" s="350">
        <f t="shared" si="546"/>
        <v>0</v>
      </c>
      <c r="L485" s="350">
        <f t="shared" si="546"/>
        <v>0</v>
      </c>
      <c r="M485" s="350">
        <f t="shared" si="546"/>
        <v>0</v>
      </c>
      <c r="N485" s="350">
        <f t="shared" si="546"/>
        <v>0</v>
      </c>
      <c r="O485" s="350">
        <f t="shared" si="546"/>
        <v>0</v>
      </c>
      <c r="P485" s="350">
        <f t="shared" si="546"/>
        <v>0</v>
      </c>
      <c r="Q485" s="350">
        <f t="shared" si="546"/>
        <v>0</v>
      </c>
      <c r="R485" s="350">
        <f t="shared" si="546"/>
        <v>0</v>
      </c>
    </row>
    <row r="486" spans="1:18" s="337" customFormat="1" ht="12" hidden="1" x14ac:dyDescent="0.25">
      <c r="A486" s="408"/>
      <c r="B486" s="412" t="s">
        <v>222</v>
      </c>
      <c r="C486" s="409"/>
      <c r="D486" s="409"/>
      <c r="E486" s="410">
        <v>853</v>
      </c>
      <c r="F486" s="411" t="s">
        <v>280</v>
      </c>
      <c r="G486" s="411" t="s">
        <v>79</v>
      </c>
      <c r="H486" s="411" t="s">
        <v>728</v>
      </c>
      <c r="I486" s="411" t="s">
        <v>223</v>
      </c>
      <c r="J486" s="350"/>
      <c r="K486" s="350">
        <v>0</v>
      </c>
      <c r="L486" s="350">
        <f>J486+K486</f>
        <v>0</v>
      </c>
      <c r="M486" s="350">
        <v>0</v>
      </c>
      <c r="N486" s="350">
        <f>L486+M486</f>
        <v>0</v>
      </c>
      <c r="O486" s="350">
        <v>0</v>
      </c>
      <c r="P486" s="350">
        <f>N486+O486</f>
        <v>0</v>
      </c>
      <c r="Q486" s="350">
        <v>0</v>
      </c>
      <c r="R486" s="350">
        <f>P486+Q486</f>
        <v>0</v>
      </c>
    </row>
    <row r="487" spans="1:18" s="382" customFormat="1" ht="12" x14ac:dyDescent="0.25">
      <c r="A487" s="479" t="s">
        <v>64</v>
      </c>
      <c r="B487" s="479"/>
      <c r="C487" s="368"/>
      <c r="D487" s="368"/>
      <c r="E487" s="394">
        <v>853</v>
      </c>
      <c r="F487" s="335" t="s">
        <v>280</v>
      </c>
      <c r="G487" s="335" t="s">
        <v>79</v>
      </c>
      <c r="H487" s="335" t="s">
        <v>65</v>
      </c>
      <c r="I487" s="335"/>
      <c r="J487" s="350">
        <f t="shared" ref="J487:R490" si="547">J488</f>
        <v>13690000</v>
      </c>
      <c r="K487" s="350">
        <f t="shared" si="547"/>
        <v>0</v>
      </c>
      <c r="L487" s="350">
        <f t="shared" si="547"/>
        <v>13690000</v>
      </c>
      <c r="M487" s="350">
        <f t="shared" si="547"/>
        <v>0</v>
      </c>
      <c r="N487" s="350">
        <f t="shared" si="547"/>
        <v>13690000</v>
      </c>
      <c r="O487" s="350">
        <f t="shared" si="547"/>
        <v>0</v>
      </c>
      <c r="P487" s="350">
        <f t="shared" si="547"/>
        <v>13690000</v>
      </c>
      <c r="Q487" s="350">
        <f t="shared" si="547"/>
        <v>0</v>
      </c>
      <c r="R487" s="350">
        <f t="shared" si="547"/>
        <v>13690000</v>
      </c>
    </row>
    <row r="488" spans="1:18" s="348" customFormat="1" ht="12" x14ac:dyDescent="0.25">
      <c r="A488" s="479" t="s">
        <v>66</v>
      </c>
      <c r="B488" s="479"/>
      <c r="C488" s="368"/>
      <c r="D488" s="368"/>
      <c r="E488" s="394">
        <v>853</v>
      </c>
      <c r="F488" s="335" t="s">
        <v>280</v>
      </c>
      <c r="G488" s="335" t="s">
        <v>79</v>
      </c>
      <c r="H488" s="335" t="s">
        <v>67</v>
      </c>
      <c r="I488" s="335"/>
      <c r="J488" s="350">
        <f t="shared" si="547"/>
        <v>13690000</v>
      </c>
      <c r="K488" s="350">
        <f t="shared" si="547"/>
        <v>0</v>
      </c>
      <c r="L488" s="350">
        <f t="shared" si="547"/>
        <v>13690000</v>
      </c>
      <c r="M488" s="350">
        <f t="shared" si="547"/>
        <v>0</v>
      </c>
      <c r="N488" s="350">
        <f t="shared" si="547"/>
        <v>13690000</v>
      </c>
      <c r="O488" s="350">
        <f t="shared" si="547"/>
        <v>0</v>
      </c>
      <c r="P488" s="350">
        <f t="shared" si="547"/>
        <v>13690000</v>
      </c>
      <c r="Q488" s="350">
        <f t="shared" si="547"/>
        <v>0</v>
      </c>
      <c r="R488" s="350">
        <f t="shared" si="547"/>
        <v>13690000</v>
      </c>
    </row>
    <row r="489" spans="1:18" s="337" customFormat="1" ht="12" x14ac:dyDescent="0.25">
      <c r="A489" s="483" t="s">
        <v>285</v>
      </c>
      <c r="B489" s="483"/>
      <c r="C489" s="396"/>
      <c r="D489" s="396"/>
      <c r="E489" s="394">
        <v>853</v>
      </c>
      <c r="F489" s="335" t="s">
        <v>280</v>
      </c>
      <c r="G489" s="335" t="s">
        <v>79</v>
      </c>
      <c r="H489" s="335" t="s">
        <v>286</v>
      </c>
      <c r="I489" s="335"/>
      <c r="J489" s="350">
        <f t="shared" si="547"/>
        <v>13690000</v>
      </c>
      <c r="K489" s="350">
        <f t="shared" si="547"/>
        <v>0</v>
      </c>
      <c r="L489" s="350">
        <f t="shared" si="547"/>
        <v>13690000</v>
      </c>
      <c r="M489" s="350">
        <f t="shared" si="547"/>
        <v>0</v>
      </c>
      <c r="N489" s="350">
        <f t="shared" si="547"/>
        <v>13690000</v>
      </c>
      <c r="O489" s="350">
        <f t="shared" si="547"/>
        <v>0</v>
      </c>
      <c r="P489" s="350">
        <f t="shared" si="547"/>
        <v>13690000</v>
      </c>
      <c r="Q489" s="350">
        <f t="shared" si="547"/>
        <v>0</v>
      </c>
      <c r="R489" s="350">
        <f t="shared" si="547"/>
        <v>13690000</v>
      </c>
    </row>
    <row r="490" spans="1:18" s="337" customFormat="1" ht="12" x14ac:dyDescent="0.25">
      <c r="A490" s="351"/>
      <c r="B490" s="389" t="s">
        <v>64</v>
      </c>
      <c r="C490" s="396"/>
      <c r="D490" s="396"/>
      <c r="E490" s="394">
        <v>853</v>
      </c>
      <c r="F490" s="335" t="s">
        <v>280</v>
      </c>
      <c r="G490" s="335" t="s">
        <v>79</v>
      </c>
      <c r="H490" s="335" t="s">
        <v>286</v>
      </c>
      <c r="I490" s="335" t="s">
        <v>71</v>
      </c>
      <c r="J490" s="350">
        <f t="shared" si="547"/>
        <v>13690000</v>
      </c>
      <c r="K490" s="350">
        <f t="shared" si="547"/>
        <v>0</v>
      </c>
      <c r="L490" s="350">
        <f t="shared" si="547"/>
        <v>13690000</v>
      </c>
      <c r="M490" s="350">
        <f t="shared" si="547"/>
        <v>0</v>
      </c>
      <c r="N490" s="350">
        <f t="shared" si="547"/>
        <v>13690000</v>
      </c>
      <c r="O490" s="350">
        <f t="shared" si="547"/>
        <v>0</v>
      </c>
      <c r="P490" s="350">
        <f t="shared" si="547"/>
        <v>13690000</v>
      </c>
      <c r="Q490" s="350">
        <f t="shared" si="547"/>
        <v>0</v>
      </c>
      <c r="R490" s="350">
        <f t="shared" si="547"/>
        <v>13690000</v>
      </c>
    </row>
    <row r="491" spans="1:18" s="337" customFormat="1" ht="12" x14ac:dyDescent="0.25">
      <c r="A491" s="351"/>
      <c r="B491" s="349" t="s">
        <v>222</v>
      </c>
      <c r="C491" s="368"/>
      <c r="D491" s="368"/>
      <c r="E491" s="394">
        <v>853</v>
      </c>
      <c r="F491" s="335" t="s">
        <v>280</v>
      </c>
      <c r="G491" s="335" t="s">
        <v>79</v>
      </c>
      <c r="H491" s="335" t="s">
        <v>286</v>
      </c>
      <c r="I491" s="335" t="s">
        <v>223</v>
      </c>
      <c r="J491" s="350">
        <v>13690000</v>
      </c>
      <c r="K491" s="350"/>
      <c r="L491" s="350">
        <f t="shared" si="515"/>
        <v>13690000</v>
      </c>
      <c r="M491" s="350"/>
      <c r="N491" s="350">
        <f t="shared" ref="N491" si="548">L491+M491</f>
        <v>13690000</v>
      </c>
      <c r="O491" s="350"/>
      <c r="P491" s="350">
        <f t="shared" ref="P491" si="549">N491+O491</f>
        <v>13690000</v>
      </c>
      <c r="Q491" s="350"/>
      <c r="R491" s="350">
        <f t="shared" ref="R491" si="550">P491+Q491</f>
        <v>13690000</v>
      </c>
    </row>
    <row r="492" spans="1:18" s="344" customFormat="1" ht="12.75" customHeight="1" x14ac:dyDescent="0.25">
      <c r="A492" s="484" t="s">
        <v>293</v>
      </c>
      <c r="B492" s="485"/>
      <c r="C492" s="414"/>
      <c r="D492" s="414"/>
      <c r="E492" s="415">
        <v>854</v>
      </c>
      <c r="F492" s="416"/>
      <c r="G492" s="342"/>
      <c r="H492" s="342"/>
      <c r="I492" s="342"/>
      <c r="J492" s="343">
        <f>J493</f>
        <v>921000</v>
      </c>
      <c r="K492" s="343">
        <f t="shared" ref="K492:R492" si="551">K493</f>
        <v>70200</v>
      </c>
      <c r="L492" s="343">
        <f t="shared" si="551"/>
        <v>991200</v>
      </c>
      <c r="M492" s="343">
        <f t="shared" si="551"/>
        <v>0</v>
      </c>
      <c r="N492" s="343">
        <f t="shared" si="551"/>
        <v>991200</v>
      </c>
      <c r="O492" s="343">
        <f t="shared" si="551"/>
        <v>0</v>
      </c>
      <c r="P492" s="343">
        <f t="shared" si="551"/>
        <v>991200</v>
      </c>
      <c r="Q492" s="343">
        <f t="shared" si="551"/>
        <v>0</v>
      </c>
      <c r="R492" s="343">
        <f t="shared" si="551"/>
        <v>991200</v>
      </c>
    </row>
    <row r="493" spans="1:18" s="344" customFormat="1" ht="12.75" customHeight="1" x14ac:dyDescent="0.25">
      <c r="A493" s="486" t="s">
        <v>9</v>
      </c>
      <c r="B493" s="486"/>
      <c r="C493" s="341"/>
      <c r="D493" s="341"/>
      <c r="E493" s="334">
        <v>854</v>
      </c>
      <c r="F493" s="342" t="s">
        <v>10</v>
      </c>
      <c r="G493" s="342"/>
      <c r="H493" s="342"/>
      <c r="I493" s="342"/>
      <c r="J493" s="343">
        <f>J494+J504</f>
        <v>921000</v>
      </c>
      <c r="K493" s="343">
        <f t="shared" ref="K493:R493" si="552">K494+K504</f>
        <v>70200</v>
      </c>
      <c r="L493" s="343">
        <f t="shared" si="552"/>
        <v>991200</v>
      </c>
      <c r="M493" s="343">
        <f t="shared" si="552"/>
        <v>0</v>
      </c>
      <c r="N493" s="343">
        <f t="shared" si="552"/>
        <v>991200</v>
      </c>
      <c r="O493" s="343">
        <f t="shared" si="552"/>
        <v>0</v>
      </c>
      <c r="P493" s="343">
        <f t="shared" si="552"/>
        <v>991200</v>
      </c>
      <c r="Q493" s="343">
        <f t="shared" si="552"/>
        <v>0</v>
      </c>
      <c r="R493" s="343">
        <f t="shared" si="552"/>
        <v>991200</v>
      </c>
    </row>
    <row r="494" spans="1:18" s="348" customFormat="1" ht="12.75" customHeight="1" x14ac:dyDescent="0.25">
      <c r="A494" s="487" t="s">
        <v>11</v>
      </c>
      <c r="B494" s="487"/>
      <c r="C494" s="345"/>
      <c r="D494" s="345"/>
      <c r="E494" s="334">
        <v>854</v>
      </c>
      <c r="F494" s="346" t="s">
        <v>10</v>
      </c>
      <c r="G494" s="346" t="s">
        <v>12</v>
      </c>
      <c r="H494" s="346"/>
      <c r="I494" s="346"/>
      <c r="J494" s="347">
        <f>J495</f>
        <v>604700</v>
      </c>
      <c r="K494" s="347">
        <f t="shared" ref="K494:R495" si="553">K495</f>
        <v>0</v>
      </c>
      <c r="L494" s="347">
        <f t="shared" si="553"/>
        <v>604700</v>
      </c>
      <c r="M494" s="347">
        <f t="shared" si="553"/>
        <v>0</v>
      </c>
      <c r="N494" s="347">
        <f t="shared" si="553"/>
        <v>604700</v>
      </c>
      <c r="O494" s="347">
        <f t="shared" si="553"/>
        <v>0</v>
      </c>
      <c r="P494" s="347">
        <f t="shared" si="553"/>
        <v>604700</v>
      </c>
      <c r="Q494" s="347">
        <f t="shared" si="553"/>
        <v>0</v>
      </c>
      <c r="R494" s="347">
        <f t="shared" si="553"/>
        <v>604700</v>
      </c>
    </row>
    <row r="495" spans="1:18" s="337" customFormat="1" ht="12" x14ac:dyDescent="0.25">
      <c r="A495" s="479" t="s">
        <v>13</v>
      </c>
      <c r="B495" s="479"/>
      <c r="C495" s="349"/>
      <c r="D495" s="349"/>
      <c r="E495" s="334">
        <v>854</v>
      </c>
      <c r="F495" s="335" t="s">
        <v>10</v>
      </c>
      <c r="G495" s="335" t="s">
        <v>12</v>
      </c>
      <c r="H495" s="335" t="s">
        <v>14</v>
      </c>
      <c r="I495" s="335"/>
      <c r="J495" s="350">
        <f>J496</f>
        <v>604700</v>
      </c>
      <c r="K495" s="350">
        <f t="shared" si="553"/>
        <v>0</v>
      </c>
      <c r="L495" s="350">
        <f t="shared" si="553"/>
        <v>604700</v>
      </c>
      <c r="M495" s="350">
        <f t="shared" si="553"/>
        <v>0</v>
      </c>
      <c r="N495" s="350">
        <f t="shared" si="553"/>
        <v>604700</v>
      </c>
      <c r="O495" s="350">
        <f t="shared" si="553"/>
        <v>0</v>
      </c>
      <c r="P495" s="350">
        <f t="shared" si="553"/>
        <v>604700</v>
      </c>
      <c r="Q495" s="350">
        <f t="shared" si="553"/>
        <v>0</v>
      </c>
      <c r="R495" s="350">
        <f t="shared" si="553"/>
        <v>604700</v>
      </c>
    </row>
    <row r="496" spans="1:18" s="337" customFormat="1" ht="12" x14ac:dyDescent="0.25">
      <c r="A496" s="479" t="s">
        <v>15</v>
      </c>
      <c r="B496" s="479"/>
      <c r="C496" s="349"/>
      <c r="D496" s="349"/>
      <c r="E496" s="334">
        <v>854</v>
      </c>
      <c r="F496" s="335" t="s">
        <v>10</v>
      </c>
      <c r="G496" s="335" t="s">
        <v>12</v>
      </c>
      <c r="H496" s="335" t="s">
        <v>16</v>
      </c>
      <c r="I496" s="335"/>
      <c r="J496" s="350">
        <f>J497+J499+J501</f>
        <v>604700</v>
      </c>
      <c r="K496" s="350">
        <f t="shared" ref="K496:R496" si="554">K497+K499+K501</f>
        <v>0</v>
      </c>
      <c r="L496" s="350">
        <f t="shared" si="554"/>
        <v>604700</v>
      </c>
      <c r="M496" s="350">
        <f t="shared" si="554"/>
        <v>0</v>
      </c>
      <c r="N496" s="350">
        <f t="shared" si="554"/>
        <v>604700</v>
      </c>
      <c r="O496" s="350">
        <f t="shared" si="554"/>
        <v>0</v>
      </c>
      <c r="P496" s="350">
        <f t="shared" si="554"/>
        <v>604700</v>
      </c>
      <c r="Q496" s="350">
        <f t="shared" si="554"/>
        <v>0</v>
      </c>
      <c r="R496" s="350">
        <f t="shared" si="554"/>
        <v>604700</v>
      </c>
    </row>
    <row r="497" spans="1:18" s="337" customFormat="1" ht="12.75" customHeight="1" x14ac:dyDescent="0.25">
      <c r="A497" s="349"/>
      <c r="B497" s="349" t="s">
        <v>17</v>
      </c>
      <c r="C497" s="349"/>
      <c r="D497" s="349"/>
      <c r="E497" s="334">
        <v>854</v>
      </c>
      <c r="F497" s="335" t="s">
        <v>18</v>
      </c>
      <c r="G497" s="335" t="s">
        <v>12</v>
      </c>
      <c r="H497" s="335" t="s">
        <v>16</v>
      </c>
      <c r="I497" s="335" t="s">
        <v>19</v>
      </c>
      <c r="J497" s="350">
        <f>J498</f>
        <v>432300</v>
      </c>
      <c r="K497" s="350">
        <f t="shared" ref="K497:R497" si="555">K498</f>
        <v>0</v>
      </c>
      <c r="L497" s="350">
        <f t="shared" si="555"/>
        <v>432300</v>
      </c>
      <c r="M497" s="350">
        <f t="shared" si="555"/>
        <v>0</v>
      </c>
      <c r="N497" s="350">
        <f t="shared" si="555"/>
        <v>432300</v>
      </c>
      <c r="O497" s="350">
        <f t="shared" si="555"/>
        <v>0</v>
      </c>
      <c r="P497" s="350">
        <f t="shared" si="555"/>
        <v>432300</v>
      </c>
      <c r="Q497" s="350">
        <f t="shared" si="555"/>
        <v>0</v>
      </c>
      <c r="R497" s="350">
        <f t="shared" si="555"/>
        <v>432300</v>
      </c>
    </row>
    <row r="498" spans="1:18" s="337" customFormat="1" ht="12.75" customHeight="1" x14ac:dyDescent="0.25">
      <c r="A498" s="351"/>
      <c r="B498" s="389" t="s">
        <v>20</v>
      </c>
      <c r="C498" s="389"/>
      <c r="D498" s="389"/>
      <c r="E498" s="334">
        <v>854</v>
      </c>
      <c r="F498" s="335" t="s">
        <v>10</v>
      </c>
      <c r="G498" s="335" t="s">
        <v>12</v>
      </c>
      <c r="H498" s="335" t="s">
        <v>16</v>
      </c>
      <c r="I498" s="335" t="s">
        <v>21</v>
      </c>
      <c r="J498" s="350">
        <f>432329-29</f>
        <v>432300</v>
      </c>
      <c r="K498" s="350"/>
      <c r="L498" s="350">
        <f t="shared" si="515"/>
        <v>432300</v>
      </c>
      <c r="M498" s="350"/>
      <c r="N498" s="350">
        <f t="shared" ref="N498" si="556">L498+M498</f>
        <v>432300</v>
      </c>
      <c r="O498" s="350"/>
      <c r="P498" s="350">
        <f t="shared" ref="P498" si="557">N498+O498</f>
        <v>432300</v>
      </c>
      <c r="Q498" s="350"/>
      <c r="R498" s="350">
        <f t="shared" ref="R498" si="558">P498+Q498</f>
        <v>432300</v>
      </c>
    </row>
    <row r="499" spans="1:18" s="337" customFormat="1" ht="12.75" customHeight="1" x14ac:dyDescent="0.25">
      <c r="A499" s="351"/>
      <c r="B499" s="389" t="s">
        <v>22</v>
      </c>
      <c r="C499" s="389"/>
      <c r="D499" s="389"/>
      <c r="E499" s="334">
        <v>854</v>
      </c>
      <c r="F499" s="335" t="s">
        <v>10</v>
      </c>
      <c r="G499" s="335" t="s">
        <v>12</v>
      </c>
      <c r="H499" s="335" t="s">
        <v>16</v>
      </c>
      <c r="I499" s="335" t="s">
        <v>23</v>
      </c>
      <c r="J499" s="350">
        <f>J500</f>
        <v>171700</v>
      </c>
      <c r="K499" s="350">
        <f t="shared" ref="K499:R499" si="559">K500</f>
        <v>0</v>
      </c>
      <c r="L499" s="350">
        <f t="shared" si="559"/>
        <v>171700</v>
      </c>
      <c r="M499" s="350">
        <f t="shared" si="559"/>
        <v>0</v>
      </c>
      <c r="N499" s="350">
        <f t="shared" si="559"/>
        <v>171700</v>
      </c>
      <c r="O499" s="350">
        <f t="shared" si="559"/>
        <v>0</v>
      </c>
      <c r="P499" s="350">
        <f t="shared" si="559"/>
        <v>171700</v>
      </c>
      <c r="Q499" s="350">
        <f t="shared" si="559"/>
        <v>0</v>
      </c>
      <c r="R499" s="350">
        <f t="shared" si="559"/>
        <v>171700</v>
      </c>
    </row>
    <row r="500" spans="1:18" s="337" customFormat="1" ht="12" x14ac:dyDescent="0.25">
      <c r="A500" s="351"/>
      <c r="B500" s="349" t="s">
        <v>24</v>
      </c>
      <c r="C500" s="349"/>
      <c r="D500" s="349"/>
      <c r="E500" s="334">
        <v>854</v>
      </c>
      <c r="F500" s="335" t="s">
        <v>10</v>
      </c>
      <c r="G500" s="335" t="s">
        <v>12</v>
      </c>
      <c r="H500" s="335" t="s">
        <v>16</v>
      </c>
      <c r="I500" s="335" t="s">
        <v>25</v>
      </c>
      <c r="J500" s="350">
        <f>171670+30</f>
        <v>171700</v>
      </c>
      <c r="K500" s="350"/>
      <c r="L500" s="350">
        <f t="shared" si="515"/>
        <v>171700</v>
      </c>
      <c r="M500" s="350"/>
      <c r="N500" s="350">
        <f t="shared" ref="N500" si="560">L500+M500</f>
        <v>171700</v>
      </c>
      <c r="O500" s="350"/>
      <c r="P500" s="350">
        <f t="shared" ref="P500" si="561">N500+O500</f>
        <v>171700</v>
      </c>
      <c r="Q500" s="350"/>
      <c r="R500" s="350">
        <f t="shared" ref="R500" si="562">P500+Q500</f>
        <v>171700</v>
      </c>
    </row>
    <row r="501" spans="1:18" s="337" customFormat="1" ht="12" x14ac:dyDescent="0.25">
      <c r="A501" s="351"/>
      <c r="B501" s="349" t="s">
        <v>26</v>
      </c>
      <c r="C501" s="349"/>
      <c r="D501" s="349"/>
      <c r="E501" s="334">
        <v>854</v>
      </c>
      <c r="F501" s="335" t="s">
        <v>10</v>
      </c>
      <c r="G501" s="335" t="s">
        <v>12</v>
      </c>
      <c r="H501" s="335" t="s">
        <v>16</v>
      </c>
      <c r="I501" s="335" t="s">
        <v>27</v>
      </c>
      <c r="J501" s="350">
        <f>J502+J503</f>
        <v>700</v>
      </c>
      <c r="K501" s="350">
        <f t="shared" ref="K501:R501" si="563">K502+K503</f>
        <v>0</v>
      </c>
      <c r="L501" s="350">
        <f t="shared" si="563"/>
        <v>700</v>
      </c>
      <c r="M501" s="350">
        <f t="shared" si="563"/>
        <v>0</v>
      </c>
      <c r="N501" s="350">
        <f t="shared" si="563"/>
        <v>700</v>
      </c>
      <c r="O501" s="350">
        <f t="shared" si="563"/>
        <v>0</v>
      </c>
      <c r="P501" s="350">
        <f t="shared" si="563"/>
        <v>700</v>
      </c>
      <c r="Q501" s="350">
        <f t="shared" si="563"/>
        <v>0</v>
      </c>
      <c r="R501" s="350">
        <f t="shared" si="563"/>
        <v>700</v>
      </c>
    </row>
    <row r="502" spans="1:18" s="337" customFormat="1" ht="12" x14ac:dyDescent="0.25">
      <c r="A502" s="351"/>
      <c r="B502" s="349" t="s">
        <v>28</v>
      </c>
      <c r="C502" s="349"/>
      <c r="D502" s="349"/>
      <c r="E502" s="334">
        <v>854</v>
      </c>
      <c r="F502" s="335" t="s">
        <v>10</v>
      </c>
      <c r="G502" s="335" t="s">
        <v>12</v>
      </c>
      <c r="H502" s="335" t="s">
        <v>16</v>
      </c>
      <c r="I502" s="335" t="s">
        <v>29</v>
      </c>
      <c r="J502" s="350"/>
      <c r="K502" s="350"/>
      <c r="L502" s="350">
        <f t="shared" si="515"/>
        <v>0</v>
      </c>
      <c r="M502" s="350"/>
      <c r="N502" s="350">
        <f t="shared" ref="N502:N503" si="564">L502+M502</f>
        <v>0</v>
      </c>
      <c r="O502" s="350"/>
      <c r="P502" s="350">
        <f t="shared" ref="P502:P503" si="565">N502+O502</f>
        <v>0</v>
      </c>
      <c r="Q502" s="350"/>
      <c r="R502" s="350">
        <f t="shared" ref="R502:R503" si="566">P502+Q502</f>
        <v>0</v>
      </c>
    </row>
    <row r="503" spans="1:18" s="337" customFormat="1" ht="12" x14ac:dyDescent="0.25">
      <c r="A503" s="351"/>
      <c r="B503" s="349" t="s">
        <v>30</v>
      </c>
      <c r="C503" s="349"/>
      <c r="D503" s="349"/>
      <c r="E503" s="334">
        <v>854</v>
      </c>
      <c r="F503" s="335" t="s">
        <v>10</v>
      </c>
      <c r="G503" s="335" t="s">
        <v>12</v>
      </c>
      <c r="H503" s="335" t="s">
        <v>16</v>
      </c>
      <c r="I503" s="335" t="s">
        <v>31</v>
      </c>
      <c r="J503" s="350">
        <v>700</v>
      </c>
      <c r="K503" s="350"/>
      <c r="L503" s="350">
        <f t="shared" si="515"/>
        <v>700</v>
      </c>
      <c r="M503" s="350"/>
      <c r="N503" s="350">
        <f t="shared" si="564"/>
        <v>700</v>
      </c>
      <c r="O503" s="350"/>
      <c r="P503" s="350">
        <f t="shared" si="565"/>
        <v>700</v>
      </c>
      <c r="Q503" s="350"/>
      <c r="R503" s="350">
        <f t="shared" si="566"/>
        <v>700</v>
      </c>
    </row>
    <row r="504" spans="1:18" s="348" customFormat="1" ht="12" x14ac:dyDescent="0.25">
      <c r="A504" s="488" t="s">
        <v>46</v>
      </c>
      <c r="B504" s="489"/>
      <c r="C504" s="345"/>
      <c r="D504" s="345"/>
      <c r="E504" s="334">
        <v>854</v>
      </c>
      <c r="F504" s="346" t="s">
        <v>10</v>
      </c>
      <c r="G504" s="346" t="s">
        <v>47</v>
      </c>
      <c r="H504" s="346"/>
      <c r="I504" s="346"/>
      <c r="J504" s="347">
        <f>J505+J509</f>
        <v>316300</v>
      </c>
      <c r="K504" s="347">
        <f t="shared" ref="K504:R504" si="567">K505+K509</f>
        <v>70200</v>
      </c>
      <c r="L504" s="347">
        <f t="shared" si="567"/>
        <v>386500</v>
      </c>
      <c r="M504" s="347">
        <f t="shared" si="567"/>
        <v>0</v>
      </c>
      <c r="N504" s="347">
        <f t="shared" si="567"/>
        <v>386500</v>
      </c>
      <c r="O504" s="347">
        <f t="shared" si="567"/>
        <v>0</v>
      </c>
      <c r="P504" s="347">
        <f t="shared" si="567"/>
        <v>386500</v>
      </c>
      <c r="Q504" s="347">
        <f t="shared" si="567"/>
        <v>0</v>
      </c>
      <c r="R504" s="347">
        <f t="shared" si="567"/>
        <v>386500</v>
      </c>
    </row>
    <row r="505" spans="1:18" s="337" customFormat="1" ht="12" x14ac:dyDescent="0.25">
      <c r="A505" s="479" t="s">
        <v>13</v>
      </c>
      <c r="B505" s="479"/>
      <c r="C505" s="349"/>
      <c r="D505" s="349"/>
      <c r="E505" s="334">
        <v>854</v>
      </c>
      <c r="F505" s="335" t="s">
        <v>10</v>
      </c>
      <c r="G505" s="335" t="s">
        <v>47</v>
      </c>
      <c r="H505" s="335" t="s">
        <v>40</v>
      </c>
      <c r="I505" s="335"/>
      <c r="J505" s="350">
        <f>J506</f>
        <v>298300</v>
      </c>
      <c r="K505" s="350">
        <f t="shared" ref="K505:R505" si="568">K506</f>
        <v>70200</v>
      </c>
      <c r="L505" s="350">
        <f t="shared" si="568"/>
        <v>368500</v>
      </c>
      <c r="M505" s="350">
        <f t="shared" si="568"/>
        <v>0</v>
      </c>
      <c r="N505" s="350">
        <f t="shared" si="568"/>
        <v>368500</v>
      </c>
      <c r="O505" s="350">
        <f t="shared" si="568"/>
        <v>0</v>
      </c>
      <c r="P505" s="350">
        <f t="shared" si="568"/>
        <v>368500</v>
      </c>
      <c r="Q505" s="350">
        <f t="shared" si="568"/>
        <v>0</v>
      </c>
      <c r="R505" s="350">
        <f t="shared" si="568"/>
        <v>368500</v>
      </c>
    </row>
    <row r="506" spans="1:18" s="337" customFormat="1" ht="12" x14ac:dyDescent="0.25">
      <c r="A506" s="479" t="s">
        <v>48</v>
      </c>
      <c r="B506" s="479"/>
      <c r="C506" s="349"/>
      <c r="D506" s="349"/>
      <c r="E506" s="334">
        <v>854</v>
      </c>
      <c r="F506" s="335" t="s">
        <v>10</v>
      </c>
      <c r="G506" s="335" t="s">
        <v>47</v>
      </c>
      <c r="H506" s="335" t="s">
        <v>49</v>
      </c>
      <c r="I506" s="335"/>
      <c r="J506" s="350">
        <f t="shared" ref="J506:R507" si="569">J507</f>
        <v>298300</v>
      </c>
      <c r="K506" s="350">
        <f t="shared" si="569"/>
        <v>70200</v>
      </c>
      <c r="L506" s="350">
        <f t="shared" si="569"/>
        <v>368500</v>
      </c>
      <c r="M506" s="350">
        <f t="shared" si="569"/>
        <v>0</v>
      </c>
      <c r="N506" s="350">
        <f t="shared" si="569"/>
        <v>368500</v>
      </c>
      <c r="O506" s="350">
        <f t="shared" si="569"/>
        <v>0</v>
      </c>
      <c r="P506" s="350">
        <f t="shared" si="569"/>
        <v>368500</v>
      </c>
      <c r="Q506" s="350">
        <f t="shared" si="569"/>
        <v>0</v>
      </c>
      <c r="R506" s="350">
        <f t="shared" si="569"/>
        <v>368500</v>
      </c>
    </row>
    <row r="507" spans="1:18" s="337" customFormat="1" ht="24" x14ac:dyDescent="0.25">
      <c r="A507" s="349"/>
      <c r="B507" s="349" t="s">
        <v>17</v>
      </c>
      <c r="C507" s="349"/>
      <c r="D507" s="349"/>
      <c r="E507" s="334">
        <v>854</v>
      </c>
      <c r="F507" s="335" t="s">
        <v>18</v>
      </c>
      <c r="G507" s="335" t="s">
        <v>47</v>
      </c>
      <c r="H507" s="335" t="s">
        <v>49</v>
      </c>
      <c r="I507" s="335" t="s">
        <v>19</v>
      </c>
      <c r="J507" s="350">
        <f t="shared" si="569"/>
        <v>298300</v>
      </c>
      <c r="K507" s="350">
        <f t="shared" si="569"/>
        <v>70200</v>
      </c>
      <c r="L507" s="350">
        <f t="shared" si="569"/>
        <v>368500</v>
      </c>
      <c r="M507" s="350">
        <f t="shared" si="569"/>
        <v>0</v>
      </c>
      <c r="N507" s="350">
        <f t="shared" si="569"/>
        <v>368500</v>
      </c>
      <c r="O507" s="350">
        <f t="shared" si="569"/>
        <v>0</v>
      </c>
      <c r="P507" s="350">
        <f t="shared" si="569"/>
        <v>368500</v>
      </c>
      <c r="Q507" s="350">
        <f t="shared" si="569"/>
        <v>0</v>
      </c>
      <c r="R507" s="350">
        <f t="shared" si="569"/>
        <v>368500</v>
      </c>
    </row>
    <row r="508" spans="1:18" s="337" customFormat="1" ht="12" x14ac:dyDescent="0.25">
      <c r="A508" s="351"/>
      <c r="B508" s="389" t="s">
        <v>20</v>
      </c>
      <c r="C508" s="389"/>
      <c r="D508" s="389"/>
      <c r="E508" s="334">
        <v>854</v>
      </c>
      <c r="F508" s="335" t="s">
        <v>10</v>
      </c>
      <c r="G508" s="335" t="s">
        <v>47</v>
      </c>
      <c r="H508" s="335" t="s">
        <v>49</v>
      </c>
      <c r="I508" s="335" t="s">
        <v>21</v>
      </c>
      <c r="J508" s="350">
        <v>298300</v>
      </c>
      <c r="K508" s="350">
        <v>70200</v>
      </c>
      <c r="L508" s="350">
        <f t="shared" si="515"/>
        <v>368500</v>
      </c>
      <c r="M508" s="350"/>
      <c r="N508" s="350">
        <f t="shared" ref="N508" si="570">L508+M508</f>
        <v>368500</v>
      </c>
      <c r="O508" s="350"/>
      <c r="P508" s="350">
        <f t="shared" ref="P508" si="571">N508+O508</f>
        <v>368500</v>
      </c>
      <c r="Q508" s="350"/>
      <c r="R508" s="350">
        <f t="shared" ref="R508" si="572">P508+Q508</f>
        <v>368500</v>
      </c>
    </row>
    <row r="509" spans="1:18" s="337" customFormat="1" ht="12" x14ac:dyDescent="0.25">
      <c r="A509" s="479" t="s">
        <v>32</v>
      </c>
      <c r="B509" s="479"/>
      <c r="C509" s="349"/>
      <c r="D509" s="335" t="s">
        <v>10</v>
      </c>
      <c r="E509" s="334">
        <v>854</v>
      </c>
      <c r="F509" s="335" t="s">
        <v>10</v>
      </c>
      <c r="G509" s="335" t="s">
        <v>47</v>
      </c>
      <c r="H509" s="335" t="s">
        <v>33</v>
      </c>
      <c r="I509" s="335"/>
      <c r="J509" s="350">
        <f>J510</f>
        <v>18000</v>
      </c>
      <c r="K509" s="350">
        <f t="shared" ref="K509:R512" si="573">K510</f>
        <v>0</v>
      </c>
      <c r="L509" s="350">
        <f t="shared" si="573"/>
        <v>18000</v>
      </c>
      <c r="M509" s="350">
        <f t="shared" si="573"/>
        <v>0</v>
      </c>
      <c r="N509" s="350">
        <f t="shared" si="573"/>
        <v>18000</v>
      </c>
      <c r="O509" s="350">
        <f t="shared" si="573"/>
        <v>0</v>
      </c>
      <c r="P509" s="350">
        <f t="shared" si="573"/>
        <v>18000</v>
      </c>
      <c r="Q509" s="350">
        <f t="shared" si="573"/>
        <v>0</v>
      </c>
      <c r="R509" s="350">
        <f t="shared" si="573"/>
        <v>18000</v>
      </c>
    </row>
    <row r="510" spans="1:18" s="337" customFormat="1" ht="12" x14ac:dyDescent="0.25">
      <c r="A510" s="480" t="s">
        <v>34</v>
      </c>
      <c r="B510" s="481"/>
      <c r="C510" s="349"/>
      <c r="D510" s="335" t="s">
        <v>10</v>
      </c>
      <c r="E510" s="334">
        <v>854</v>
      </c>
      <c r="F510" s="335" t="s">
        <v>10</v>
      </c>
      <c r="G510" s="335" t="s">
        <v>47</v>
      </c>
      <c r="H510" s="335" t="s">
        <v>35</v>
      </c>
      <c r="I510" s="335"/>
      <c r="J510" s="350">
        <f>J511</f>
        <v>18000</v>
      </c>
      <c r="K510" s="350">
        <f t="shared" si="573"/>
        <v>0</v>
      </c>
      <c r="L510" s="350">
        <f t="shared" si="573"/>
        <v>18000</v>
      </c>
      <c r="M510" s="350">
        <f t="shared" si="573"/>
        <v>0</v>
      </c>
      <c r="N510" s="350">
        <f t="shared" si="573"/>
        <v>18000</v>
      </c>
      <c r="O510" s="350">
        <f t="shared" si="573"/>
        <v>0</v>
      </c>
      <c r="P510" s="350">
        <f t="shared" si="573"/>
        <v>18000</v>
      </c>
      <c r="Q510" s="350">
        <f t="shared" si="573"/>
        <v>0</v>
      </c>
      <c r="R510" s="350">
        <f t="shared" si="573"/>
        <v>18000</v>
      </c>
    </row>
    <row r="511" spans="1:18" s="337" customFormat="1" ht="12" x14ac:dyDescent="0.25">
      <c r="A511" s="479" t="s">
        <v>36</v>
      </c>
      <c r="B511" s="479"/>
      <c r="C511" s="349"/>
      <c r="D511" s="335" t="s">
        <v>10</v>
      </c>
      <c r="E511" s="334">
        <v>854</v>
      </c>
      <c r="F511" s="335" t="s">
        <v>18</v>
      </c>
      <c r="G511" s="335" t="s">
        <v>47</v>
      </c>
      <c r="H511" s="335" t="s">
        <v>37</v>
      </c>
      <c r="I511" s="335"/>
      <c r="J511" s="350">
        <f>J512</f>
        <v>18000</v>
      </c>
      <c r="K511" s="350">
        <f t="shared" si="573"/>
        <v>0</v>
      </c>
      <c r="L511" s="350">
        <f t="shared" si="573"/>
        <v>18000</v>
      </c>
      <c r="M511" s="350">
        <f t="shared" si="573"/>
        <v>0</v>
      </c>
      <c r="N511" s="350">
        <f t="shared" si="573"/>
        <v>18000</v>
      </c>
      <c r="O511" s="350">
        <f t="shared" si="573"/>
        <v>0</v>
      </c>
      <c r="P511" s="350">
        <f t="shared" si="573"/>
        <v>18000</v>
      </c>
      <c r="Q511" s="350">
        <f t="shared" si="573"/>
        <v>0</v>
      </c>
      <c r="R511" s="350">
        <f t="shared" si="573"/>
        <v>18000</v>
      </c>
    </row>
    <row r="512" spans="1:18" s="337" customFormat="1" ht="12" x14ac:dyDescent="0.25">
      <c r="A512" s="351"/>
      <c r="B512" s="389" t="s">
        <v>22</v>
      </c>
      <c r="C512" s="389"/>
      <c r="D512" s="335" t="s">
        <v>10</v>
      </c>
      <c r="E512" s="334">
        <v>854</v>
      </c>
      <c r="F512" s="335" t="s">
        <v>10</v>
      </c>
      <c r="G512" s="335" t="s">
        <v>47</v>
      </c>
      <c r="H512" s="335" t="s">
        <v>37</v>
      </c>
      <c r="I512" s="335" t="s">
        <v>23</v>
      </c>
      <c r="J512" s="350">
        <f>J513</f>
        <v>18000</v>
      </c>
      <c r="K512" s="350">
        <f t="shared" si="573"/>
        <v>0</v>
      </c>
      <c r="L512" s="350">
        <f t="shared" si="573"/>
        <v>18000</v>
      </c>
      <c r="M512" s="350">
        <f t="shared" si="573"/>
        <v>0</v>
      </c>
      <c r="N512" s="350">
        <f t="shared" si="573"/>
        <v>18000</v>
      </c>
      <c r="O512" s="350">
        <f t="shared" si="573"/>
        <v>0</v>
      </c>
      <c r="P512" s="350">
        <f t="shared" si="573"/>
        <v>18000</v>
      </c>
      <c r="Q512" s="350">
        <f t="shared" si="573"/>
        <v>0</v>
      </c>
      <c r="R512" s="350">
        <f t="shared" si="573"/>
        <v>18000</v>
      </c>
    </row>
    <row r="513" spans="1:18" s="337" customFormat="1" ht="12" x14ac:dyDescent="0.25">
      <c r="A513" s="351"/>
      <c r="B513" s="349" t="s">
        <v>24</v>
      </c>
      <c r="C513" s="349"/>
      <c r="D513" s="335" t="s">
        <v>10</v>
      </c>
      <c r="E513" s="334">
        <v>854</v>
      </c>
      <c r="F513" s="335" t="s">
        <v>10</v>
      </c>
      <c r="G513" s="335" t="s">
        <v>47</v>
      </c>
      <c r="H513" s="335" t="s">
        <v>37</v>
      </c>
      <c r="I513" s="335" t="s">
        <v>25</v>
      </c>
      <c r="J513" s="350">
        <v>18000</v>
      </c>
      <c r="K513" s="350"/>
      <c r="L513" s="350">
        <f>J513+K513</f>
        <v>18000</v>
      </c>
      <c r="M513" s="350"/>
      <c r="N513" s="350">
        <f>L513+M513</f>
        <v>18000</v>
      </c>
      <c r="O513" s="350"/>
      <c r="P513" s="350">
        <f>N513+O513</f>
        <v>18000</v>
      </c>
      <c r="Q513" s="350"/>
      <c r="R513" s="350">
        <f>P513+Q513</f>
        <v>18000</v>
      </c>
    </row>
    <row r="514" spans="1:18" s="337" customFormat="1" ht="12" x14ac:dyDescent="0.25">
      <c r="A514" s="381"/>
      <c r="B514" s="417" t="s">
        <v>291</v>
      </c>
      <c r="C514" s="417"/>
      <c r="D514" s="417"/>
      <c r="E514" s="418"/>
      <c r="F514" s="346"/>
      <c r="G514" s="346"/>
      <c r="H514" s="346"/>
      <c r="I514" s="346"/>
      <c r="J514" s="347">
        <f t="shared" ref="J514:R514" si="574">J6+J216+J428+J492</f>
        <v>188253289.22999999</v>
      </c>
      <c r="K514" s="347">
        <f t="shared" si="574"/>
        <v>12956061</v>
      </c>
      <c r="L514" s="347">
        <f t="shared" si="574"/>
        <v>201209350.22999999</v>
      </c>
      <c r="M514" s="347">
        <f t="shared" si="574"/>
        <v>0</v>
      </c>
      <c r="N514" s="347">
        <f t="shared" si="574"/>
        <v>201209350.22999999</v>
      </c>
      <c r="O514" s="347">
        <f t="shared" si="574"/>
        <v>0</v>
      </c>
      <c r="P514" s="347">
        <f t="shared" si="574"/>
        <v>201209350.22999999</v>
      </c>
      <c r="Q514" s="347">
        <f t="shared" si="574"/>
        <v>11015827</v>
      </c>
      <c r="R514" s="347">
        <f t="shared" si="574"/>
        <v>212225177.22999999</v>
      </c>
    </row>
    <row r="515" spans="1:18" x14ac:dyDescent="0.25">
      <c r="E515"/>
      <c r="F515"/>
      <c r="G515"/>
      <c r="H515" s="40"/>
    </row>
    <row r="516" spans="1:18" x14ac:dyDescent="0.25">
      <c r="E516"/>
      <c r="F516"/>
      <c r="G516"/>
      <c r="H516" s="40"/>
    </row>
    <row r="517" spans="1:18" x14ac:dyDescent="0.25">
      <c r="E517"/>
      <c r="F517"/>
      <c r="G517"/>
      <c r="H517" s="40"/>
    </row>
    <row r="518" spans="1:18" x14ac:dyDescent="0.25">
      <c r="E518"/>
      <c r="F518"/>
      <c r="G518"/>
      <c r="H518" s="40"/>
    </row>
    <row r="519" spans="1:18" x14ac:dyDescent="0.25">
      <c r="E519"/>
      <c r="F519"/>
      <c r="G519"/>
      <c r="H519" s="40"/>
    </row>
    <row r="520" spans="1:18" x14ac:dyDescent="0.25">
      <c r="E520"/>
      <c r="F520"/>
      <c r="G520"/>
      <c r="H520" s="40"/>
    </row>
    <row r="521" spans="1:18" x14ac:dyDescent="0.25">
      <c r="E521"/>
      <c r="H521" s="40"/>
    </row>
    <row r="522" spans="1:18" x14ac:dyDescent="0.25">
      <c r="E522"/>
      <c r="F522"/>
      <c r="G522"/>
      <c r="H522" s="40"/>
    </row>
    <row r="523" spans="1:18" x14ac:dyDescent="0.25">
      <c r="E523"/>
      <c r="H523" s="40"/>
    </row>
    <row r="524" spans="1:18" x14ac:dyDescent="0.25">
      <c r="E524"/>
      <c r="H524" s="40"/>
    </row>
    <row r="525" spans="1:18" x14ac:dyDescent="0.25">
      <c r="E525"/>
      <c r="H525" s="40"/>
    </row>
    <row r="526" spans="1:18" x14ac:dyDescent="0.25">
      <c r="E526"/>
      <c r="H526" s="40"/>
    </row>
    <row r="527" spans="1:18" x14ac:dyDescent="0.25">
      <c r="E527"/>
      <c r="H527" s="40"/>
    </row>
    <row r="528" spans="1:18" x14ac:dyDescent="0.25">
      <c r="E528"/>
      <c r="H528" s="40"/>
    </row>
    <row r="529" spans="5:8" x14ac:dyDescent="0.25">
      <c r="E529"/>
      <c r="F529"/>
      <c r="G529"/>
      <c r="H529" s="40"/>
    </row>
    <row r="530" spans="5:8" x14ac:dyDescent="0.25">
      <c r="E530"/>
      <c r="H530" s="40"/>
    </row>
    <row r="531" spans="5:8" x14ac:dyDescent="0.25">
      <c r="E531"/>
      <c r="H531" s="40"/>
    </row>
    <row r="532" spans="5:8" x14ac:dyDescent="0.25">
      <c r="E532"/>
      <c r="H532" s="40"/>
    </row>
    <row r="533" spans="5:8" x14ac:dyDescent="0.25">
      <c r="E533"/>
      <c r="H533" s="40"/>
    </row>
    <row r="534" spans="5:8" x14ac:dyDescent="0.25">
      <c r="E534"/>
      <c r="H534" s="40"/>
    </row>
    <row r="535" spans="5:8" x14ac:dyDescent="0.25">
      <c r="E535"/>
      <c r="H535" s="40"/>
    </row>
    <row r="536" spans="5:8" x14ac:dyDescent="0.25">
      <c r="E536"/>
      <c r="H536" s="40"/>
    </row>
    <row r="538" spans="5:8" x14ac:dyDescent="0.25">
      <c r="E538"/>
    </row>
    <row r="539" spans="5:8" x14ac:dyDescent="0.25">
      <c r="E539"/>
    </row>
    <row r="540" spans="5:8" x14ac:dyDescent="0.25">
      <c r="E540"/>
    </row>
    <row r="541" spans="5:8" x14ac:dyDescent="0.25">
      <c r="E541"/>
      <c r="F541"/>
      <c r="G541"/>
    </row>
    <row r="542" spans="5:8" x14ac:dyDescent="0.25">
      <c r="E542"/>
      <c r="F542"/>
      <c r="G542"/>
    </row>
    <row r="543" spans="5:8" x14ac:dyDescent="0.25">
      <c r="E543"/>
      <c r="F543"/>
      <c r="G543"/>
    </row>
    <row r="544" spans="5:8" x14ac:dyDescent="0.25">
      <c r="E544"/>
      <c r="F544"/>
      <c r="G544"/>
    </row>
    <row r="545" spans="5:7" x14ac:dyDescent="0.25">
      <c r="E545"/>
      <c r="F545"/>
      <c r="G545"/>
    </row>
  </sheetData>
  <mergeCells count="237">
    <mergeCell ref="F1:R1"/>
    <mergeCell ref="A6:B6"/>
    <mergeCell ref="A7:B7"/>
    <mergeCell ref="A8:B8"/>
    <mergeCell ref="A9:B9"/>
    <mergeCell ref="A10:B10"/>
    <mergeCell ref="A18:B18"/>
    <mergeCell ref="A5:B5"/>
    <mergeCell ref="A3:R3"/>
    <mergeCell ref="F2:R2"/>
    <mergeCell ref="A31:B31"/>
    <mergeCell ref="A34:B34"/>
    <mergeCell ref="A35:B35"/>
    <mergeCell ref="A36:B36"/>
    <mergeCell ref="A42:B42"/>
    <mergeCell ref="A21:B21"/>
    <mergeCell ref="A22:B22"/>
    <mergeCell ref="A23:B23"/>
    <mergeCell ref="A26:B26"/>
    <mergeCell ref="A29:B29"/>
    <mergeCell ref="A30:B30"/>
    <mergeCell ref="A72:B72"/>
    <mergeCell ref="A73:B73"/>
    <mergeCell ref="A82:B82"/>
    <mergeCell ref="A88:B88"/>
    <mergeCell ref="A89:B89"/>
    <mergeCell ref="A58:B58"/>
    <mergeCell ref="A69:B69"/>
    <mergeCell ref="A52:B52"/>
    <mergeCell ref="A55:B55"/>
    <mergeCell ref="A117:B117"/>
    <mergeCell ref="A118:B118"/>
    <mergeCell ref="A121:B121"/>
    <mergeCell ref="A124:B124"/>
    <mergeCell ref="A133:B133"/>
    <mergeCell ref="A80:B80"/>
    <mergeCell ref="A108:B108"/>
    <mergeCell ref="A74:B74"/>
    <mergeCell ref="A77:B77"/>
    <mergeCell ref="A157:B157"/>
    <mergeCell ref="A158:B158"/>
    <mergeCell ref="A164:B164"/>
    <mergeCell ref="A139:B139"/>
    <mergeCell ref="A144:B144"/>
    <mergeCell ref="A154:B154"/>
    <mergeCell ref="A149:B149"/>
    <mergeCell ref="A159:B159"/>
    <mergeCell ref="A128:B128"/>
    <mergeCell ref="A129:B129"/>
    <mergeCell ref="A137:B137"/>
    <mergeCell ref="A138:B138"/>
    <mergeCell ref="A184:B184"/>
    <mergeCell ref="A185:B185"/>
    <mergeCell ref="A190:B190"/>
    <mergeCell ref="A165:B165"/>
    <mergeCell ref="A177:B177"/>
    <mergeCell ref="A178:B178"/>
    <mergeCell ref="A181:B181"/>
    <mergeCell ref="A182:B182"/>
    <mergeCell ref="A166:B166"/>
    <mergeCell ref="A183:B183"/>
    <mergeCell ref="A189:B189"/>
    <mergeCell ref="A171:B171"/>
    <mergeCell ref="A174:B174"/>
    <mergeCell ref="A363:B363"/>
    <mergeCell ref="A345:B345"/>
    <mergeCell ref="A352:B352"/>
    <mergeCell ref="A263:B263"/>
    <mergeCell ref="A254:B254"/>
    <mergeCell ref="A257:B257"/>
    <mergeCell ref="A260:B260"/>
    <mergeCell ref="A269:B269"/>
    <mergeCell ref="A272:B272"/>
    <mergeCell ref="A285:B285"/>
    <mergeCell ref="A292:B292"/>
    <mergeCell ref="A289:B289"/>
    <mergeCell ref="A284:B284"/>
    <mergeCell ref="A390:B390"/>
    <mergeCell ref="A391:B391"/>
    <mergeCell ref="A396:B396"/>
    <mergeCell ref="A366:B366"/>
    <mergeCell ref="A376:B376"/>
    <mergeCell ref="A375:B375"/>
    <mergeCell ref="A374:B374"/>
    <mergeCell ref="A381:B381"/>
    <mergeCell ref="A384:B384"/>
    <mergeCell ref="A387:B387"/>
    <mergeCell ref="A95:B95"/>
    <mergeCell ref="A112:B112"/>
    <mergeCell ref="A61:B61"/>
    <mergeCell ref="A453:B453"/>
    <mergeCell ref="A454:B454"/>
    <mergeCell ref="A457:B457"/>
    <mergeCell ref="A401:B401"/>
    <mergeCell ref="A402:B402"/>
    <mergeCell ref="A405:B405"/>
    <mergeCell ref="A440:B440"/>
    <mergeCell ref="A441:B441"/>
    <mergeCell ref="A442:B442"/>
    <mergeCell ref="A443:B443"/>
    <mergeCell ref="A423:B423"/>
    <mergeCell ref="A305:B305"/>
    <mergeCell ref="A306:B306"/>
    <mergeCell ref="A309:B309"/>
    <mergeCell ref="A324:B324"/>
    <mergeCell ref="A340:B340"/>
    <mergeCell ref="A329:B329"/>
    <mergeCell ref="A320:B320"/>
    <mergeCell ref="A321:B321"/>
    <mergeCell ref="A334:B334"/>
    <mergeCell ref="A429:B429"/>
    <mergeCell ref="A275:B275"/>
    <mergeCell ref="A248:B248"/>
    <mergeCell ref="A251:B251"/>
    <mergeCell ref="A255:B255"/>
    <mergeCell ref="A256:B256"/>
    <mergeCell ref="A266:B266"/>
    <mergeCell ref="A278:B278"/>
    <mergeCell ref="A218:B218"/>
    <mergeCell ref="A224:B224"/>
    <mergeCell ref="A230:B230"/>
    <mergeCell ref="A233:B233"/>
    <mergeCell ref="A236:B236"/>
    <mergeCell ref="A238:B238"/>
    <mergeCell ref="A223:B223"/>
    <mergeCell ref="A237:B237"/>
    <mergeCell ref="A243:B243"/>
    <mergeCell ref="A219:B219"/>
    <mergeCell ref="A225:B225"/>
    <mergeCell ref="A226:B226"/>
    <mergeCell ref="A227:B227"/>
    <mergeCell ref="A476:B476"/>
    <mergeCell ref="A448:B448"/>
    <mergeCell ref="A449:B449"/>
    <mergeCell ref="A450:B450"/>
    <mergeCell ref="A456:B456"/>
    <mergeCell ref="A461:B461"/>
    <mergeCell ref="A460:B460"/>
    <mergeCell ref="A406:B406"/>
    <mergeCell ref="A416:B416"/>
    <mergeCell ref="A417:B417"/>
    <mergeCell ref="A428:B428"/>
    <mergeCell ref="A432:B432"/>
    <mergeCell ref="A410:B410"/>
    <mergeCell ref="A415:B415"/>
    <mergeCell ref="A418:B418"/>
    <mergeCell ref="A487:B487"/>
    <mergeCell ref="A45:B45"/>
    <mergeCell ref="A46:B46"/>
    <mergeCell ref="A47:B47"/>
    <mergeCell ref="A59:B59"/>
    <mergeCell ref="A60:B60"/>
    <mergeCell ref="A67:B67"/>
    <mergeCell ref="A68:B68"/>
    <mergeCell ref="A81:B81"/>
    <mergeCell ref="A83:B83"/>
    <mergeCell ref="A93:B93"/>
    <mergeCell ref="A94:B94"/>
    <mergeCell ref="A102:B102"/>
    <mergeCell ref="A103:B103"/>
    <mergeCell ref="A107:B107"/>
    <mergeCell ref="A115:B115"/>
    <mergeCell ref="A116:B116"/>
    <mergeCell ref="A140:B140"/>
    <mergeCell ref="A141:B141"/>
    <mergeCell ref="A147:B147"/>
    <mergeCell ref="A148:B148"/>
    <mergeCell ref="A467:B467"/>
    <mergeCell ref="A474:B474"/>
    <mergeCell ref="A475:B475"/>
    <mergeCell ref="A188:B188"/>
    <mergeCell ref="A202:B202"/>
    <mergeCell ref="A205:B205"/>
    <mergeCell ref="A210:B210"/>
    <mergeCell ref="A211:B211"/>
    <mergeCell ref="A213:B213"/>
    <mergeCell ref="A216:B216"/>
    <mergeCell ref="A217:B217"/>
    <mergeCell ref="A220:B220"/>
    <mergeCell ref="A201:B201"/>
    <mergeCell ref="A204:B204"/>
    <mergeCell ref="A193:B193"/>
    <mergeCell ref="A196:B196"/>
    <mergeCell ref="A197:B197"/>
    <mergeCell ref="A198:B198"/>
    <mergeCell ref="A199:B199"/>
    <mergeCell ref="A212:B212"/>
    <mergeCell ref="A281:B281"/>
    <mergeCell ref="A286:B286"/>
    <mergeCell ref="A312:B312"/>
    <mergeCell ref="A337:B337"/>
    <mergeCell ref="A346:B346"/>
    <mergeCell ref="A356:B356"/>
    <mergeCell ref="A357:B357"/>
    <mergeCell ref="A361:B361"/>
    <mergeCell ref="A362:B362"/>
    <mergeCell ref="A295:B295"/>
    <mergeCell ref="A298:B298"/>
    <mergeCell ref="A302:B302"/>
    <mergeCell ref="A315:B315"/>
    <mergeCell ref="A316:B316"/>
    <mergeCell ref="A319:B319"/>
    <mergeCell ref="A353:B353"/>
    <mergeCell ref="A341:B341"/>
    <mergeCell ref="A344:B344"/>
    <mergeCell ref="A349:B349"/>
    <mergeCell ref="A358:B358"/>
    <mergeCell ref="A392:B392"/>
    <mergeCell ref="A393:B393"/>
    <mergeCell ref="A399:B399"/>
    <mergeCell ref="A400:B400"/>
    <mergeCell ref="A430:B430"/>
    <mergeCell ref="A431:B431"/>
    <mergeCell ref="A446:B446"/>
    <mergeCell ref="A447:B447"/>
    <mergeCell ref="A455:B455"/>
    <mergeCell ref="A509:B509"/>
    <mergeCell ref="A510:B510"/>
    <mergeCell ref="A511:B511"/>
    <mergeCell ref="A489:B489"/>
    <mergeCell ref="A492:B492"/>
    <mergeCell ref="A493:B493"/>
    <mergeCell ref="A494:B494"/>
    <mergeCell ref="A495:B495"/>
    <mergeCell ref="A496:B496"/>
    <mergeCell ref="A504:B504"/>
    <mergeCell ref="A505:B505"/>
    <mergeCell ref="A506:B506"/>
    <mergeCell ref="A462:B462"/>
    <mergeCell ref="A463:B463"/>
    <mergeCell ref="A464:B464"/>
    <mergeCell ref="A470:B470"/>
    <mergeCell ref="A471:B471"/>
    <mergeCell ref="A477:B477"/>
    <mergeCell ref="A478:B478"/>
    <mergeCell ref="A481:B481"/>
    <mergeCell ref="A488:B488"/>
  </mergeCells>
  <pageMargins left="0.31496062992125984" right="0" top="0" bottom="0"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25</vt:i4>
      </vt:variant>
      <vt:variant>
        <vt:lpstr>Именованные диапазоны</vt:lpstr>
      </vt:variant>
      <vt:variant>
        <vt:i4>5</vt:i4>
      </vt:variant>
    </vt:vector>
  </HeadingPairs>
  <TitlesOfParts>
    <vt:vector size="30" baseType="lpstr">
      <vt:lpstr>1.Дох.13</vt:lpstr>
      <vt:lpstr>2.Дох.14-15</vt:lpstr>
      <vt:lpstr>3.Норм.</vt:lpstr>
      <vt:lpstr>4.Адм.дох.</vt:lpstr>
      <vt:lpstr>5.Адм.ист.</vt:lpstr>
      <vt:lpstr>Адм.ОГВ</vt:lpstr>
      <vt:lpstr>6.Функц.13</vt:lpstr>
      <vt:lpstr>7.Функц.14-15</vt:lpstr>
      <vt:lpstr>8.Вед.13</vt:lpstr>
      <vt:lpstr>9.Вед.14-15</vt:lpstr>
      <vt:lpstr>10.Анал.13</vt:lpstr>
      <vt:lpstr>11.Аналит.14-15</vt:lpstr>
      <vt:lpstr>12.1Выр.13</vt:lpstr>
      <vt:lpstr>12.2.Сбал.13</vt:lpstr>
      <vt:lpstr>12.3.Комун.13</vt:lpstr>
      <vt:lpstr>12.4.В.уч.</vt:lpstr>
      <vt:lpstr>12.5.Дороги 13</vt:lpstr>
      <vt:lpstr>13.1 Выр.14-15</vt:lpstr>
      <vt:lpstr>13.2.Сбал.14-15</vt:lpstr>
      <vt:lpstr>13.3.Коммун.14-15</vt:lpstr>
      <vt:lpstr>13.4.В.уч.14-15</vt:lpstr>
      <vt:lpstr>13.5.Дороги 14-15</vt:lpstr>
      <vt:lpstr>12.6.Прот.</vt:lpstr>
      <vt:lpstr>13.6.Прот.февр.</vt:lpstr>
      <vt:lpstr>Ист.</vt:lpstr>
      <vt:lpstr>'1.Дох.13'!Заголовки_для_печати</vt:lpstr>
      <vt:lpstr>'11.Аналит.14-15'!Заголовки_для_печати</vt:lpstr>
      <vt:lpstr>'2.Дох.14-15'!Заголовки_для_печати</vt:lpstr>
      <vt:lpstr>'7.Функц.14-15'!Заголовки_для_печати</vt:lpstr>
      <vt:lpstr>'9.Вед.14-15'!Заголовки_для_печати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2013-09-25T14:49:47Z</dcterms:modified>
</cp:coreProperties>
</file>